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0/01 PROYECTOS DE INVERSION/7673/2020/PLAN DE ACCIÓN/"/>
    </mc:Choice>
  </mc:AlternateContent>
  <xr:revisionPtr revIDLastSave="67" documentId="13_ncr:1_{4FBD57A7-2C26-4C96-B9A5-6B90C672DD4A}" xr6:coauthVersionLast="47" xr6:coauthVersionMax="47" xr10:uidLastSave="{32ED05DD-20E2-443D-8313-2615C2AA2695}"/>
  <bookViews>
    <workbookView xWindow="-120" yWindow="-120" windowWidth="20730" windowHeight="11160" tabRatio="674" activeTab="5" xr2:uid="{00000000-000D-0000-FFFF-FFFF00000000}"/>
  </bookViews>
  <sheets>
    <sheet name="Meta 1" sheetId="1" r:id="rId1"/>
    <sheet name="Meta 2" sheetId="42" r:id="rId2"/>
    <sheet name="Meta 3" sheetId="43" r:id="rId3"/>
    <sheet name="Seguimiento PDD" sheetId="45" r:id="rId4"/>
    <sheet name="Seguimiento Ppto.Giros" sheetId="39" r:id="rId5"/>
    <sheet name="Hoja2" sheetId="46" r:id="rId6"/>
    <sheet name="Resumen" sheetId="44" state="hidden" r:id="rId7"/>
    <sheet name="Hoja13" sheetId="32" state="hidden" r:id="rId8"/>
    <sheet name="Hoja1" sheetId="20" state="hidden" r:id="rId9"/>
  </sheets>
  <externalReferences>
    <externalReference r:id="rId10"/>
    <externalReference r:id="rId11"/>
    <externalReference r:id="rId12"/>
  </externalReferences>
  <definedNames>
    <definedName name="_xlnm._FilterDatabase" localSheetId="5" hidden="1">Hoja2!$A$1:$AM$37</definedName>
    <definedName name="_xlnm.Print_Area" localSheetId="0">'Meta 1'!$A$1:$AB$46</definedName>
    <definedName name="_xlnm.Print_Area" localSheetId="1">'Meta 2'!$A$1:$AB$39</definedName>
    <definedName name="_xlnm.Print_Area" localSheetId="2">'Meta 3'!$A$1:$AB$49</definedName>
    <definedName name="PROGRAMAS">'[1]Sectores y Programas'!$C$4:$D$175</definedName>
    <definedName name="sectores">'[1]Sectores y Programas'!$H$5:$I$37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8" i="46" l="1"/>
  <c r="S11" i="39" l="1"/>
  <c r="AC21" i="46"/>
  <c r="AC22" i="46" s="1"/>
  <c r="AE22" i="46"/>
  <c r="Y22" i="46"/>
  <c r="R10" i="45" l="1"/>
  <c r="S8" i="39"/>
  <c r="AF11" i="45" l="1"/>
  <c r="AF12" i="45" s="1"/>
  <c r="P10" i="45" s="1"/>
  <c r="P9" i="45"/>
  <c r="AF10" i="45"/>
  <c r="AF9" i="45"/>
  <c r="Q6" i="39" l="1"/>
  <c r="S6" i="39"/>
  <c r="R4" i="39" l="1"/>
  <c r="R3" i="39"/>
  <c r="R5" i="39"/>
  <c r="R6" i="39" l="1"/>
  <c r="V17" i="45"/>
  <c r="W17" i="45"/>
  <c r="X17" i="45"/>
  <c r="Y17" i="45"/>
  <c r="U17" i="45"/>
  <c r="AE10" i="45"/>
  <c r="AC11" i="45" l="1"/>
  <c r="AE11" i="45"/>
  <c r="AE12" i="45" s="1"/>
  <c r="AD11" i="45"/>
  <c r="AD10" i="45"/>
  <c r="AC10" i="45"/>
  <c r="AC12" i="45" s="1"/>
  <c r="W22" i="45"/>
  <c r="W23" i="45"/>
  <c r="V24" i="45"/>
  <c r="W24" i="45" s="1"/>
  <c r="V25" i="45"/>
  <c r="W25" i="45" s="1"/>
  <c r="V26" i="45"/>
  <c r="W26" i="45" s="1"/>
  <c r="M54" i="42"/>
  <c r="L54" i="42"/>
  <c r="P35" i="42"/>
  <c r="AD9" i="45"/>
  <c r="AE9" i="45"/>
  <c r="AD12" i="45" l="1"/>
  <c r="Q10" i="45" s="1"/>
  <c r="AC30" i="43" l="1"/>
  <c r="O6" i="39" l="1"/>
  <c r="O9" i="45" l="1"/>
  <c r="N9" i="45"/>
  <c r="M9" i="45"/>
  <c r="K18" i="45"/>
  <c r="J17" i="45"/>
  <c r="I17" i="45"/>
  <c r="H17" i="45"/>
  <c r="G17" i="45"/>
  <c r="F17" i="45"/>
  <c r="K16" i="45"/>
  <c r="K15" i="45"/>
  <c r="K14" i="45"/>
  <c r="F10" i="45"/>
  <c r="F9" i="45"/>
  <c r="K17" i="45" l="1"/>
  <c r="Q9" i="45"/>
  <c r="R9" i="45" s="1"/>
  <c r="AH40" i="43" l="1"/>
  <c r="AJ34" i="43" l="1"/>
  <c r="AJ30" i="43" l="1"/>
  <c r="K6" i="39"/>
  <c r="E6" i="39"/>
  <c r="C6" i="39"/>
  <c r="H3" i="39" s="1"/>
  <c r="G6" i="39"/>
  <c r="I5" i="39"/>
  <c r="AC9" i="45"/>
  <c r="AA9" i="45"/>
  <c r="AA13" i="45"/>
  <c r="Z12" i="45"/>
  <c r="Y12" i="45"/>
  <c r="X12" i="45"/>
  <c r="W12" i="45"/>
  <c r="V12" i="45"/>
  <c r="AA11" i="45"/>
  <c r="AA10" i="45"/>
  <c r="V6" i="44"/>
  <c r="U6" i="44"/>
  <c r="T22" i="44"/>
  <c r="H14" i="44"/>
  <c r="G14" i="44"/>
  <c r="F14" i="44"/>
  <c r="E14" i="44"/>
  <c r="D14" i="44"/>
  <c r="C14" i="44"/>
  <c r="H13" i="44"/>
  <c r="G13" i="44"/>
  <c r="F13" i="44"/>
  <c r="E13" i="44"/>
  <c r="D13" i="44"/>
  <c r="C13" i="44"/>
  <c r="B13" i="44"/>
  <c r="A13" i="44"/>
  <c r="H12" i="44"/>
  <c r="G12" i="44"/>
  <c r="F12" i="44"/>
  <c r="E12" i="44"/>
  <c r="D12" i="44"/>
  <c r="C12" i="44"/>
  <c r="A12" i="44"/>
  <c r="H11" i="44"/>
  <c r="G11" i="44"/>
  <c r="F11" i="44"/>
  <c r="E11" i="44"/>
  <c r="D11" i="44"/>
  <c r="C11" i="44"/>
  <c r="B11" i="44"/>
  <c r="A11" i="44"/>
  <c r="H10" i="44"/>
  <c r="Z7" i="44"/>
  <c r="H7" i="44"/>
  <c r="G7" i="44"/>
  <c r="F7" i="44"/>
  <c r="E7" i="44"/>
  <c r="D7" i="44"/>
  <c r="Y6" i="44"/>
  <c r="X6" i="44"/>
  <c r="W6" i="44"/>
  <c r="I6" i="44"/>
  <c r="Z5" i="44"/>
  <c r="H5" i="44"/>
  <c r="G5" i="44"/>
  <c r="F5" i="44"/>
  <c r="E5" i="44"/>
  <c r="D5" i="44"/>
  <c r="Z4" i="44"/>
  <c r="R4" i="44"/>
  <c r="I4" i="44"/>
  <c r="H3" i="44"/>
  <c r="G3" i="44"/>
  <c r="F3" i="44"/>
  <c r="E3" i="44"/>
  <c r="D3" i="44"/>
  <c r="R2" i="44"/>
  <c r="I2" i="44"/>
  <c r="F3" i="39" l="1"/>
  <c r="D3" i="39"/>
  <c r="D5" i="39"/>
  <c r="D4" i="39"/>
  <c r="G8" i="44"/>
  <c r="D8" i="44"/>
  <c r="C15" i="44"/>
  <c r="H8" i="44"/>
  <c r="D15" i="44"/>
  <c r="I7" i="44"/>
  <c r="E15" i="44"/>
  <c r="F15" i="44"/>
  <c r="G15" i="44"/>
  <c r="E8" i="44"/>
  <c r="H15" i="44"/>
  <c r="AA12" i="45"/>
  <c r="F8" i="44"/>
  <c r="I5" i="44"/>
  <c r="Z6" i="44"/>
  <c r="I3" i="44"/>
  <c r="D6" i="39" l="1"/>
  <c r="I8" i="44"/>
  <c r="AE30" i="42" l="1"/>
  <c r="AC30" i="42"/>
  <c r="AE30" i="1"/>
  <c r="AA13" i="43" l="1"/>
  <c r="B30" i="43" s="1"/>
  <c r="AC18" i="43"/>
  <c r="A23" i="43"/>
  <c r="A30" i="43"/>
  <c r="C30" i="43"/>
  <c r="P34" i="43"/>
  <c r="J57" i="43"/>
  <c r="P37" i="43"/>
  <c r="J59" i="43"/>
  <c r="J62" i="43" s="1"/>
  <c r="P40" i="43"/>
  <c r="J61" i="43"/>
  <c r="K57" i="43"/>
  <c r="K59" i="43"/>
  <c r="K61" i="43"/>
  <c r="K62" i="43" s="1"/>
  <c r="L57" i="43"/>
  <c r="L62" i="43" s="1"/>
  <c r="L59" i="43"/>
  <c r="L61" i="43"/>
  <c r="M57" i="43"/>
  <c r="M59" i="43"/>
  <c r="M61" i="43"/>
  <c r="M62" i="43" s="1"/>
  <c r="N57" i="43"/>
  <c r="N59" i="43"/>
  <c r="N61" i="43"/>
  <c r="O57" i="43"/>
  <c r="O59" i="43"/>
  <c r="O61" i="43"/>
  <c r="AF30" i="43"/>
  <c r="AH30" i="43"/>
  <c r="P35" i="43"/>
  <c r="P36" i="43"/>
  <c r="AC36" i="43"/>
  <c r="P38" i="43"/>
  <c r="P39" i="43"/>
  <c r="AC39" i="43"/>
  <c r="AE40" i="43"/>
  <c r="AI40" i="43"/>
  <c r="P41" i="43"/>
  <c r="P42" i="43"/>
  <c r="AC42" i="43"/>
  <c r="P43" i="43"/>
  <c r="P44" i="43"/>
  <c r="P45" i="43"/>
  <c r="A56" i="43"/>
  <c r="B56" i="43"/>
  <c r="D56" i="43"/>
  <c r="E56" i="43"/>
  <c r="P56" i="43" s="1"/>
  <c r="F56" i="43"/>
  <c r="G56" i="43"/>
  <c r="H56" i="43"/>
  <c r="I56" i="43"/>
  <c r="J56" i="43"/>
  <c r="K56" i="43"/>
  <c r="L56" i="43"/>
  <c r="M56" i="43"/>
  <c r="N56" i="43"/>
  <c r="O56" i="43"/>
  <c r="D57" i="43"/>
  <c r="E57" i="43"/>
  <c r="F57" i="43"/>
  <c r="G57" i="43"/>
  <c r="H57" i="43"/>
  <c r="H62" i="43" s="1"/>
  <c r="I57" i="43"/>
  <c r="A58" i="43"/>
  <c r="B58" i="43"/>
  <c r="D58" i="43"/>
  <c r="P58" i="43" s="1"/>
  <c r="E58" i="43"/>
  <c r="F58" i="43"/>
  <c r="G58" i="43"/>
  <c r="H58" i="43"/>
  <c r="I58" i="43"/>
  <c r="J58" i="43"/>
  <c r="K58" i="43"/>
  <c r="L58" i="43"/>
  <c r="M58" i="43"/>
  <c r="N58" i="43"/>
  <c r="O58" i="43"/>
  <c r="D59" i="43"/>
  <c r="E59" i="43"/>
  <c r="F59" i="43"/>
  <c r="G59" i="43"/>
  <c r="G62" i="43" s="1"/>
  <c r="H59" i="43"/>
  <c r="I59" i="43"/>
  <c r="A60" i="43"/>
  <c r="B60" i="43"/>
  <c r="D60" i="43"/>
  <c r="P60" i="43" s="1"/>
  <c r="E60" i="43"/>
  <c r="F60" i="43"/>
  <c r="G60" i="43"/>
  <c r="H60" i="43"/>
  <c r="I60" i="43"/>
  <c r="J60" i="43"/>
  <c r="K60" i="43"/>
  <c r="L60" i="43"/>
  <c r="M60" i="43"/>
  <c r="N60" i="43"/>
  <c r="O60" i="43"/>
  <c r="D61" i="43"/>
  <c r="E61" i="43"/>
  <c r="F61" i="43"/>
  <c r="G61" i="43"/>
  <c r="H61" i="43"/>
  <c r="I61" i="43"/>
  <c r="D62" i="43"/>
  <c r="F62" i="43"/>
  <c r="I62" i="43"/>
  <c r="E77" i="43"/>
  <c r="E78" i="43"/>
  <c r="E79" i="43"/>
  <c r="E80" i="43"/>
  <c r="E81" i="43"/>
  <c r="I93" i="43"/>
  <c r="I94" i="43"/>
  <c r="J94" i="43"/>
  <c r="AA13" i="42"/>
  <c r="W18" i="42"/>
  <c r="AC18" i="42" s="1"/>
  <c r="A23" i="42"/>
  <c r="A30" i="42"/>
  <c r="B30" i="42"/>
  <c r="P34" i="42"/>
  <c r="J50" i="42" s="1"/>
  <c r="P37" i="42"/>
  <c r="J52" i="42" s="1"/>
  <c r="M52" i="42"/>
  <c r="N52" i="42"/>
  <c r="O52" i="42"/>
  <c r="AD34" i="42"/>
  <c r="AR35" i="42"/>
  <c r="P36" i="42"/>
  <c r="AD37" i="42"/>
  <c r="P38" i="42"/>
  <c r="AR38" i="42"/>
  <c r="P39" i="42"/>
  <c r="A49" i="42"/>
  <c r="B49" i="42"/>
  <c r="A51" i="42"/>
  <c r="B51" i="42"/>
  <c r="D51" i="42"/>
  <c r="E51" i="42"/>
  <c r="F51" i="42"/>
  <c r="G51" i="42"/>
  <c r="J51" i="42"/>
  <c r="L51" i="42"/>
  <c r="M51" i="42"/>
  <c r="N51" i="42"/>
  <c r="O51" i="42"/>
  <c r="D52" i="42"/>
  <c r="E52" i="42"/>
  <c r="F52" i="42"/>
  <c r="G52" i="42"/>
  <c r="H52" i="42"/>
  <c r="I52" i="42"/>
  <c r="K52" i="42"/>
  <c r="S83" i="1"/>
  <c r="M6" i="39"/>
  <c r="AC18" i="1"/>
  <c r="P34" i="1"/>
  <c r="P36" i="1"/>
  <c r="P37" i="1"/>
  <c r="P38" i="1"/>
  <c r="P39" i="1"/>
  <c r="P40" i="1"/>
  <c r="P41" i="1"/>
  <c r="P42" i="1"/>
  <c r="P43" i="1"/>
  <c r="P44" i="1"/>
  <c r="P45" i="1"/>
  <c r="N4" i="20"/>
  <c r="N3" i="20"/>
  <c r="F8" i="20"/>
  <c r="F7" i="20"/>
  <c r="J7" i="20"/>
  <c r="J6" i="20"/>
  <c r="J5" i="20"/>
  <c r="J4" i="20"/>
  <c r="J3" i="20"/>
  <c r="F6" i="20"/>
  <c r="F5" i="20"/>
  <c r="F4" i="20"/>
  <c r="F3" i="20"/>
  <c r="P30" i="1"/>
  <c r="AC28" i="1" s="1"/>
  <c r="P35" i="1"/>
  <c r="I6" i="39"/>
  <c r="T5" i="39" l="1"/>
  <c r="T4" i="39"/>
  <c r="T3" i="39"/>
  <c r="J63" i="43"/>
  <c r="J30" i="43" s="1"/>
  <c r="U18" i="45" s="1"/>
  <c r="Y22" i="45" s="1"/>
  <c r="N63" i="43"/>
  <c r="K63" i="43"/>
  <c r="K30" i="43" s="1"/>
  <c r="V18" i="45" s="1"/>
  <c r="Y23" i="45" s="1"/>
  <c r="L63" i="43"/>
  <c r="L30" i="43" s="1"/>
  <c r="W18" i="45" s="1"/>
  <c r="Y24" i="45" s="1"/>
  <c r="M63" i="43"/>
  <c r="M30" i="43" s="1"/>
  <c r="X18" i="45" s="1"/>
  <c r="Y25" i="45" s="1"/>
  <c r="Z25" i="45" s="1"/>
  <c r="P3" i="39"/>
  <c r="P4" i="39"/>
  <c r="P5" i="39"/>
  <c r="P61" i="43"/>
  <c r="O62" i="43"/>
  <c r="O63" i="43" s="1"/>
  <c r="P57" i="43"/>
  <c r="E62" i="43"/>
  <c r="P59" i="43"/>
  <c r="I51" i="42"/>
  <c r="H51" i="42"/>
  <c r="L52" i="42"/>
  <c r="P52" i="42" s="1"/>
  <c r="O50" i="42"/>
  <c r="O53" i="42" s="1"/>
  <c r="L49" i="42"/>
  <c r="H50" i="42"/>
  <c r="F49" i="42"/>
  <c r="I50" i="42"/>
  <c r="I53" i="42" s="1"/>
  <c r="I54" i="42" s="1"/>
  <c r="I49" i="42"/>
  <c r="E50" i="42"/>
  <c r="E53" i="42" s="1"/>
  <c r="E54" i="42" s="1"/>
  <c r="E49" i="42"/>
  <c r="M50" i="42"/>
  <c r="J49" i="42"/>
  <c r="G50" i="42"/>
  <c r="G53" i="42" s="1"/>
  <c r="G54" i="42" s="1"/>
  <c r="D50" i="42"/>
  <c r="D53" i="42" s="1"/>
  <c r="D54" i="42" s="1"/>
  <c r="D49" i="42"/>
  <c r="N49" i="42"/>
  <c r="L50" i="42"/>
  <c r="M49" i="42"/>
  <c r="N3" i="39"/>
  <c r="L5" i="39"/>
  <c r="L4" i="39"/>
  <c r="H4" i="39"/>
  <c r="L3" i="39"/>
  <c r="H5" i="39"/>
  <c r="F5" i="39"/>
  <c r="F4" i="39"/>
  <c r="F6" i="39" s="1"/>
  <c r="J4" i="39"/>
  <c r="J3" i="39"/>
  <c r="J5" i="39"/>
  <c r="N5" i="39"/>
  <c r="N4" i="39"/>
  <c r="H53" i="42"/>
  <c r="H54" i="42" s="1"/>
  <c r="M53" i="42"/>
  <c r="M30" i="42" s="1"/>
  <c r="K51" i="42"/>
  <c r="P51" i="42" s="1"/>
  <c r="J53" i="42"/>
  <c r="J54" i="42" s="1"/>
  <c r="J30" i="42" s="1"/>
  <c r="F50" i="42"/>
  <c r="F53" i="42" s="1"/>
  <c r="F54" i="42" s="1"/>
  <c r="K49" i="42"/>
  <c r="H49" i="42"/>
  <c r="K50" i="42"/>
  <c r="K53" i="42" s="1"/>
  <c r="K54" i="42" s="1"/>
  <c r="O49" i="42"/>
  <c r="G49" i="42"/>
  <c r="N50" i="42"/>
  <c r="N53" i="42" s="1"/>
  <c r="N62" i="43"/>
  <c r="L6" i="39" l="1"/>
  <c r="O54" i="42"/>
  <c r="O30" i="42" s="1"/>
  <c r="Z17" i="45" s="1"/>
  <c r="V27" i="45" s="1"/>
  <c r="W27" i="45" s="1"/>
  <c r="Z24" i="45"/>
  <c r="P6" i="39"/>
  <c r="H6" i="39"/>
  <c r="T6" i="39"/>
  <c r="N54" i="42"/>
  <c r="N30" i="42" s="1"/>
  <c r="O30" i="43"/>
  <c r="Z18" i="45" s="1"/>
  <c r="Y27" i="45" s="1"/>
  <c r="Z27" i="45" s="1"/>
  <c r="L53" i="42"/>
  <c r="L30" i="42" s="1"/>
  <c r="P49" i="42"/>
  <c r="N6" i="39"/>
  <c r="AA13" i="1"/>
  <c r="J6" i="39"/>
  <c r="P50" i="42"/>
  <c r="P62" i="43"/>
  <c r="P54" i="42" l="1"/>
  <c r="O57" i="42" s="1"/>
  <c r="P30" i="42"/>
  <c r="AC32" i="42" s="1"/>
  <c r="P63" i="43"/>
  <c r="P66" i="43" s="1"/>
  <c r="N30" i="43"/>
  <c r="P30" i="43" l="1"/>
  <c r="AC31" i="43" s="1"/>
  <c r="Y18" i="45"/>
  <c r="Y26" i="45" s="1"/>
  <c r="Z26" i="45" s="1"/>
  <c r="D63" i="43"/>
  <c r="E63" i="43"/>
  <c r="I63" i="43"/>
  <c r="F63" i="43"/>
  <c r="G63" i="43"/>
  <c r="H6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Q28" authorId="0" shapeId="0" xr:uid="{00000000-0006-0000-0000-000001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xr:uid="{00000000-0006-0000-00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xr:uid="{6FBF202D-477E-4027-8D74-34677F71DCC5}">
      <text>
        <r>
          <rPr>
            <sz val="9"/>
            <color indexed="8"/>
            <rFont val="Tahoma"/>
            <family val="2"/>
          </rPr>
          <t xml:space="preserve">Espacio para definir producto en relación con la actividad y la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tc={E48CBB92-622F-41BA-9A20-747E43DB3A2D}</author>
    <author>tc={E0B98C80-9E81-4EFB-87A3-CC37C0841D35}</author>
  </authors>
  <commentList>
    <comment ref="Q28" authorId="0" shapeId="0" xr:uid="{00000000-0006-0000-0100-000001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xr:uid="{00000000-0006-0000-01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M34" authorId="1" shapeId="0" xr:uid="{E48CBB92-622F-41BA-9A20-747E43DB3A2D}">
      <text>
        <t>[Comentario encadenado]
Su versión de Excel le permite leer este comentario encadenado; sin embargo, las ediciones que se apliquen se quitarán si el archivo se abre en una versión más reciente de Excel. Más información: https://go.microsoft.com/fwlink/?linkid=870924
Comentario:
    Reunión de socialización de avance a los 15 dias despúes de la firma del contrato</t>
      </text>
    </comment>
    <comment ref="A36" authorId="0" shapeId="0" xr:uid="{8B06C913-9AF5-4C65-840B-E15C8429D310}">
      <text>
        <r>
          <rPr>
            <sz val="9"/>
            <color indexed="8"/>
            <rFont val="Tahoma"/>
            <family val="2"/>
          </rPr>
          <t xml:space="preserve">Espacio para definir producto en relación con la actividad y la meta. </t>
        </r>
      </text>
    </comment>
    <comment ref="N37" authorId="2" shapeId="0" xr:uid="{E0B98C80-9E81-4EFB-87A3-CC37C0841D35}">
      <text>
        <t>[Comentario encadenado]
Su versión de Excel le permite leer este comentario encadenado; sin embargo, las ediciones que se apliquen se quitarán si el archivo se abre en una versión más reciente de Excel. Más información: https://go.microsoft.com/fwlink/?linkid=870924
Comentario:
    Reunión de socialización de avance a los 15 dias despúes de la firma del contrato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Q28" authorId="0" shapeId="0" xr:uid="{00000000-0006-0000-0200-000001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xr:uid="{C2A1B479-6237-4A79-9D58-31841BEF889C}">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7" authorId="0" shapeId="0" xr:uid="{26858E4F-2372-408E-9E23-38EEABA30B2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xr:uid="{56BB491C-B1F3-4B70-A680-1BEA88870424}">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tc={5B9E6BC0-2985-4B46-9AFC-F07799549774}</author>
  </authors>
  <commentList>
    <comment ref="B12" authorId="0" shapeId="0" xr:uid="{5B9E6BC0-2985-4B46-9AFC-F07799549774}">
      <text>
        <t>[Comentario encadenado]
Su versión de Excel le permite leer este comentario encadenado; sin embargo, las ediciones que se apliquen se quitarán si el archivo se abre en una versión más reciente de Excel. Más información: https://go.microsoft.com/fwlink/?linkid=870924
Comentario:
    Inicialmente se clasifica en este componente de gasto, sin embargo sería importante que desde OAP nos colaboren con un componente que esté asociado a los diplomados
Respuesta:
    Se asocia a este componente conforme a las opciones remitidas por la OAP</t>
      </text>
    </comment>
  </commentList>
</comments>
</file>

<file path=xl/sharedStrings.xml><?xml version="1.0" encoding="utf-8"?>
<sst xmlns="http://schemas.openxmlformats.org/spreadsheetml/2006/main" count="963" uniqueCount="372">
  <si>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</si>
  <si>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</si>
  <si>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</si>
  <si>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</si>
  <si>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</si>
  <si>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</si>
  <si>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</si>
  <si>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</si>
  <si>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</si>
  <si>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</si>
  <si>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</si>
  <si>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</si>
  <si>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</si>
  <si>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</si>
  <si>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</si>
  <si>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</si>
  <si>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</si>
  <si>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</si>
  <si>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Página 1 de 1</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</si>
  <si>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</si>
  <si>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</si>
  <si>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</si>
  <si>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</si>
  <si>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</si>
  <si>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</si>
  <si>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</si>
  <si>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</si>
  <si>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</si>
  <si>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</si>
  <si>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</si>
  <si>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</si>
  <si>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</si>
  <si>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</si>
  <si>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</si>
  <si>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</si>
  <si>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</si>
  <si>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</si>
  <si>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</si>
  <si>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</si>
  <si>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</si>
  <si>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</si>
  <si>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</si>
  <si>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</si>
  <si>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</si>
  <si>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</si>
  <si>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</si>
  <si>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</si>
  <si>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</si>
  <si>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</si>
  <si>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</si>
  <si>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</si>
  <si>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</si>
  <si>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</si>
  <si>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</si>
  <si>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</si>
  <si>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</si>
  <si>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</si>
  <si>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</si>
  <si>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</si>
  <si>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</si>
  <si>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</si>
  <si>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</si>
  <si>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</si>
  <si>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</si>
  <si>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</si>
  <si>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</si>
  <si>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</si>
  <si>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</si>
  <si>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</si>
  <si>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ENE-MAR</t>
  </si>
  <si>
    <t>PONDERACIÓN VERTICAL (Porcentual)</t>
  </si>
  <si>
    <t>PONDERACIÓN META</t>
  </si>
  <si>
    <t>ACUMULADO</t>
  </si>
  <si>
    <t>FORMULACIÓN Y SEGUIMIENTO PLANES DE ACCIÓN DE PROYECTOS</t>
  </si>
  <si>
    <t>ELABORÓ</t>
  </si>
  <si>
    <t>APROBÓ</t>
  </si>
  <si>
    <t>Firma:</t>
  </si>
  <si>
    <t>TIPO DE REPORTE</t>
  </si>
  <si>
    <t>ACTUALIZACION</t>
  </si>
  <si>
    <t>SEGUIMIENTO</t>
  </si>
  <si>
    <t>FORMULACION</t>
  </si>
  <si>
    <t>FECHA DE REPORTE</t>
  </si>
  <si>
    <t>PROGRAMA</t>
  </si>
  <si>
    <t>LOGRO</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</si>
  <si>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</si>
  <si>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</si>
  <si>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</si>
  <si>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</si>
  <si>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</si>
  <si>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</si>
  <si>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</si>
  <si>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</si>
  <si>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</si>
  <si>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</si>
  <si>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</si>
  <si>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</si>
  <si>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Fecha de Emisión: 22 Julio 2020</t>
  </si>
  <si>
    <t>Versión: 06</t>
  </si>
  <si>
    <t>X</t>
  </si>
  <si>
    <t>Meta 1</t>
  </si>
  <si>
    <t>Meta 2</t>
  </si>
  <si>
    <t>Meta 3</t>
  </si>
  <si>
    <t>1 - Hacer un Nuevo Contrato Social con Igualdad de Oportunidades para la Inclusión Social, Productiva Y Política</t>
  </si>
  <si>
    <t>Igualdad de oportunidades y desarrollo de capacidades para las mujeres</t>
  </si>
  <si>
    <t>Formar 26.100 mujeres en sus derechos a través de procesos de desarrollo de capacidades en el uso TIC</t>
  </si>
  <si>
    <t>Diseñar e implementar 1 estrategia para el desarrollo de capacidades sociomecionales y técnicas de las mujeres en toda su diversidad para su emprendimiento y empleabilidad.</t>
  </si>
  <si>
    <t>N/A</t>
  </si>
  <si>
    <t>2 -  Reducir la pobreza monetaria, multidimensional y la feminización de la pobreza.</t>
  </si>
  <si>
    <r>
      <t xml:space="preserve">Nombre: </t>
    </r>
    <r>
      <rPr>
        <sz val="10"/>
        <rFont val="Times New Roman"/>
        <family val="1"/>
      </rPr>
      <t>Diana María Parra Romero</t>
    </r>
  </si>
  <si>
    <t>7673 - Desarrollo de capacidades para aumentar la autonomía y empoderamiento de las mujeres en toda su diversidad en Bogotá</t>
  </si>
  <si>
    <t xml:space="preserve">Diseñar 13 contenidos para el desarrollo de capacidades socioemocionales, técnicas y digitales de las mujeres, en toda su diversidad </t>
  </si>
  <si>
    <t>Nombre:</t>
  </si>
  <si>
    <t>Cargo:</t>
  </si>
  <si>
    <t>Reuniones realizadas de articulación</t>
  </si>
  <si>
    <t>Lineamiento técnico</t>
  </si>
  <si>
    <t>Número de alianzas estratégicas</t>
  </si>
  <si>
    <t>Formar 26.100 mujeres en sus derechos a través de procesos de desarrollo de capacidades en el uso TIC.</t>
  </si>
  <si>
    <t>Diseñar 13 contenidos para el desarrollo de capacidades socioemocionales, técnicas y digitales de las mujeres, en toda su diversidad.</t>
  </si>
  <si>
    <t>Metas Proyecto inversión</t>
  </si>
  <si>
    <t>Ponderación 2020</t>
  </si>
  <si>
    <t>Total</t>
  </si>
  <si>
    <t>Proyecto de inversión "7673 - Desarrollo de capacidades para aumentar la autonomía y empoderamiento de las mujeres en toda su diversidad en Bogotá"</t>
  </si>
  <si>
    <r>
      <t xml:space="preserve">Nombre: </t>
    </r>
    <r>
      <rPr>
        <sz val="10"/>
        <rFont val="Times New Roman"/>
        <family val="1"/>
      </rPr>
      <t>Adriana Estupiñán Jaramillo</t>
    </r>
  </si>
  <si>
    <t xml:space="preserve">Generar y desarrollar alianzas estratégicas que contribuyan a la implementación de la estrategia de emprendimiento y empleabilidad. </t>
  </si>
  <si>
    <t>Coordinar en articulación con la Secretaría Distrital de Hacienda la mesa intersectorial para la reducción de la pobreza de las mujeres en Bogotá.</t>
  </si>
  <si>
    <t xml:space="preserve">No se presentaron retrasos en el periodo de reporte. </t>
  </si>
  <si>
    <t xml:space="preserve">Cargo: Subsecretaria de Políticas de Igualdad </t>
  </si>
  <si>
    <t>Cargo: Directora de Gestión del Conocimiento</t>
  </si>
  <si>
    <t>Segundo producto - creación de un módulo virtual sobre educación para mujeres, se resalta la importancia de tener secciones diversas que respondan a los intereses y necesidades de las mujeres en su diversidad considerando las caracterizaciones de la estrategia de emprendimiento y empleabilidad.</t>
  </si>
  <si>
    <t>En porcentaje de avance</t>
  </si>
  <si>
    <t>Avances respecto a la matriz intersectorial con metas identificadas para mujeres, y un primer borrador de CONPES con cadenas de valor preliminares. Alianzas estratégicas público privada enfocadas en formación y desarrollo de capacidades socioemocionales y técnicas.</t>
  </si>
  <si>
    <t>octubre</t>
  </si>
  <si>
    <t xml:space="preserve">Se da continuidad a las reuniones y mesas técnicas de posibles alianzas con: ONU Mujeres Compras Públicas. ONU Mujeres PDET. ACDI /VOCA y el Politécnico Grancolombiano. </t>
  </si>
  <si>
    <t xml:space="preserve">Durante el mes de septiembre, se precisa la estructura para la elaboración de los lineamientos técnicos. Para el primer componente se realiza reunión con la Dirección de Gestión del Conocimiento que realizará el diagnóstico con la guía de la referente técnica de empleabilidad. </t>
  </si>
  <si>
    <t>Avances en la elaboración del lineamiento técnico para la estrategia de empleabilidad y emprendimiento;  asistencia a reuniones intersectoriales para la reducción de la pobreza en mujeres y avance en alianzas para formación y desarrollo de capacidades socioemocionales y técnicas con diversos actores</t>
  </si>
  <si>
    <t xml:space="preserve">Diseñar e implementar 1 estrategia para el desarrollo de capacidades socioemocionales y técnicas de las mujeres en toda su diversidad para su emprendimiento y empleabilidad.  </t>
  </si>
  <si>
    <t>Nombre: Andrea Ramírez Pisco
Lideresa Técnica - Meta 1</t>
  </si>
  <si>
    <t>Nombre: Diana María Parra Romero
Gerenta de Proyecto - Líder técnica Meta 2 y 3</t>
  </si>
  <si>
    <t>Nombre: Adriana Estupiñán Jaramillo</t>
  </si>
  <si>
    <t>No. De la Meta</t>
  </si>
  <si>
    <t>Descripción de la meta</t>
  </si>
  <si>
    <t>Tipo de anualización</t>
  </si>
  <si>
    <t>Año 1</t>
  </si>
  <si>
    <t>Año 2</t>
  </si>
  <si>
    <t>Año 3</t>
  </si>
  <si>
    <t>Año 4</t>
  </si>
  <si>
    <t>Año 5</t>
  </si>
  <si>
    <t xml:space="preserve">Indicadores plan de desarrollo </t>
  </si>
  <si>
    <t>Anualización</t>
  </si>
  <si>
    <t>Anualización Suma</t>
  </si>
  <si>
    <t>26.100 mujeres formadas</t>
  </si>
  <si>
    <t>Indicador 9. Número de mujeres formadas en los Centros de Inclusión Digital</t>
  </si>
  <si>
    <t>Suma</t>
  </si>
  <si>
    <t>Presupuesto</t>
  </si>
  <si>
    <t>Bien y servicio MGA - PROCESO DE FORMACIÓN, SE DEBERÍA AJUSTAR</t>
  </si>
  <si>
    <t>Un programa de desarrollo de capacidades socio emocionales, técnicas y digitales dividido en 10 módulos y 3 diplomados a ejecutar así: 2020 - 1 módulo, 0 diplomados / 2021 - 3 módulos, 1 diplomado / 2022 - 3 módulos, 1 diplomado y 2023 - 3 módulos y 1 diplomado y 2024 - 0 módulos y 0 diplomados</t>
  </si>
  <si>
    <t>Indicador 10. Porcentaje de avance en el diseño y acompañamiento de la estrategia de emprendimiento y empleabilidad para la autonomía económica de las mujeres</t>
  </si>
  <si>
    <t xml:space="preserve">Diseñar e implementar 1 estrategia para el desarrollo de capacidades sociomecionales y técnicas de las mujeres en toda su diversidad para su emprendimiento y empleabilidad.  </t>
  </si>
  <si>
    <t>Anualización constante</t>
  </si>
  <si>
    <t>Una estrategia por fases (programación interna en construcción)</t>
  </si>
  <si>
    <t>Promedio</t>
  </si>
  <si>
    <t>Redondeo</t>
  </si>
  <si>
    <t>Si no tiene magnitud asociado, no se le pueden asignar recursos,en la MGA si esta 1</t>
  </si>
  <si>
    <t>Código</t>
  </si>
  <si>
    <t>Componente del gasto</t>
  </si>
  <si>
    <t xml:space="preserve">Año 1 </t>
  </si>
  <si>
    <t xml:space="preserve">Actividades de visibilización de derechos de las mujeres </t>
  </si>
  <si>
    <t>Tipo de anualización:</t>
  </si>
  <si>
    <t>Metas con Anualización Decreciente:</t>
  </si>
  <si>
    <t>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t>
  </si>
  <si>
    <t>Metas con Anualización Creciente:</t>
  </si>
  <si>
    <t>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t>
  </si>
  <si>
    <t>Metas con anualizacón constante:</t>
  </si>
  <si>
    <t xml:space="preserve">El valor programado para cada año es el mismo, y debe ser igual a la cantidad programada para la meta del proyecto y los años no se suman para obtener la cantidad total de la meta. </t>
  </si>
  <si>
    <t>La magnitud total esperada debe ser programada por lo menos dos años consecutivos. Para el primer año del plan, la anualización de la magnitud puede ser inferior a la de la programación, atendiendo que no se programa la totalidad de la vigencia, sino solo un semestre.</t>
  </si>
  <si>
    <t>Metas con Anualización Suma:</t>
  </si>
  <si>
    <t>La sumatoria de la anualización debe ser igual a la cantidad programada para la meta del proyecto</t>
  </si>
  <si>
    <t>Versión: 07</t>
  </si>
  <si>
    <t>Fecha de Emisión: 23 de septiembre de 2020</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</si>
  <si>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</si>
  <si>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</si>
  <si>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</si>
  <si>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</si>
  <si>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</si>
  <si>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</si>
  <si>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</si>
  <si>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</si>
  <si>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</si>
  <si>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</si>
  <si>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</si>
  <si>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</si>
  <si>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</si>
  <si>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</si>
  <si>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Reporte PDD
jul-sep</t>
  </si>
  <si>
    <t>Presupuesto ajustado (sep-2020)</t>
  </si>
  <si>
    <t>Presupuesto inicial asignado x meta (jul-2020)</t>
  </si>
  <si>
    <t>Ejecutado
(31-jul-2020)</t>
  </si>
  <si>
    <t>Ejecutado 
(31-ago-2020)</t>
  </si>
  <si>
    <t>Ejecutado 
(30-sep-2020)</t>
  </si>
  <si>
    <t>Ejecutado
(31-oct-2020)</t>
  </si>
  <si>
    <t>Ejecutado
(30-nov-2020)</t>
  </si>
  <si>
    <t>Ejecutado
(31-dic-2020)</t>
  </si>
  <si>
    <t>CONPES-reducción de la pobreza en mujeres: presentación final y diseño del programa (en aprobación). Estrategia de emprendimiento: definición variables para diagnóstico. Alianzas: PolitécnicoGC: inscripciones a mujeres tenderas del programa de Bavaria. ONUMuj-PDET: Aprobación financiación de  Piloto</t>
  </si>
  <si>
    <t>En octubre se propuso la estructura, los componentes y los principales elementos de la estrategia. Así mismo, se realizó reunión con la DGC para aclarar algunos puntos y solicitar información.</t>
  </si>
  <si>
    <t>Alianzas: PolitécnicoGranColombiano: apertura de inscripciones al curso "mujeres emprendedoras" dirigido a  mujeres tenderas del programa de Bavaria. ONUMuj-PDET: Aprobación financiación de  Piloto de reactivación socioeconómica de mujeres víctimas y mujeres excombatientes en contexto del Covid.</t>
  </si>
  <si>
    <t xml:space="preserve">Se sumarán las mujeres que finalicen los procesos de formación en desarrollo de capacidades en el uso de las TIC. </t>
  </si>
  <si>
    <t>Teniendo en cuenta que uno de los indicadores es constante y el otro suma, se establecieron porcentajes de avance para el cuatrienio y se sacó promedio anual con el fin de establecer el porcentaje de avance anual. 
Meta 2. Se sumará el número de contenidos (10 módulos, 3 diplomados) diseñados para el desarrollo de capacidades socioemoacionales, técnicas y digitales de las mujeres en toda su diversidad.
Meta 3. Dado que el indicador es el diseño e implementación de la estrategia, se estableció realizar la medición de manera constante durante el cuatrienio</t>
  </si>
  <si>
    <r>
      <t xml:space="preserve">Elaborar </t>
    </r>
    <r>
      <rPr>
        <b/>
        <u/>
        <sz val="10"/>
        <rFont val="Times New Roman"/>
        <family val="1"/>
      </rPr>
      <t>un (1) lineamiento técnico</t>
    </r>
    <r>
      <rPr>
        <sz val="10"/>
        <rFont val="Times New Roman"/>
        <family val="1"/>
      </rPr>
      <t xml:space="preserve"> que contribuya al diseño de la estrategia  emprendimiento y  empleabilidad de las mujeres en su diversidad.</t>
    </r>
  </si>
  <si>
    <r>
      <t xml:space="preserve">Implementar una (1) </t>
    </r>
    <r>
      <rPr>
        <b/>
        <u/>
        <sz val="10"/>
        <rFont val="Times New Roman"/>
        <family val="1"/>
      </rPr>
      <t>estrategia de trabajo colaborativo con actores estratégico</t>
    </r>
    <r>
      <rPr>
        <u/>
        <sz val="10"/>
        <rFont val="Times New Roman"/>
        <family val="1"/>
      </rPr>
      <t>s</t>
    </r>
    <r>
      <rPr>
        <sz val="10"/>
        <rFont val="Times New Roman"/>
        <family val="1"/>
      </rPr>
      <t xml:space="preserve"> que favorezcan los procesos formativos en derechos de las mujeres a través del uso del TIC y otras relacionadas</t>
    </r>
  </si>
  <si>
    <r>
      <t xml:space="preserve">Elaborar un (1) </t>
    </r>
    <r>
      <rPr>
        <b/>
        <u/>
        <sz val="10"/>
        <rFont val="Times New Roman"/>
        <family val="1"/>
      </rPr>
      <t>reporte mensual de seguimiento a la implementación del modelo  metodológico y pedagógico</t>
    </r>
    <r>
      <rPr>
        <sz val="10"/>
        <rFont val="Times New Roman"/>
        <family val="1"/>
      </rPr>
      <t xml:space="preserve"> de formación en derechos de las mujeres a través del uso de herramientas TIC.</t>
    </r>
  </si>
  <si>
    <r>
      <t xml:space="preserve">Elaborar un (1) </t>
    </r>
    <r>
      <rPr>
        <b/>
        <u/>
        <sz val="10"/>
        <rFont val="Times New Roman"/>
        <family val="1"/>
      </rPr>
      <t>documento de lecciones aprendidas de los procesos formativos</t>
    </r>
    <r>
      <rPr>
        <sz val="10"/>
        <rFont val="Times New Roman"/>
        <family val="1"/>
      </rPr>
      <t xml:space="preserve"> en derechos de las mujeres a través del uso de TIC, implementados durante la vigencia.</t>
    </r>
  </si>
  <si>
    <r>
      <t>Elaborar, desarrollar y</t>
    </r>
    <r>
      <rPr>
        <b/>
        <u/>
        <sz val="10"/>
        <rFont val="Times New Roman"/>
        <family val="1"/>
      </rPr>
      <t xml:space="preserve"> virtualizar un (1) módulo</t>
    </r>
    <r>
      <rPr>
        <sz val="10"/>
        <rFont val="Times New Roman"/>
        <family val="1"/>
      </rPr>
      <t xml:space="preserve"> de desarrollo de capacidades financieras, e implementación de prueba piloto.</t>
    </r>
  </si>
  <si>
    <r>
      <t xml:space="preserve">Elaborar, desarrollar y </t>
    </r>
    <r>
      <rPr>
        <b/>
        <sz val="10"/>
        <rFont val="Times New Roman"/>
        <family val="1"/>
      </rPr>
      <t xml:space="preserve"> virtualizar un (1) módulo </t>
    </r>
    <r>
      <rPr>
        <sz val="10"/>
        <rFont val="Times New Roman"/>
        <family val="1"/>
      </rPr>
      <t>de desarrollo de capacidades para el empleo, el emprendimiento y la vida, e implementación de prueba piloto</t>
    </r>
  </si>
  <si>
    <t xml:space="preserve"> </t>
  </si>
  <si>
    <r>
      <t xml:space="preserve">Diseñar un (1) </t>
    </r>
    <r>
      <rPr>
        <b/>
        <u/>
        <sz val="10"/>
        <rFont val="Times New Roman"/>
        <family val="1"/>
      </rPr>
      <t>modelo metodológico y pedagógico</t>
    </r>
    <r>
      <rPr>
        <sz val="10"/>
        <rFont val="Times New Roman"/>
        <family val="1"/>
      </rPr>
      <t xml:space="preserve"> de operación de los Centros de Inclusión Digital, que incluya el direccionamiento estratégico de los procesos formativos en derechos de las mujeres a través del uso de TIC.</t>
    </r>
  </si>
  <si>
    <t>Inicia la ejecución del contrato 643-2020 con la UN, con el fin de poner en marcha dos cursos virtuales, uno de formación en educación financiera y otro enfocado al desarrollo de capacidades para el  empleo, el emprendimiento y la vida, desde un enfoque de género, dirigidos a las mujeres en Bogotá.</t>
  </si>
  <si>
    <t>Reporte PDD
oct</t>
  </si>
  <si>
    <t>OCT-NOV</t>
  </si>
  <si>
    <t>Reporte PDD
nov</t>
  </si>
  <si>
    <t>Reporte PDD 
dic</t>
  </si>
  <si>
    <t>jul</t>
  </si>
  <si>
    <t>ago</t>
  </si>
  <si>
    <t>sep</t>
  </si>
  <si>
    <t>oct</t>
  </si>
  <si>
    <t>nov</t>
  </si>
  <si>
    <t>dic</t>
  </si>
  <si>
    <t>Aumentar en un 30% el número de mujeres formadas
en los centros de inclusión digital. (Meta 1 -P.Inv)</t>
  </si>
  <si>
    <t>Diseñar y acompañar la estrategia de emprendimiento
y empleabilidad para la autonomía económica de las
mujeres</t>
  </si>
  <si>
    <t>Presupuesto ajustado (dic-2020)</t>
  </si>
  <si>
    <t xml:space="preserve">Desde julio hasta diciembre se avanza en al consolidación del programa presupuestal para la reducción de la feminización de la pobreza, se realizan las respectivas articulaciones sectoriales con la Secretaría Distrital de Desarrollo Económico, Secretaría Distrital de Integración Social, Secretaría Distrital de la Mujer y Secretaría Distrital de Hacienda. Se definen entre otros los objetivos, la cadena de valor del programa,  marco teórico indicadores de monitoreo, identificación de proyectos a articular, identificación de la ruta de empleo y sus  oportunidades de transversalización, e instrumento de focalización como la Base de Bogotá solidaria que permitieron en el mes de diciembre presentar el programa a  la  Secretaria Distrital de la Mujer y a la Subsecretaria de Políticas de Igualdad, así como el plan de acción finalizado para inicio de implementación en 2021. Con este programa se garantiza la articulación de los proyectos de inversión de cara a la reducción de la pobreza que incluyan efectivamente a las mujeres como participantes reconociendo sus barreras. En 2021, se realizará la presentación al Despacho de la Alcaldesa Mayor de Bogotá para la formalización del programa presupuestal. En diciembre se realizan las siguientes actividades:
02,09,16,21-12-20. Presentación por parte del equipo de las metas SDDE y de IPES desagregados por actividades y proyectos, de la ruta de empleabilidad con enfoque de género, indicadores de monitoreo, mecanismos de implementación, y se realiza presentación a la Secretaria de SDMujer.
</t>
  </si>
  <si>
    <t>Durante agosto, septiembre y octubre el equipo de la Subsecretaría de Políticas de Igualdad prepara los términos de referencia y anexo técnico y define el tipo de contratación que finalmente se realiza por contrato interadministrativo con la Escuela de Género de la Universidad Nacional Durante los meses de octubre, noviembre y diciembre la Universidad Nacional con apoyo técnico constante de la SDMujer realiza el curso y entrega este finalizado en el mes de diciembre. El curso  ya se encuentra en plataforma de la SDMujer  completamente funcional listo para ser lanzado al público en el mes de enero y esperando que beneficie 6000 mujeres por año considerando que el curso quedará disponible en plataforma indefinidamente.</t>
  </si>
  <si>
    <t>Se cuenta con dos cursos: habilidades socioemocionales para el empleo, el emprendimiento y la vida; y educación financiera. Disponibles a partir del mes de enero para todas las mujeres interesadas en Bogotá  como primer paso para su tránsito hacia oportunidades de empleo y emprendimiento. Se espera beneficiar más de 6000 mujeres por año, considerando que ambos cursos quedarán disponibles indefinidamente en la plataforma de SDMujer</t>
  </si>
  <si>
    <t>Se cuenta con lineamientos técnicos que apoyen  al equipo de la Subsecretaría de Políticas de Igualdad y a las referentas de la Dirección de Diseño de Política y Derechos para la transversalización de enfoque de género en programas de empleo, emprendimiento y formación para los mismos.
Se cuenta con la propuesta de programa presupuestal para la reducción de la feminización de la pobreza integrando acciones de la Secretaría Distrital de Desarrollo Económico con ruta de empleo y programas de emprendimiento con enfoque de género para que las ciudadanas en Bogotá puedan acceder a orientación, formación, e intermediación frente a ofertas de trabajo.
Gracias al  proyecto piloto de reactivación socioeconómica de mujeres víctimas y mujeres excombatientes en contexto del Covid – 19 y la sostenibilidad de la paz en Bogotá,  implementado por la Corporación Mundial de la Mujer y financiado por ONU Mujeres con recursos del gobierno de Suecia, se fortalecerán 5 organizaciones o iniciativas productivas de mujeres víctimas y excombatientes que habitan en las Localidades de Sumapaz, Ciudad Bolívar y Bosa.</t>
  </si>
  <si>
    <t>A 31 de diciembre se tiene el 80% de los lineamientos para la construcción de la estrategia de emprendimiento y empleabilidad con sus dos ejes de acción: formación en habilidades socioemocionales y complementarias y transversalización de enfoque de género para el empoderamiento económico de las mujeres. Se espera en enero de 2021 contar con el diagnóstico para completar los lineamientos. 
Se realizaron los ajustes finales de la propuesta del programa presupuestal para la reducción de la feminización de la pobreza y se presentó a la Secretaria Distrital de la Mujer y su equipo previo a la presentación que se espera en el 2021 al Despacho de la Alcaldesa Mayor de Bogotá para su aprobación. 
Por otra parte durante la vigencia se trabajó en la formulación del proyecto con la Alta Consejería para los Derechos de las Víctimas. Entre octubre y noviembre ONU Mujeres avanzó en la aprobación interna y contratación de la firma ejecutora. Finalmente el 16 de noviembre se dio inicio al Piloto de reactivación socioeconómica de mujeres víctimas y mujeres excombatientes en contexto del Covid – 19 y la sostenibilidad de la paz en Bogotá.</t>
  </si>
  <si>
    <t>A lo largo de la meta 3 se presenta un retraso en la entrega total de los lineamientos para la construcción de la estrategia de emprendimiento y empleabilidad en el componente de diagnóstico . Durante el primer trimestre de enero se activaran las actividades para finalizar el lineamiento conforme a la informacón recibida.</t>
  </si>
  <si>
    <t>* El lineamiento técnico que contribuye  a la estrategia  de emprendimiento y empleabilidad está constituido de tres partes: diagnóstico, Eje 1 de formación en habilidades socioemocionales y complementarias, Eje 2 transversalización de enfoque de género para el empoderamiento económico de las mujeres,  y un anexo sobre buenas prácticas para el emprendimiento. En noviembre se entregó el Eje 1 y el anexo sobre buenas prácticas para el emprendimiento, en diciembre  se entregó el Eje 2 de transverisalización de enfoque de género, y está pendiente de entrega el diagnóstico por parte de la Dirección de Gestión de Conocimiento que complementa apartes del Eje 2. (El no contener el diagnóstico indica que el avance fue el 80%). Se espera contar con el diagnóstico en el mes de enero. Con esto se cuenta con lineamientos técnicos con enfoque de género para la transversalización en emprendimiento, formación en habilidades socioemocionales y complementarias, e identificación de acciones en los diferentes sectores y áreas que permitan el empoderamiento económico de las mujeres. Se espera que el diagnóstico que completa la actividad sea entregado en el primer trimestre de 2021.</t>
  </si>
  <si>
    <t>Durante el mes de noviembre se realizan comunicaciones entre equipos de desarrolladores de la SDMujer y la Universidad Nacional de Colombia para revisar operación de la plataforma Moodle en la que se entregan los cursos. El 25 de noviembre de acuerdo al cronograma se realiza la presentación de la versión final del curso de educación financiera para mujeres y el 26 de noviembre se entregan comentarios finales por parte de SDMujer para recibir finalizado este producto el 1 de diciembre de 2020. Durante el mes de diciembre se finalizan las acciones y se hacen las pruebas para la puesta en marcha de los dos modulos en la página web de la entidad los cuales se lanzarán a la ciudadanía durante el primer trimestre de 2021.</t>
  </si>
  <si>
    <r>
      <t xml:space="preserve">Durante la vigencia 2020 se diseñó y elaboro el documento de modelo metodológico y pedagógico de operación de los Centros de Inclusión Digital que contiene la siguiente estructura:
a. Generalidades. Brechas digitales de género
b. Conceptualización de las TIC. TEC Y TEP
c. Relación con los ODS
d. Descripción de las necesidades
e. Ecosistema para la transformación digital de las mujeres
f. Lineamientos metodológicos y pedagógicos
g. Desarrollo de capacidades
h. Contenidos
j.   Evaluación
k. Oferta 2020
El documento se mantiene como referente para los lineamientos metodológico y pedagógico de otros procesos de formación en la entidad, y se asocia al procedimiento de Lineamientos metodológicos para procesos de formación de la entidad.  Aunque el documento fue culminado en el mes de septiembre, en los meses siguientes se realizaron ajustes en lógica de mejora continua y en el mes de diciembre fue aprobado por la Directora. 
</t>
    </r>
    <r>
      <rPr>
        <b/>
        <sz val="10"/>
        <color theme="1"/>
        <rFont val="Times New Roman"/>
        <family val="1"/>
      </rPr>
      <t>Anexos</t>
    </r>
    <r>
      <rPr>
        <sz val="10"/>
        <color theme="1"/>
        <rFont val="Times New Roman"/>
        <family val="1"/>
      </rPr>
      <t xml:space="preserve">
1. Documento Modelo operación de los Centros de Inclusión Digital 2020 - 2024 aprobado.
</t>
    </r>
  </si>
  <si>
    <r>
      <t xml:space="preserve">Reconociendo que los procesos de formación requieren de actores estratégicos con lo que se avance en el proceso de acuerdos de trabajos mancomunados para la cualificación de la oferta formativa, se realizó la construcción de un documento que da cuenta de la estrategia de trabajo colaborativo con la siguiente estructura
a. Conceptualización del trabajo colaborativo
b. Guía de trabajo colaborativo
c. Mapeo de actores 
d. Objetivos comunes
e. Plan de trabajo
f. Seguimiento
El documento fue referente para establecer acciones concretas durante la vigencia, como parte de dichas acciones colaborativas podemos mencionar.
a. Agencia para la Reincorporación y la Normalización (ARN) se realizó un proceso de formación con 11 mujeres del barrio Paraíso en Ciudad Bolívar este se hizo de manera presencial para algunas mujeres conservando las medidas de bioseguridad y de manera virtual para las mujeres que tenían las herramientas Tic. 
b. Alta Consejería Tic para establecer sinergias con entidades que trabajen por la transformación Digital, se avanzó en la virtualización del 100% del curso Habilidades digitales elaborado por el equipo de formación Tic de la Secretaría Distrital de la Mujer.
c. Secretaría Distrital de Seguridad ofertas a incluir en el Plan de Bienestar MEBOG: Se realizó la socialización del diseño del Plan de Bienestar encaminado a mejorar la calidad de vida de los funcionarios de la Policía Metropolitana de Bogotá y posibles articulaciones
</t>
    </r>
    <r>
      <rPr>
        <b/>
        <sz val="10"/>
        <color theme="1"/>
        <rFont val="Times New Roman"/>
        <family val="1"/>
      </rPr>
      <t xml:space="preserve">
Anexos</t>
    </r>
    <r>
      <rPr>
        <sz val="10"/>
        <color theme="1"/>
        <rFont val="Times New Roman"/>
        <family val="1"/>
      </rPr>
      <t xml:space="preserve">
1. Documento de estrategia de trabajo colaborativo. 
2. Soportes de reuniones para la implementación de acciones colaborativas
</t>
    </r>
  </si>
  <si>
    <r>
      <t xml:space="preserve">Durante la vigencia 2020 del actual Plan Distrital de Desarrollo se ofertaron a las ciudadanas seis cursos, específicamente: Habilidades socioemocionales, Habilidades Digitales, Constructoras de Paz, Activismo Digital, Derechos de las mujeres e Indicadores de Género. 
Los procesos formativos permitieron formar a 2.000 mujeres, lo que equivale a un avance del 100% de lo programado.  
La formación en cada curso fue la siguiente: 
a. Habilidades digitales 734 mujeres formadas, en este proceso las mujeres desarrollaron habilidades digitales en el uso de herramientas tic, manejo de teléfonos celulares, aplicaciones más comunes como WhatsApp, con el fin de mejorar sus habilidades comunicacionales a través de herramientas tic.
b. Habilidades Socioemocionales 988 mujeres formadas, en este proceso las mujeres formadas reconocen aprendizajes relacionados con comunicación asertiva, liderazgo, planificación y autoestima.
c. Constructoras de Paz 108 mujeres formadas, donde las mujeres cuando termina el proceso formativo se apropian del concepto de la paz desde sus entornos más cercanos: la familia y el barrio
d. Indicadores de género 132 mujeres formadas, que conocieron el concepto de indicador, tipos de indicador y como se hace un indicador
e. Activismo digital 35 mujeres formadas, estas mujeres se acercaron a herramientas tic útiles para usar en procesos de incidencia política. 
f. Derechos de las mujeres 3 mujeres formadas, en donde las mujeres reconocen los 8 derechos priorizados por la Política Publica de Mujeres y Equidad de Género. 
</t>
    </r>
    <r>
      <rPr>
        <b/>
        <sz val="10"/>
        <color theme="1"/>
        <rFont val="Times New Roman"/>
        <family val="1"/>
      </rPr>
      <t>Anexos</t>
    </r>
    <r>
      <rPr>
        <sz val="10"/>
        <color theme="1"/>
        <rFont val="Times New Roman"/>
        <family val="1"/>
      </rPr>
      <t xml:space="preserve">:
1. Seguimiento Cualitativo
2. Consolidado mujeres formadas en vigencia 2020
3. Cursos ofertados 2020
4. Seguimiento cursos ofertados 2020
</t>
    </r>
  </si>
  <si>
    <r>
      <t xml:space="preserve">Se hace entrega del documento de lecciones aprendidas en donde se recopilaron los avances, logros y lecciones del proceso 2020 para la actual vigencia del Plan de Desarrollo Distrital, así como las recomendaciones y oportunidades de mejora durante el desarrollo e implementación de cada uno de los cursos tanto en su modalidad virtual como en los espacios presenciales que han surgido. 
Dentro de lo recogido por el documento se debe destacar la evaluación positiva del equipo de facilitadoras en aspectos como el uso de la plataforma, el constante seguimiento de las participantes y los contenidos de los cursos. Como oportunidades de mejora la principal recomendación es actualizar los contenidos y la dinamización de los materiales. 
Si bien la convocatoria ha sido exitosa, se espera realizar ajustes frente a las bases de datos y las publicaciones de las inscripciones para no retrasar el inicio de los cursos, ni restar tiempo en el desarrollo de los cursos por parte de las participantes.
</t>
    </r>
    <r>
      <rPr>
        <b/>
        <sz val="10"/>
        <color theme="1"/>
        <rFont val="Times New Roman"/>
        <family val="1"/>
      </rPr>
      <t>Anexos</t>
    </r>
    <r>
      <rPr>
        <sz val="10"/>
        <color theme="1"/>
        <rFont val="Times New Roman"/>
        <family val="1"/>
      </rPr>
      <t xml:space="preserve">.
1. Documento Lecciones aprendidas 
</t>
    </r>
  </si>
  <si>
    <t xml:space="preserve">Durante el periodo reportado se dio sostenibilidad a los procesos formativos a través de la modalidad virtual, alcanzando la formación de 2000 mujeres, lo que equivale al 100% de avance en el cumplimiento de la meta. 
Durante la vigencia se implementaron seis cursos:
a. Habilidades digitales para la autonomía de las mujeres con 734 mujeres formadas
b. Habilidades socioemocinales con 988 mujeres formadas
c. Construcción TIC para la paz con 108 mujeres formadas.
d. Indicadores de género con 132 mujeres formadas.
e. Activismo digital con 35 mujeres formadas. 
f. Derechos de las mujeres con 3 mujeres formadas. 
Como parte de los principales aprendizajes durante el mes encontramos:
a. Los cursos enfocados a temas de participación polìtica y construcción de indicadores de género llaman la atención de mujeres con un perfil de formación más alto, sin embargo, son las que más decertan de los cursos por la falta de tiempo y/o desinteres en los contenidos.
b. El acompañamiento constante que se hace a las mujeres a través de correo, whatsApp y la plataforma de classroom, dejó en evidencia que si las mujeres sienten apoyo, le dedican más tiempo a desarrollar el curso y cumplir con todas las actividades.   
</t>
  </si>
  <si>
    <t xml:space="preserve">988 mujeres formadas en habilidades socio emocionales, reconocen que existen algunas capacidades que se pueden desarrollar para mejor su entorno social y laboral, asimismo, estrategias para ganar autonomía en sus espacios cotidianos. 
734 mujeres desarrollan habilidades y destrezas digitales para el manejo de sus celulares, ganan autonomía en su vida cotidiana y la oportunidad de emplear esta herramienta en temas que les permiten mejorar sus espacios inmediatos. 
108 mujeres formadas en Escenarios Tic para la paz, logran reconocer la paz y la convivencia pacifica como un derecho, asimismo, lo relacionan con la realización de acciones cotidianas de convivencia para mejorar su entorno familiar y barrial.
132 mujeres formadas en indicadores de gènero, reconocen la manera como se construyen indicadores para la medición de sus proyectos o iniciativas de planeación, incluyendo la variable gènero como herramienta para identificar la manera como las acciones que se implementan impactan de manera diferencial a hombres y mujeres. 
Entre algunas de las cosas que se expresaron las mujeres participantes del curso, y que se convierte en valor agregado o beneficio indirecto es: 
a.  las mujeres logran relacionar los contenidos vistos en los cursos con temas o experiencias de su realidad inmediata, lo que les permite aplicar lo aprendido de manera práctica. </t>
  </si>
  <si>
    <t xml:space="preserve">Durante la vigencia 2020 del actual Plan Distrital de Desarrollo se ofertaron a las ciudadanas seis cursos, específicamente: Habilidades socioemocionales, Habilidades Digitales, Constructoras de Paz, Activismo Digital, Derechos de las mujeres e Indicadores de Género. 
Los procesos formativos permitieron formar a 2.000 mujeres, lo que equivale a un avance del 100% de lo programado.  
La formación en cada curso fue la siguiente: 
a. Habilidades digitales 734 mujeres formadas, en este proceso las mujeres desarrollaron habilidades digitales en el uso de herramientas tic, manejo de teléfonos celulares, aplicaciones más comunes como WhatsApp, con el fin de mejorar sus habilidades comunicacionales a través de herramientas tic.
b. Habilidades Socioemocionales 988 mujeres formadas, en este proceso las mujeres formadas reconocen aprendizajes relacionados con comunicación asertiva, liderazgo, planificación y autoestima.
c. Constructoras de Paz 108 mujeres formadas, donde las mujeres cuando termina el proceso formativo se apropian del concepto de la paz desde sus entornos más cercanos: la familia y el barrio
d. Indicadores de género 132 mujeres formadas, que conocieron el concepto de indicador, tipos de indicador y como se hace un indicador
e. Activismo digital 35 mujeres formadas, estas mujeres se acercaron a herramientas tic útiles para usar en procesos de incidencia política. 
f. Derechos de las mujeres 3 mujeres formadas, en donde las mujeres reconocen los 8 derechos priorizados por la Política Publica de Mujeres y Equidad de Género. </t>
  </si>
  <si>
    <t>Durante agosto, septiembre y octubre el equipo de la Subsecretaría de Políticas de Igualdad prepara los términos de referencia y anexo técnico y define el tipo de contratación que finalmente se realiza por contrato interadministrativo con la Escuela de Género de la Universidad Nacional. Durante los meses de octubre, noviembre y diciembre la Universidad Nacional con apoyo técnico constante de la SDMujer realiza el curso y entrega este finalizado en el mes de diciembre. El curso  ya se encuentra en plataforma de la SDMujer  completamente funcional listo para ser lanzado al público en el mes de enero y esperando que beneficie 6000 mujeres por año considerando que el curso quedará disponible en plataforma indefinidamente.</t>
  </si>
  <si>
    <t>A continuación el detalle de los avances entre julio y diciembre: *ONU Mujeres PDET. Entre julio y septiembre se trabajó en la formulación del proyecto con la Alta Consejería para los Derechos de las Víctimas. Entre octubre y noviembre ONU Mujeres avanzó en la aprobación interna y contratación de la firma ejecutora. Finalmente el 16 de noviembre se dio inicio al Piloto de reactivación socioeconómica de mujeres víctimas y mujeres excombatientes en contexto del Covid – 19 y la sostenibilidad de la paz en Bogotá,  implementado por la Corporación Mundial de la Mujer y financiado por ONU Mujeres con recursos del gobierno de Suecia.  Gracias a este proyecto, se fortalecerán 5 organizaciones o iniciativas productivas de mujeres víctimas y excombatientes que habitan en las Localidades de Sumapaz, Ciudad Bolívar y Bosa.
*Politécnico Gran Colombiano. Desde el mes de agosto se han hecho gestiones  el Politécnico Grancolombiano  para que mujeres beneficiarias de la Secretaría puedan inscribirse en el año 2021 en el  Curso de Educación en Derechos Humanos de las Mujeres, Gestión y Sostenibilidad , el cual beneficia de  manera gratuita a mujeres emprendedoras en condición de alta vulnerabilidad socioeconómica. Fruto de estas gestiones, se logró que la Fundación Bavaria se vinculara a esta articulación para que 1.000 mujeres de su programa“Creciendo por un sueño”, que beneficia a mujeres tenderas, se puedan inscribir en  este curso. 
*Adicionalmente se exploraron alternativas de alianzas con: i)ACDI/VOCA (reuniones 13.08.20 y  29.09.20); ii) Cemex (reunión 20.11.20); iii)*Fundación Alpina (reunión 22.12.20) ; iv) Rotary Club (reunión 10.11.20) ; v) Equilátera (11.08.20)</t>
  </si>
  <si>
    <t xml:space="preserve">Durante la vigencia 2020 del actual Plan Distrital de Desarrollo se avanzó en el diseño de la estrategia de emprendimiento y empleabilidad para la autonomía económica de las mujeres
El desarrollo de acciones encaminadas al diseño de la estrategia permitieron alcanzar un avance del 97,06% con respecto a lo programado.
Para el cierre de la vigencia se elaboró la versión peliminar de lineamientos técnicos con la siguiente estructura: 
-Eje 1 de formación en habilidades socioemocionales y complementarias
-Eje 2 transversalización de enfoque de género para el empoderamiento económico de las mujeres,  y un anexo sobre buenas prácticas para el emprendimiento; quedando pendiente la finalización una vez se reciba el diagnóstico requerido para tal fin
Los lineamientos técnicos servirán de apoyo al equipo de la Subsecretaría de Políticas de Igualdad y a las referentas de la Dirección de Diseño de Política y Derechos para la transversalización de enfoque de género en programas de empleo, emprendimiento y formación para los mismos. Así mismo, se cuenta con la propuesta de programa presupuestal para la reducción de la feminización de la pobreza integrando acciones de la Secretaría Distrital de Desarrollo Económico con ruta de empleo y programas de emprendimiento con enfoque de género para que las ciudadanas en Bogotá puedan acceder a orientación, formación, e intermediación frente a ofertas de trabajo. Como parte fundamental de la estrategia durante la vigencia se avanzó en la elaboración de 2 cursos que contribuirán al desarrollo de capacidades socioemocionales, técnicas y digitales de las mujeres, en toda su diversidad, el primero enfocado a educación financiera y el segundo encaminado a habilidades socioemocionales para el empleo, el emprendimiento y la vida; se lanzarán durante la vigencia 2021 y estará disponible para todas las mujeres interesadas en Bogotá como primer paso para su tránsito hacia oportunidades de empleo y emprendimiento. Se espera beneficiar más de 6000 mujeres por año, considerando que ambos cursos quedarán disponibles indefinidamente en la plataforma de SDMujer
Por otra parte, gracias al  proyecto piloto de reactivación socioeconómica de mujeres víctimas y mujeres excombatientes en contexto del Covid – 19 y la sostenibilidad de la paz en Bogotá,  implementado por la Corporación Mundial de la Mujer y financiado por ONU Mujeres con recursos del gobierno de Suecia, se fortalecerán 5 organizaciones o iniciativas productivas de mujeres víctimas y excombatientes que habitan en las Localidades Sumapaz, Ciudad Bolívar y Bosa.. </t>
  </si>
  <si>
    <t>PMR</t>
  </si>
  <si>
    <t xml:space="preserve">Proposito </t>
  </si>
  <si>
    <t xml:space="preserve">Logro de ciudad </t>
  </si>
  <si>
    <t>Programa</t>
  </si>
  <si>
    <t xml:space="preserve">Meta Plan de Desarrollo </t>
  </si>
  <si>
    <t xml:space="preserve">N° + descripción meta proyecto de inversión </t>
  </si>
  <si>
    <t xml:space="preserve"> % Distribución Presupuestal meta proyecto de inversión</t>
  </si>
  <si>
    <t>Código componente de gasto</t>
  </si>
  <si>
    <t xml:space="preserve">Descripción componente de Gasto </t>
  </si>
  <si>
    <t xml:space="preserve">No. De Proceso </t>
  </si>
  <si>
    <t>Códigos UNSPSC</t>
  </si>
  <si>
    <t>Descripción</t>
  </si>
  <si>
    <t>Fecha estimada de inicio de proceso de selección</t>
  </si>
  <si>
    <t>Duración estimada del contrato (en días)</t>
  </si>
  <si>
    <t xml:space="preserve">Modalidad de selección </t>
  </si>
  <si>
    <t>Fuente de los recursos (PREDIS)</t>
  </si>
  <si>
    <t>Valor total estimado en la vigencia actual Inicial</t>
  </si>
  <si>
    <t>Modificaciones PAABS</t>
  </si>
  <si>
    <t>Valor total estimado en la vigencia actual a fecha de corte</t>
  </si>
  <si>
    <t>¿Se requieren vigencias futuras? SI/NO</t>
  </si>
  <si>
    <t xml:space="preserve">Nombre del responsable </t>
  </si>
  <si>
    <t xml:space="preserve">Valor honorarios mensuales </t>
  </si>
  <si>
    <t>Seguimiento presupuestal (comprometido vs.programado)</t>
  </si>
  <si>
    <t>No. CDP</t>
  </si>
  <si>
    <t>Valor CDP</t>
  </si>
  <si>
    <t>NUMERO DE CONTRATO</t>
  </si>
  <si>
    <t>No. RP</t>
  </si>
  <si>
    <t>FECHA RP</t>
  </si>
  <si>
    <t>VALOR CONTRATADO</t>
  </si>
  <si>
    <t>LIBERACIONES</t>
  </si>
  <si>
    <t>VALOR NETO</t>
  </si>
  <si>
    <t>CONTRATISTA</t>
  </si>
  <si>
    <t xml:space="preserve">OBSERVACIONES DE SEGUIMIENTO </t>
  </si>
  <si>
    <t>GIROS ACUMULADO MES</t>
  </si>
  <si>
    <t>VALIDACION OBJETO</t>
  </si>
  <si>
    <t>VALIDACION PLAZO</t>
  </si>
  <si>
    <t>POR PAGAR</t>
  </si>
  <si>
    <t>Hacer un nuevo contrato social con igualdad de oportunidades para la inclusión social, productiva y política.</t>
  </si>
  <si>
    <t>Reducir la pobreza monetaria, multidimensional y la feminización de la pobreza</t>
  </si>
  <si>
    <t>Diseñar y acompañar la estrategia de emprendimiento y empleabilidad para la autonomía económica de las mujeres</t>
  </si>
  <si>
    <t>Diseñar e implementar 1 estrategia para el desarrollo de capacidades sociomecionales y técnicas de las mujeres en toda su diversidad para su emprendimiento y</t>
  </si>
  <si>
    <t>empleabilidad.</t>
  </si>
  <si>
    <t>03-01-0312</t>
  </si>
  <si>
    <t>0312-Personal contratado para apoyar las actividades propias de los proyectos de inversión de la entidad</t>
  </si>
  <si>
    <t>511.7673.Apoyar las actividades relacionadas con el proceso de desarrollo de capacidades para el emprendimiento y la empleabilidad de las mujeres en toda su diversidad</t>
  </si>
  <si>
    <t>CCE-16 - Contratación Directa</t>
  </si>
  <si>
    <t>12 - Distrito</t>
  </si>
  <si>
    <t>NO</t>
  </si>
  <si>
    <t>Subsecretaría de Políticas de Igualdad</t>
  </si>
  <si>
    <t>SARA  ORTIZ DIAZ</t>
  </si>
  <si>
    <t>512.7673.Apoyar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</si>
  <si>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LAURA CATALINA GUTIERREZ CAMPOS</t>
  </si>
  <si>
    <t>ADICION</t>
  </si>
  <si>
    <t>Adición y prórroga al contrato No. 518 de 2020, cuyo objeto es: "Apoyara la Secretaría en la orientación estratégica y desarrollo deactividades de gestión y seguimiento de iniciativas en materia dealianzas y cooperación técnica y financiera, nacional e internacional,pública y privada, para la garantía de derechos de las mujeres".CD-PS-526-2020</t>
  </si>
  <si>
    <t>513.7673.Apoyar la generación, desarrollo y seguimiento de alianzas estratégicas con diversos actores entre los que se cuenta la cooperación nacional e internacional, entidades públicas y privadas y la academia, que le permitan, faciliten y apoyen a la Secretaría el cumplimiento de los logros correspondientes al sector mujeres</t>
  </si>
  <si>
    <t>ELIANA ANDREA GONZALEZ BENAVIDES</t>
  </si>
  <si>
    <t>Diseñar 13 contenidos para el desarrollo de capacidades socioemocionales, técnicas y digitales de las mujeres, en toda su diversidad</t>
  </si>
  <si>
    <t>03-01-0366</t>
  </si>
  <si>
    <t>0366-Actividades de visibilización de los derechos de las mujeres</t>
  </si>
  <si>
    <t>514.7673.Elaborar, desarrollar, virtualizar y poner en marcha un curso virtual de formación en educación financiera y un curso virtual de desarrollo de capacidades para el empleo, el emprendimiento y la vida, desde un enfoque de género, dirigidos a las mujeres en Bogotá</t>
  </si>
  <si>
    <t xml:space="preserve">CCE-05 - Contratación directa (con ofertas) </t>
  </si>
  <si>
    <t>UNIVERSIDAD NACIONAL DE COLOMBIA</t>
  </si>
  <si>
    <t>Aumentar en un 30% el número de mujeres formadas en los centros de inclusión digital.</t>
  </si>
  <si>
    <t>515.7673.Apoyar a la Dirección de Gestión del Conocimiento en el seguimiento técnico y operativo de los procesos formativos relacionados con los derechos de las mujeres mediante el uso de herramientas TIC.</t>
  </si>
  <si>
    <t>Dirección de Gestión del Conocimiento</t>
  </si>
  <si>
    <t>YENY CONSUELO ALVAREZ CUENCA</t>
  </si>
  <si>
    <t>Adición y prórroga al contrato No. 506 de 2020, cuyo objeto es: "Apoyara la Dirección de Gestión del Conocimiento en el seguimiento técnico yoperativo de los procesos formativos relacionados con los derechos delas mujeres mediante el uso de herramientas TIC". CD-PS-514-2020</t>
  </si>
  <si>
    <t xml:space="preserve">-   </t>
  </si>
  <si>
    <t>516.7673.Eliminado.Apoyar a la Dirección de Gestión del Conocimiento en la elaboración y puesta en marcha de contenidos formativos relacionados con los derechos de las mujeres mediante el uso de herramientas TIC.</t>
  </si>
  <si>
    <t>517.7673.Eliminado.Apoyar a la Dirección de Gestión del Conocimiento en la visualización digital de contenidos de formación relacionados con los derechos de las mujeres mediante el uso de herramientas TIC.</t>
  </si>
  <si>
    <t>518.7673.Apoyar a la Dirección de Gestión del Conocimiento en la implementación de los procesos formativos asociados a temas de derechos de las mujeres mediante el uso de herramientas TIC.</t>
  </si>
  <si>
    <t>CLAUDIA MARCELA DIAZ PEREZ</t>
  </si>
  <si>
    <t>519.7673.Apoyar a la Dirección de Gestión del Conocimiento en la implementación de los procesos formativos asociados a temas de derechos de las mujeres mediante el uso de herramientas TIC</t>
  </si>
  <si>
    <t>JONATHAN ANDRES VANEGAS DEVIA</t>
  </si>
  <si>
    <t>520.7673.Apoyar a la Dirección de Gestión del Conocimiento en la implementación de los procesos formativos asociados a temas de derechos de las mujeres mediante el uso de herramientas TIC</t>
  </si>
  <si>
    <t>PILAR ANDREA RAMIREZ PEÑA</t>
  </si>
  <si>
    <t>810.7673.Apoyar a la Dirección de Gestión del Conocimiento en la consolidación e implementación de procesos de formación orientados a la implementación y seguimiento de políticas públicas que contribuyan a la igualdad de género a través de las TIC, TAC y TEP</t>
  </si>
  <si>
    <t>ANGIE CAROLINA PIEDRAHITA SANCHEZ</t>
  </si>
  <si>
    <t>831.7673.Apoyar a la Dirección de Gestión del Conocimiento en la implementación de los procesos formativos asociados a temas de derechos de las mujeres mediante el uso de herramientas TIC</t>
  </si>
  <si>
    <t>LINA MARIA OSORIO VILLADA</t>
  </si>
  <si>
    <t>832.7673.Apoyar a la Dirección de Gestión del Conocimiento en la implementación de los procesos formativos asociados a temas de derechos de las mujeres mediante el uso de herramientas TIC</t>
  </si>
  <si>
    <t>YAMILE  AGUILAR OCHOA</t>
  </si>
  <si>
    <t>833.7673.Apoyar a la Dirección de Gestión del Conocimiento en la implementación de los procesos formativos asociados a temas de derechos de las mujeres mediante el uso de herramientas TIC</t>
  </si>
  <si>
    <t>VIVIAN JOHANA MUÑOZ RODRIGUEZ</t>
  </si>
  <si>
    <t>03-01-0254</t>
  </si>
  <si>
    <t>Arrendamiento De Inmuebles Y Pago De Servicios Públicos Que Permitan El Desarrollo De Las Actividades De La Sdmj</t>
  </si>
  <si>
    <t>Adición y prórroga al contrato No. 163 de 2020, cuyo objeto es:"Suministrar los servicios integrados de comunicaciones convergentes querequiera la SDMujer". CD-CI-173-2020</t>
  </si>
  <si>
    <t>EMPRESA DE TELECOMUNICACIONES DE BOGOTÁ S.A. E.S.P. - ETB S.A. ESP</t>
  </si>
  <si>
    <t>RESUMEN PROYECTO</t>
  </si>
  <si>
    <t xml:space="preserve">No. </t>
  </si>
  <si>
    <t>NOMBRE</t>
  </si>
  <si>
    <t>Desarrollo de capacidades para aumentar la autonomía y empoderamiento de las mujeres en toda su diversidad en Bogotá</t>
  </si>
  <si>
    <t>GERENTA</t>
  </si>
  <si>
    <t>DIANA MARIA PARRA ROMERO - Subsecretaria de Políticas de Igualdad</t>
  </si>
  <si>
    <t>LIDERESA</t>
  </si>
  <si>
    <t>Diana María Parra – Subsecretaria de Políticas de Igualdad</t>
  </si>
  <si>
    <t>ENLACE PRESUPUESTAL</t>
  </si>
  <si>
    <t>ENLACE FISICO</t>
  </si>
  <si>
    <t>VALOR TOTAL PROYECTO CUATRIENIO</t>
  </si>
  <si>
    <t>VALOR PROYECTO 2020</t>
  </si>
  <si>
    <t>VALOR PROYECTO 2021</t>
  </si>
  <si>
    <t>VALOR PROYECTO 2022</t>
  </si>
  <si>
    <t>VALOR PROYECTO 2023</t>
  </si>
  <si>
    <t>VALOR PROYECTO 2024</t>
  </si>
  <si>
    <t>VALOR PROGRAMADO INICIAL</t>
  </si>
  <si>
    <t>VALOR PROGRAMADO FECHA DE CORTE</t>
  </si>
  <si>
    <t>META PROYECTO DE INVERSION</t>
  </si>
  <si>
    <t>Etiquetas de fila</t>
  </si>
  <si>
    <t>Suma de Valor total estimado en la vigencia actual Inicial</t>
  </si>
  <si>
    <t>Suma de Seguimiento presupuestal (comprometido vs.programado)</t>
  </si>
  <si>
    <t>Total general</t>
  </si>
  <si>
    <t>COMPONENTE DE GASTO</t>
  </si>
  <si>
    <t>Suma de Valor total estimado en la vigencia actual a fecha de corte</t>
  </si>
  <si>
    <t>Suma de VALOR NETO</t>
  </si>
  <si>
    <t>Suma de GIROS ACUMULADO MES</t>
  </si>
  <si>
    <t>Código Componente Gasto</t>
  </si>
  <si>
    <t>Resumen Gasto</t>
  </si>
  <si>
    <t>Presupuesto Asignado</t>
  </si>
  <si>
    <t>Presupuesto Programado</t>
  </si>
  <si>
    <t>Ppto comprometido a la fecha 30_septiembre</t>
  </si>
  <si>
    <t>Ppto girado a la fecha 30_septiembre</t>
  </si>
  <si>
    <t>Contratado</t>
  </si>
  <si>
    <t xml:space="preserve"> - </t>
  </si>
  <si>
    <t>Total Proyecto</t>
  </si>
  <si>
    <t xml:space="preserve"> #¡REF!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</si>
</sst>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0_ ;[Red]\-#,##0\ "/>
    <numFmt numFmtId="173" formatCode="&quot;$&quot;\ #,##0"/>
    <numFmt numFmtId="174" formatCode="[$$-240A]\ #,##0;[Red][$$-240A]\ #,##0"/>
    <numFmt numFmtId="175" formatCode="#,##0;[Red]#,##0"/>
    <numFmt numFmtId="176" formatCode="_-* #,##0.00\ _€_-;\-* #,##0.00\ _€_-;_-* &quot;-&quot;\ _€_-;_-@_-"/>
    <numFmt numFmtId="177" formatCode="[$$-240A]\ #,##0;\-[$$-240A]\ #,##0"/>
    <numFmt numFmtId="178" formatCode="0.000"/>
    <numFmt numFmtId="179" formatCode="_-[$$-240A]\ * #,##0.00_-;\-[$$-240A]\ * #,##0.00_-;_-[$$-240A]\ * &quot;-&quot;??_-;_-@_-"/>
    <numFmt numFmtId="180" formatCode="#,##0_ ;\-#,##0\ "/>
    <numFmt numFmtId="181" formatCode="#,##0\ _€"/>
    <numFmt numFmtId="182" formatCode="[$$-240A]\ #,##0"/>
    <numFmt numFmtId="183" formatCode="#,##0.0"/>
    <numFmt numFmtId="184" formatCode="_-&quot;$&quot;* #,##0_-;\-&quot;$&quot;* #,##0_-;_-&quot;$&quot;* &quot;-&quot;_-;_-@_-"/>
    <numFmt numFmtId="185" formatCode="0.0"/>
  </numFmts>
  <fonts count="66" x14ac:knownFonts="1">
    <font>
      <sz val="11"/>
      <color theme="1"/>
      <name val="Calibri"/>
      <family val="2"/>
      <scheme val="minor"/>
    </font>
    <font>
      <sz val="11"/>
      <color indexed="8"/>
      <name val="Calibri"/>
      <family val="2"/>
    </font>
    <font>
      <sz val="10"/>
      <name val="Arial"/>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color indexed="81"/>
      <name val="Tahoma"/>
      <family val="2"/>
    </font>
    <font>
      <sz val="9"/>
      <color indexed="81"/>
      <name val="Tahoma"/>
      <family val="2"/>
    </font>
    <font>
      <sz val="10"/>
      <name val="Arial Narrow"/>
      <family val="2"/>
    </font>
    <font>
      <sz val="10"/>
      <name val="Arial Narrow"/>
      <family val="2"/>
    </font>
    <font>
      <sz val="9"/>
      <color indexed="8"/>
      <name val="Tahoma"/>
      <family val="2"/>
    </font>
    <font>
      <b/>
      <sz val="9"/>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font>
    <font>
      <sz val="10"/>
      <color theme="1"/>
      <name val="Times New Roman"/>
      <family val="1"/>
    </font>
    <font>
      <sz val="11"/>
      <color theme="1"/>
      <name val="Times New Roman"/>
      <family val="1"/>
    </font>
    <font>
      <sz val="14"/>
      <color theme="1"/>
      <name val="Times New Roman"/>
      <family val="1"/>
    </font>
    <font>
      <b/>
      <sz val="11"/>
      <color theme="1"/>
      <name val="Times New Roman"/>
      <family val="1"/>
    </font>
    <font>
      <b/>
      <sz val="14"/>
      <color theme="1"/>
      <name val="Times New Roman"/>
      <family val="1"/>
    </font>
    <font>
      <sz val="8"/>
      <color theme="1"/>
      <name val="Times New Roman"/>
      <family val="1"/>
    </font>
    <font>
      <b/>
      <sz val="11"/>
      <color theme="0" tint="-0.34998626667073579"/>
      <name val="Times New Roman"/>
      <family val="1"/>
    </font>
    <font>
      <b/>
      <sz val="9"/>
      <color theme="1"/>
      <name val="Times New Roman"/>
      <family val="1"/>
    </font>
    <font>
      <b/>
      <sz val="10"/>
      <color theme="1"/>
      <name val="Times New Roman"/>
      <family val="1"/>
    </font>
    <font>
      <sz val="10"/>
      <color rgb="FFFF0000"/>
      <name val="Times New Roman"/>
      <family val="1"/>
    </font>
    <font>
      <b/>
      <sz val="8"/>
      <name val="Times New Roman"/>
      <family val="1"/>
    </font>
    <font>
      <sz val="8"/>
      <name val="Times New Roman"/>
      <family val="1"/>
    </font>
    <font>
      <sz val="8"/>
      <color theme="1"/>
      <name val="Calibri"/>
      <family val="2"/>
      <scheme val="minor"/>
    </font>
    <font>
      <b/>
      <sz val="8"/>
      <color theme="1"/>
      <name val="Calibri"/>
      <family val="2"/>
      <scheme val="minor"/>
    </font>
    <font>
      <b/>
      <sz val="8"/>
      <color theme="1"/>
      <name val="Times New Roman"/>
      <family val="1"/>
    </font>
    <font>
      <sz val="11"/>
      <name val="Times New Roman"/>
      <family val="1"/>
    </font>
    <font>
      <b/>
      <sz val="11"/>
      <name val="Times New Roman"/>
      <family val="1"/>
    </font>
    <font>
      <sz val="14"/>
      <name val="Times New Roman"/>
      <family val="1"/>
    </font>
    <font>
      <b/>
      <sz val="14"/>
      <name val="Times New Roman"/>
      <family val="1"/>
    </font>
    <font>
      <sz val="8"/>
      <name val="Calibri"/>
      <family val="2"/>
      <scheme val="minor"/>
    </font>
    <font>
      <b/>
      <sz val="8"/>
      <name val="Calibri"/>
      <family val="2"/>
      <scheme val="minor"/>
    </font>
    <font>
      <sz val="12"/>
      <color theme="1"/>
      <name val="Calibri"/>
      <family val="2"/>
      <scheme val="minor"/>
    </font>
    <font>
      <b/>
      <sz val="10"/>
      <color rgb="FFFFFFFF"/>
      <name val="Times New Roman"/>
      <family val="1"/>
    </font>
    <font>
      <b/>
      <sz val="10"/>
      <color rgb="FF000000"/>
      <name val="Times New Roman"/>
      <family val="1"/>
    </font>
    <font>
      <sz val="10"/>
      <color rgb="FF000000"/>
      <name val="Times New Roman"/>
      <family val="1"/>
    </font>
    <font>
      <b/>
      <sz val="10"/>
      <color indexed="8"/>
      <name val="Tahoma"/>
      <family val="2"/>
    </font>
    <font>
      <sz val="10"/>
      <color indexed="8"/>
      <name val="Tahoma"/>
      <family val="2"/>
    </font>
    <font>
      <sz val="11"/>
      <color rgb="FF000000"/>
      <name val="Times New Roman"/>
      <family val="1"/>
    </font>
    <font>
      <b/>
      <sz val="10"/>
      <color theme="0"/>
      <name val="Times New Roman"/>
      <family val="1"/>
    </font>
    <font>
      <b/>
      <u/>
      <sz val="10"/>
      <name val="Times New Roman"/>
      <family val="1"/>
    </font>
    <font>
      <u/>
      <sz val="10"/>
      <name val="Times New Roman"/>
      <family val="1"/>
    </font>
    <font>
      <sz val="11"/>
      <color rgb="FF000000"/>
      <name val="Calibri"/>
      <family val="2"/>
      <scheme val="minor"/>
    </font>
    <font>
      <sz val="10"/>
      <color rgb="FF000000"/>
      <name val="Calibri"/>
      <family val="2"/>
      <scheme val="minor"/>
    </font>
    <font>
      <sz val="10"/>
      <color rgb="FF000000"/>
      <name val="Arial"/>
      <family val="2"/>
    </font>
    <font>
      <sz val="9"/>
      <color rgb="FF000000"/>
      <name val="Times New Roman"/>
      <family val="1"/>
    </font>
    <font>
      <b/>
      <sz val="11"/>
      <color rgb="FF000000"/>
      <name val="Calibri"/>
      <family val="2"/>
      <scheme val="minor"/>
    </font>
    <font>
      <b/>
      <sz val="10"/>
      <color rgb="FF000000"/>
      <name val="Calibri"/>
      <family val="2"/>
      <scheme val="minor"/>
    </font>
    <font>
      <b/>
      <sz val="11"/>
      <color rgb="FFFF0000"/>
      <name val="Calibri"/>
      <family val="2"/>
      <scheme val="minor"/>
    </font>
    <font>
      <b/>
      <sz val="10"/>
      <color rgb="FF000000"/>
      <name val="Arial Narrow"/>
      <family val="2"/>
    </font>
    <font>
      <sz val="10"/>
      <color rgb="FF000000"/>
      <name val="Arial Narrow"/>
      <family val="2"/>
    </font>
  </fonts>
  <fills count="4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theme="7" tint="0.79998168889431442"/>
        <bgColor indexed="64"/>
      </patternFill>
    </fill>
    <fill>
      <patternFill patternType="solid">
        <fgColor rgb="FF0070C0"/>
        <bgColor indexed="64"/>
      </patternFill>
    </fill>
    <fill>
      <patternFill patternType="solid">
        <fgColor rgb="FF00B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8"/>
        <bgColor indexed="64"/>
      </patternFill>
    </fill>
    <fill>
      <patternFill patternType="solid">
        <fgColor rgb="FF66FFFF"/>
        <bgColor indexed="64"/>
      </patternFill>
    </fill>
    <fill>
      <patternFill patternType="solid">
        <fgColor rgb="FFBFBFBF"/>
        <bgColor rgb="FF000000"/>
      </patternFill>
    </fill>
    <fill>
      <patternFill patternType="solid">
        <fgColor rgb="FFA6A6A6"/>
        <bgColor rgb="FF000000"/>
      </patternFill>
    </fill>
    <fill>
      <patternFill patternType="solid">
        <fgColor rgb="FF33CCCC"/>
        <bgColor rgb="FF000000"/>
      </patternFill>
    </fill>
    <fill>
      <patternFill patternType="solid">
        <fgColor rgb="FFFF0000"/>
        <bgColor rgb="FF000000"/>
      </patternFill>
    </fill>
    <fill>
      <patternFill patternType="solid">
        <fgColor rgb="FFFFFF00"/>
        <bgColor rgb="FF000000"/>
      </patternFill>
    </fill>
    <fill>
      <patternFill patternType="solid">
        <fgColor rgb="FFD9E1F2"/>
        <bgColor rgb="FFD9E1F2"/>
      </patternFill>
    </fill>
    <fill>
      <patternFill patternType="solid">
        <fgColor rgb="FFD9D9D9"/>
        <bgColor rgb="FF000000"/>
      </patternFill>
    </fill>
  </fills>
  <borders count="152">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style="medium">
        <color indexed="64"/>
      </right>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rgb="FF000000"/>
      </left>
      <right style="thin">
        <color indexed="64"/>
      </right>
      <top style="medium">
        <color rgb="FF000000"/>
      </top>
      <bottom/>
      <diagonal/>
    </border>
    <border>
      <left style="thin">
        <color indexed="64"/>
      </left>
      <right style="medium">
        <color rgb="FF000000"/>
      </right>
      <top style="medium">
        <color rgb="FF000000"/>
      </top>
      <bottom/>
      <diagonal/>
    </border>
    <border>
      <left/>
      <right style="medium">
        <color rgb="FF000000"/>
      </right>
      <top style="medium">
        <color rgb="FF000000"/>
      </top>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thin">
        <color indexed="64"/>
      </top>
      <bottom/>
      <diagonal/>
    </border>
    <border>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indexed="64"/>
      </right>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right style="medium">
        <color rgb="FF000000"/>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bottom style="medium">
        <color rgb="FF000000"/>
      </bottom>
      <diagonal/>
    </border>
    <border>
      <left/>
      <right style="medium">
        <color rgb="FF000000"/>
      </right>
      <top style="thin">
        <color indexed="64"/>
      </top>
      <bottom style="medium">
        <color rgb="FF000000"/>
      </bottom>
      <diagonal/>
    </border>
    <border>
      <left style="medium">
        <color rgb="FF000000"/>
      </left>
      <right style="medium">
        <color rgb="FF000000"/>
      </right>
      <top style="thin">
        <color indexed="64"/>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medium">
        <color indexed="64"/>
      </right>
      <top style="medium">
        <color indexed="64"/>
      </top>
      <bottom/>
      <diagonal/>
    </border>
    <border>
      <left/>
      <right style="thin">
        <color rgb="FF0070C0"/>
      </right>
      <top style="thin">
        <color rgb="FF0070C0"/>
      </top>
      <bottom style="thin">
        <color rgb="FF0070C0"/>
      </bottom>
      <diagonal/>
    </border>
    <border>
      <left/>
      <right/>
      <top style="medium">
        <color rgb="FF0070C0"/>
      </top>
      <bottom/>
      <diagonal/>
    </border>
    <border>
      <left/>
      <right style="medium">
        <color rgb="FF0070C0"/>
      </right>
      <top style="medium">
        <color rgb="FF0070C0"/>
      </top>
      <bottom/>
      <diagonal/>
    </border>
    <border>
      <left style="thin">
        <color rgb="FF0070C0"/>
      </left>
      <right style="medium">
        <color rgb="FF0070C0"/>
      </right>
      <top style="thin">
        <color rgb="FF0070C0"/>
      </top>
      <bottom style="thin">
        <color rgb="FF0070C0"/>
      </bottom>
      <diagonal/>
    </border>
    <border>
      <left style="thin">
        <color rgb="FF0070C0"/>
      </left>
      <right style="medium">
        <color rgb="FF0070C0"/>
      </right>
      <top style="thin">
        <color rgb="FF0070C0"/>
      </top>
      <bottom style="medium">
        <color rgb="FF0070C0"/>
      </bottom>
      <diagonal/>
    </border>
    <border>
      <left/>
      <right style="thin">
        <color rgb="FF0070C0"/>
      </right>
      <top style="thin">
        <color rgb="FF0070C0"/>
      </top>
      <bottom style="medium">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style="medium">
        <color rgb="FF0070C0"/>
      </right>
      <top style="thin">
        <color rgb="FF0070C0"/>
      </top>
      <bottom style="medium">
        <color rgb="FF0070C0"/>
      </bottom>
      <diagonal/>
    </border>
    <border>
      <left style="medium">
        <color rgb="FF0070C0"/>
      </left>
      <right style="medium">
        <color rgb="FF0070C0"/>
      </right>
      <top/>
      <bottom style="thin">
        <color rgb="FF0070C0"/>
      </bottom>
      <diagonal/>
    </border>
    <border>
      <left/>
      <right style="thin">
        <color rgb="FF0070C0"/>
      </right>
      <top/>
      <bottom style="thin">
        <color rgb="FF0070C0"/>
      </bottom>
      <diagonal/>
    </border>
    <border>
      <left style="thin">
        <color rgb="FF0070C0"/>
      </left>
      <right style="medium">
        <color rgb="FF0070C0"/>
      </right>
      <top/>
      <bottom style="thin">
        <color rgb="FF0070C0"/>
      </bottom>
      <diagonal/>
    </border>
    <border>
      <left/>
      <right/>
      <top/>
      <bottom style="medium">
        <color rgb="FF0070C0"/>
      </bottom>
      <diagonal/>
    </border>
    <border>
      <left/>
      <right style="medium">
        <color rgb="FF0070C0"/>
      </right>
      <top/>
      <bottom style="medium">
        <color rgb="FF0070C0"/>
      </bottom>
      <diagonal/>
    </border>
  </borders>
  <cellStyleXfs count="38">
    <xf numFmtId="0" fontId="0" fillId="0" borderId="0"/>
    <xf numFmtId="0" fontId="15" fillId="3" borderId="72" applyNumberFormat="0" applyAlignment="0" applyProtection="0"/>
    <xf numFmtId="49" fontId="17" fillId="0" borderId="0" applyFill="0" applyBorder="0" applyProtection="0">
      <alignment horizontal="left" vertical="center"/>
    </xf>
    <xf numFmtId="0" fontId="18" fillId="4" borderId="73" applyNumberFormat="0" applyFont="0" applyFill="0" applyAlignment="0"/>
    <xf numFmtId="0" fontId="18" fillId="4" borderId="74" applyNumberFormat="0" applyFont="0" applyFill="0" applyAlignment="0"/>
    <xf numFmtId="0" fontId="20" fillId="5" borderId="0" applyNumberFormat="0" applyProtection="0">
      <alignment horizontal="left" wrapText="1" indent="4"/>
    </xf>
    <xf numFmtId="0" fontId="21" fillId="5" borderId="0" applyNumberFormat="0" applyProtection="0">
      <alignment horizontal="left" wrapText="1" indent="4"/>
    </xf>
    <xf numFmtId="0" fontId="19" fillId="6" borderId="0" applyNumberFormat="0" applyBorder="0" applyAlignment="0" applyProtection="0"/>
    <xf numFmtId="16" fontId="22" fillId="0" borderId="0" applyFont="0" applyFill="0" applyBorder="0" applyAlignment="0">
      <alignment horizontal="left"/>
    </xf>
    <xf numFmtId="0" fontId="23" fillId="7" borderId="0" applyNumberFormat="0" applyBorder="0" applyProtection="0">
      <alignment horizontal="center" vertical="center"/>
    </xf>
    <xf numFmtId="167" fontId="15" fillId="0" borderId="0" applyFont="0" applyFill="0" applyBorder="0" applyAlignment="0" applyProtection="0"/>
    <xf numFmtId="41" fontId="15" fillId="0" borderId="0" applyFont="0" applyFill="0" applyBorder="0" applyAlignment="0" applyProtection="0"/>
    <xf numFmtId="169" fontId="11"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171" fontId="2" fillId="0" borderId="0" applyFont="0" applyFill="0" applyBorder="0" applyAlignment="0" applyProtection="0"/>
    <xf numFmtId="170" fontId="15"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0" fontId="24" fillId="8" borderId="0" applyNumberFormat="0" applyBorder="0" applyAlignment="0" applyProtection="0"/>
    <xf numFmtId="0" fontId="2" fillId="0" borderId="0"/>
    <xf numFmtId="0" fontId="2" fillId="0" borderId="0"/>
    <xf numFmtId="0" fontId="18" fillId="0" borderId="0"/>
    <xf numFmtId="0" fontId="12" fillId="0" borderId="0"/>
    <xf numFmtId="0" fontId="11" fillId="0" borderId="0"/>
    <xf numFmtId="0" fontId="2" fillId="0" borderId="0"/>
    <xf numFmtId="9" fontId="1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1" fillId="0" borderId="0" applyFill="0" applyBorder="0">
      <alignment wrapText="1"/>
    </xf>
    <xf numFmtId="0" fontId="16" fillId="0" borderId="0"/>
    <xf numFmtId="0" fontId="25" fillId="5" borderId="0" applyNumberFormat="0" applyBorder="0" applyProtection="0">
      <alignment horizontal="left" indent="1"/>
    </xf>
    <xf numFmtId="0" fontId="47" fillId="0" borderId="0"/>
    <xf numFmtId="164" fontId="2" fillId="0" borderId="0" applyFont="0" applyFill="0" applyBorder="0" applyAlignment="0" applyProtection="0"/>
    <xf numFmtId="0" fontId="15" fillId="0" borderId="0"/>
    <xf numFmtId="41" fontId="15" fillId="0" borderId="0" applyFont="0" applyFill="0" applyBorder="0" applyAlignment="0" applyProtection="0"/>
    <xf numFmtId="184" fontId="15" fillId="0" borderId="0" applyFont="0" applyFill="0" applyBorder="0" applyAlignment="0" applyProtection="0"/>
  </cellStyleXfs>
  <cellXfs count="812">
    <xf numFmtId="0" fontId="0" fillId="0" borderId="0" xfId="0"/>
    <xf numFmtId="0" fontId="6" fillId="9" borderId="1" xfId="21" applyFont="1" applyFill="1" applyBorder="1" applyAlignment="1">
      <alignment vertical="center" wrapText="1"/>
    </xf>
    <xf numFmtId="0" fontId="6" fillId="9" borderId="2" xfId="21" applyFont="1" applyFill="1" applyBorder="1" applyAlignment="1">
      <alignment vertical="center" wrapText="1"/>
    </xf>
    <xf numFmtId="0" fontId="6" fillId="9" borderId="0" xfId="21" applyFont="1" applyFill="1" applyAlignment="1">
      <alignment vertical="center" wrapText="1"/>
    </xf>
    <xf numFmtId="172" fontId="6" fillId="9" borderId="0" xfId="21" applyNumberFormat="1" applyFont="1" applyFill="1" applyAlignment="1">
      <alignment vertical="center" wrapText="1"/>
    </xf>
    <xf numFmtId="0" fontId="6" fillId="9" borderId="3" xfId="21" applyFont="1" applyFill="1" applyBorder="1" applyAlignment="1">
      <alignment vertical="center" wrapText="1"/>
    </xf>
    <xf numFmtId="0" fontId="5" fillId="9" borderId="2" xfId="21" applyFont="1" applyFill="1" applyBorder="1" applyAlignment="1">
      <alignment vertical="center" wrapText="1"/>
    </xf>
    <xf numFmtId="0" fontId="5" fillId="9" borderId="0" xfId="21" applyFont="1" applyFill="1" applyAlignment="1">
      <alignment vertical="center" wrapText="1"/>
    </xf>
    <xf numFmtId="0" fontId="7" fillId="9" borderId="0" xfId="21" applyFont="1" applyFill="1" applyAlignment="1">
      <alignment vertical="center" wrapText="1"/>
    </xf>
    <xf numFmtId="0" fontId="5" fillId="9" borderId="1" xfId="21" applyFont="1" applyFill="1" applyBorder="1" applyAlignment="1">
      <alignment vertical="center" wrapText="1"/>
    </xf>
    <xf numFmtId="0" fontId="5" fillId="9" borderId="0" xfId="21" applyFont="1" applyFill="1" applyAlignment="1">
      <alignment horizontal="left" vertical="center" wrapText="1"/>
    </xf>
    <xf numFmtId="0" fontId="8" fillId="9" borderId="0" xfId="21" applyFont="1" applyFill="1" applyAlignment="1">
      <alignment horizontal="center" vertical="center" wrapText="1"/>
    </xf>
    <xf numFmtId="9" fontId="6" fillId="10" borderId="4" xfId="27" applyFont="1" applyFill="1" applyBorder="1" applyAlignment="1" applyProtection="1">
      <alignment horizontal="center" vertical="center" wrapText="1"/>
      <protection locked="0"/>
    </xf>
    <xf numFmtId="9" fontId="5" fillId="0" borderId="5" xfId="21" applyNumberFormat="1" applyFont="1" applyBorder="1" applyAlignment="1">
      <alignment horizontal="center" vertical="center" wrapText="1"/>
    </xf>
    <xf numFmtId="0" fontId="0" fillId="0" borderId="6" xfId="0" applyBorder="1" applyAlignment="1">
      <alignment horizontal="center"/>
    </xf>
    <xf numFmtId="0" fontId="0" fillId="11" borderId="4" xfId="0" applyFill="1" applyBorder="1"/>
    <xf numFmtId="9" fontId="6" fillId="11" borderId="4" xfId="27" applyFont="1" applyFill="1" applyBorder="1" applyAlignment="1" applyProtection="1">
      <alignment horizontal="center" vertical="center" wrapText="1"/>
      <protection locked="0"/>
    </xf>
    <xf numFmtId="9" fontId="5" fillId="11" borderId="5" xfId="21" applyNumberFormat="1" applyFont="1" applyFill="1" applyBorder="1" applyAlignment="1">
      <alignment horizontal="center" vertical="center" wrapText="1"/>
    </xf>
    <xf numFmtId="0" fontId="0" fillId="12" borderId="4" xfId="0" applyFill="1" applyBorder="1"/>
    <xf numFmtId="0" fontId="0" fillId="13" borderId="4" xfId="0" applyFill="1" applyBorder="1"/>
    <xf numFmtId="9" fontId="6" fillId="13" borderId="4" xfId="27" applyFont="1" applyFill="1" applyBorder="1" applyAlignment="1" applyProtection="1">
      <alignment horizontal="center" vertical="center" wrapText="1"/>
      <protection locked="0"/>
    </xf>
    <xf numFmtId="9" fontId="5" fillId="13" borderId="5" xfId="21" applyNumberFormat="1" applyFont="1" applyFill="1" applyBorder="1" applyAlignment="1">
      <alignment horizontal="center" vertical="center" wrapText="1"/>
    </xf>
    <xf numFmtId="0" fontId="0" fillId="14" borderId="4" xfId="0" applyFill="1" applyBorder="1"/>
    <xf numFmtId="0" fontId="0" fillId="15" borderId="4" xfId="0" applyFill="1" applyBorder="1"/>
    <xf numFmtId="0" fontId="0" fillId="16" borderId="4" xfId="0" applyFill="1" applyBorder="1"/>
    <xf numFmtId="0" fontId="0" fillId="10" borderId="4" xfId="0" applyFill="1" applyBorder="1"/>
    <xf numFmtId="0" fontId="0" fillId="17" borderId="4" xfId="0" applyFill="1" applyBorder="1"/>
    <xf numFmtId="0" fontId="0" fillId="16" borderId="7" xfId="0" applyFill="1" applyBorder="1"/>
    <xf numFmtId="0" fontId="0" fillId="18" borderId="4"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11" borderId="8" xfId="0" applyFill="1" applyBorder="1"/>
    <xf numFmtId="0" fontId="0" fillId="13" borderId="8" xfId="0" applyFill="1" applyBorder="1"/>
    <xf numFmtId="0" fontId="0" fillId="16" borderId="8" xfId="0" applyFill="1" applyBorder="1"/>
    <xf numFmtId="0" fontId="0" fillId="10" borderId="8" xfId="0" applyFill="1" applyBorder="1"/>
    <xf numFmtId="0" fontId="0" fillId="18" borderId="8" xfId="0" applyFill="1" applyBorder="1"/>
    <xf numFmtId="0" fontId="0" fillId="15" borderId="8" xfId="0" applyFill="1" applyBorder="1"/>
    <xf numFmtId="0" fontId="0" fillId="0" borderId="9" xfId="0" applyBorder="1" applyAlignment="1">
      <alignment horizontal="center"/>
    </xf>
    <xf numFmtId="0" fontId="0" fillId="0" borderId="10" xfId="0" applyBorder="1" applyAlignment="1">
      <alignment horizontal="center"/>
    </xf>
    <xf numFmtId="9" fontId="6" fillId="11" borderId="11" xfId="27" applyFont="1" applyFill="1" applyBorder="1" applyAlignment="1" applyProtection="1">
      <alignment horizontal="center" vertical="center" wrapText="1"/>
      <protection locked="0"/>
    </xf>
    <xf numFmtId="9" fontId="5" fillId="11" borderId="12" xfId="21" applyNumberFormat="1" applyFont="1" applyFill="1" applyBorder="1" applyAlignment="1">
      <alignment horizontal="center" vertical="center" wrapText="1"/>
    </xf>
    <xf numFmtId="9" fontId="5" fillId="13" borderId="11" xfId="21" applyNumberFormat="1" applyFont="1" applyFill="1" applyBorder="1" applyAlignment="1">
      <alignment horizontal="center" vertical="center" wrapText="1"/>
    </xf>
    <xf numFmtId="0" fontId="0" fillId="13" borderId="12" xfId="0" applyFill="1" applyBorder="1"/>
    <xf numFmtId="0" fontId="0" fillId="13" borderId="11" xfId="0" applyFill="1" applyBorder="1"/>
    <xf numFmtId="0" fontId="0" fillId="16" borderId="11" xfId="0" applyFill="1" applyBorder="1"/>
    <xf numFmtId="0" fontId="0" fillId="16" borderId="12" xfId="0" applyFill="1" applyBorder="1"/>
    <xf numFmtId="0" fontId="0" fillId="10" borderId="11" xfId="0" applyFill="1" applyBorder="1"/>
    <xf numFmtId="0" fontId="0" fillId="10" borderId="12" xfId="0" applyFill="1" applyBorder="1"/>
    <xf numFmtId="0" fontId="0" fillId="18" borderId="11" xfId="0" applyFill="1" applyBorder="1"/>
    <xf numFmtId="0" fontId="0" fillId="18" borderId="12" xfId="0" applyFill="1" applyBorder="1"/>
    <xf numFmtId="0" fontId="0" fillId="15" borderId="11" xfId="0" applyFill="1" applyBorder="1"/>
    <xf numFmtId="0" fontId="0" fillId="15" borderId="12" xfId="0" applyFill="1" applyBorder="1"/>
    <xf numFmtId="0" fontId="0" fillId="16" borderId="13" xfId="0" applyFill="1" applyBorder="1"/>
    <xf numFmtId="0" fontId="0" fillId="19" borderId="7" xfId="0" applyFill="1" applyBorder="1"/>
    <xf numFmtId="0" fontId="0" fillId="19" borderId="4" xfId="0" applyFill="1" applyBorder="1"/>
    <xf numFmtId="0" fontId="0" fillId="19" borderId="13" xfId="0" applyFill="1" applyBorder="1"/>
    <xf numFmtId="9" fontId="5" fillId="0" borderId="0" xfId="21" applyNumberFormat="1" applyFont="1" applyAlignment="1">
      <alignment vertical="center" wrapText="1"/>
    </xf>
    <xf numFmtId="9" fontId="6" fillId="10" borderId="5" xfId="27" applyFont="1" applyFill="1" applyBorder="1" applyAlignment="1" applyProtection="1">
      <alignment horizontal="center" vertical="center" wrapText="1"/>
      <protection locked="0"/>
    </xf>
    <xf numFmtId="0" fontId="5" fillId="0" borderId="4" xfId="21" applyFont="1" applyBorder="1" applyAlignment="1">
      <alignment horizontal="left" vertical="center" wrapText="1"/>
    </xf>
    <xf numFmtId="0" fontId="5" fillId="10" borderId="4" xfId="21" applyFont="1" applyFill="1" applyBorder="1" applyAlignment="1">
      <alignment horizontal="left" vertical="center" wrapText="1"/>
    </xf>
    <xf numFmtId="9" fontId="6" fillId="0" borderId="4" xfId="28" applyFont="1" applyFill="1" applyBorder="1" applyAlignment="1" applyProtection="1">
      <alignment horizontal="center" vertical="center" wrapText="1"/>
      <protection locked="0"/>
    </xf>
    <xf numFmtId="167" fontId="6" fillId="20" borderId="4" xfId="10" applyFont="1" applyFill="1" applyBorder="1" applyAlignment="1" applyProtection="1">
      <alignment vertical="center" wrapText="1"/>
    </xf>
    <xf numFmtId="0" fontId="5" fillId="9" borderId="14" xfId="21" applyFont="1" applyFill="1" applyBorder="1" applyAlignment="1">
      <alignment vertical="center" wrapText="1"/>
    </xf>
    <xf numFmtId="0" fontId="5" fillId="0" borderId="7" xfId="21" applyFont="1" applyBorder="1" applyAlignment="1">
      <alignment horizontal="left" vertical="center" wrapText="1"/>
    </xf>
    <xf numFmtId="9" fontId="6" fillId="0" borderId="7" xfId="28" applyFont="1" applyFill="1" applyBorder="1" applyAlignment="1" applyProtection="1">
      <alignment horizontal="center" vertical="center" wrapText="1"/>
      <protection locked="0"/>
    </xf>
    <xf numFmtId="9" fontId="5" fillId="0" borderId="15" xfId="21" applyNumberFormat="1" applyFont="1" applyBorder="1" applyAlignment="1">
      <alignment horizontal="center" vertical="center" wrapText="1"/>
    </xf>
    <xf numFmtId="176" fontId="6" fillId="20" borderId="4" xfId="10" applyNumberFormat="1" applyFont="1" applyFill="1" applyBorder="1" applyAlignment="1" applyProtection="1">
      <alignment vertical="center" wrapText="1"/>
    </xf>
    <xf numFmtId="9" fontId="5" fillId="0" borderId="16" xfId="21" applyNumberFormat="1" applyFont="1" applyBorder="1" applyAlignment="1">
      <alignment horizontal="center" vertical="center" wrapText="1"/>
    </xf>
    <xf numFmtId="0" fontId="5" fillId="9" borderId="2" xfId="21" applyFont="1" applyFill="1" applyBorder="1" applyAlignment="1">
      <alignment horizontal="center" vertical="center" wrapText="1"/>
    </xf>
    <xf numFmtId="0" fontId="5" fillId="9" borderId="75" xfId="21" applyFont="1" applyFill="1" applyBorder="1" applyAlignment="1">
      <alignment vertical="center" wrapText="1"/>
    </xf>
    <xf numFmtId="0" fontId="5" fillId="9" borderId="76" xfId="21" applyFont="1" applyFill="1" applyBorder="1" applyAlignment="1">
      <alignment vertical="center" wrapText="1"/>
    </xf>
    <xf numFmtId="0" fontId="5" fillId="9" borderId="77" xfId="21" applyFont="1" applyFill="1" applyBorder="1" applyAlignment="1">
      <alignment vertical="center" wrapText="1"/>
    </xf>
    <xf numFmtId="0" fontId="6" fillId="9" borderId="17" xfId="21" applyFont="1" applyFill="1" applyBorder="1" applyAlignment="1">
      <alignment vertical="center" wrapText="1"/>
    </xf>
    <xf numFmtId="0" fontId="6" fillId="9" borderId="18" xfId="21" applyFont="1" applyFill="1" applyBorder="1" applyAlignment="1">
      <alignment vertical="center" wrapText="1"/>
    </xf>
    <xf numFmtId="0" fontId="6" fillId="9" borderId="19" xfId="21" applyFont="1" applyFill="1" applyBorder="1" applyAlignment="1">
      <alignment vertical="center" wrapText="1"/>
    </xf>
    <xf numFmtId="0" fontId="5" fillId="9" borderId="78" xfId="21" applyFont="1" applyFill="1" applyBorder="1" applyAlignment="1">
      <alignment horizontal="center" vertical="center" wrapText="1"/>
    </xf>
    <xf numFmtId="0" fontId="5" fillId="9" borderId="20" xfId="21" applyFont="1" applyFill="1" applyBorder="1" applyAlignment="1">
      <alignment horizontal="center" vertical="center" wrapText="1"/>
    </xf>
    <xf numFmtId="0" fontId="5" fillId="0" borderId="0" xfId="21" applyFont="1" applyAlignment="1">
      <alignment horizontal="center" vertical="center" wrapText="1"/>
    </xf>
    <xf numFmtId="0" fontId="5" fillId="0" borderId="18" xfId="21" applyFont="1" applyBorder="1" applyAlignment="1">
      <alignment horizontal="center" vertical="center" wrapText="1"/>
    </xf>
    <xf numFmtId="0" fontId="5" fillId="9" borderId="79" xfId="21" applyFont="1" applyFill="1" applyBorder="1" applyAlignment="1">
      <alignment vertical="center" wrapText="1"/>
    </xf>
    <xf numFmtId="0" fontId="8" fillId="0" borderId="0" xfId="21" applyFont="1" applyAlignment="1">
      <alignment horizontal="center" vertical="center" wrapText="1"/>
    </xf>
    <xf numFmtId="1" fontId="5" fillId="0" borderId="22" xfId="27" applyNumberFormat="1" applyFont="1" applyFill="1" applyBorder="1" applyAlignment="1" applyProtection="1">
      <alignment horizontal="center" vertical="center" wrapText="1"/>
    </xf>
    <xf numFmtId="1" fontId="5" fillId="0" borderId="16" xfId="27" applyNumberFormat="1" applyFont="1" applyFill="1" applyBorder="1" applyAlignment="1" applyProtection="1">
      <alignment horizontal="center" vertical="center" wrapText="1"/>
    </xf>
    <xf numFmtId="0" fontId="5" fillId="9" borderId="0" xfId="21" applyFont="1" applyFill="1" applyAlignment="1">
      <alignment horizontal="center" vertical="center" wrapText="1"/>
    </xf>
    <xf numFmtId="0" fontId="5" fillId="21" borderId="4" xfId="21" applyFont="1" applyFill="1" applyBorder="1" applyAlignment="1">
      <alignment horizontal="center" vertical="center" wrapText="1"/>
    </xf>
    <xf numFmtId="0" fontId="5" fillId="21" borderId="23" xfId="21" applyFont="1" applyFill="1" applyBorder="1" applyAlignment="1">
      <alignment horizontal="center" vertical="center" wrapText="1"/>
    </xf>
    <xf numFmtId="0" fontId="26" fillId="9" borderId="2" xfId="0" applyFont="1" applyFill="1" applyBorder="1" applyAlignment="1">
      <alignment vertical="center"/>
    </xf>
    <xf numFmtId="0" fontId="26" fillId="9" borderId="0" xfId="0" applyFont="1" applyFill="1" applyAlignment="1">
      <alignment vertical="center"/>
    </xf>
    <xf numFmtId="0" fontId="26" fillId="9" borderId="18" xfId="0" applyFont="1" applyFill="1" applyBorder="1" applyAlignment="1">
      <alignment vertical="center"/>
    </xf>
    <xf numFmtId="0" fontId="27" fillId="0" borderId="0" xfId="0" applyFont="1" applyAlignment="1">
      <alignment vertical="center"/>
    </xf>
    <xf numFmtId="0" fontId="27" fillId="0" borderId="0" xfId="0" applyFont="1" applyAlignment="1">
      <alignment vertical="center" wrapText="1"/>
    </xf>
    <xf numFmtId="0" fontId="27" fillId="0" borderId="80" xfId="0" applyFont="1" applyBorder="1" applyAlignment="1">
      <alignment vertical="center"/>
    </xf>
    <xf numFmtId="0" fontId="27" fillId="0" borderId="81" xfId="0" applyFont="1" applyBorder="1" applyAlignment="1">
      <alignment vertical="center"/>
    </xf>
    <xf numFmtId="0" fontId="27" fillId="0" borderId="82" xfId="0" applyFont="1" applyBorder="1" applyAlignment="1">
      <alignment vertical="center"/>
    </xf>
    <xf numFmtId="0" fontId="27" fillId="0" borderId="0" xfId="0" applyFont="1" applyAlignment="1">
      <alignment horizontal="center" vertical="center" wrapText="1"/>
    </xf>
    <xf numFmtId="0" fontId="4" fillId="2" borderId="0" xfId="21" applyFont="1" applyFill="1" applyAlignment="1">
      <alignment vertical="center" wrapText="1"/>
    </xf>
    <xf numFmtId="0" fontId="27" fillId="9" borderId="0" xfId="0" applyFont="1" applyFill="1" applyAlignment="1">
      <alignment vertical="center"/>
    </xf>
    <xf numFmtId="175" fontId="27" fillId="0" borderId="0" xfId="0" applyNumberFormat="1" applyFont="1" applyAlignment="1">
      <alignment vertical="center"/>
    </xf>
    <xf numFmtId="174" fontId="27" fillId="9" borderId="0" xfId="0" applyNumberFormat="1" applyFont="1" applyFill="1" applyAlignment="1">
      <alignment vertical="center"/>
    </xf>
    <xf numFmtId="175" fontId="27" fillId="0" borderId="0" xfId="13" applyNumberFormat="1" applyFont="1" applyBorder="1" applyAlignment="1">
      <alignment vertical="center"/>
    </xf>
    <xf numFmtId="166" fontId="28" fillId="0" borderId="0" xfId="14" applyFont="1" applyAlignment="1">
      <alignment vertical="center"/>
    </xf>
    <xf numFmtId="0" fontId="28" fillId="0" borderId="0" xfId="0" applyFont="1" applyAlignment="1">
      <alignment vertical="center"/>
    </xf>
    <xf numFmtId="9" fontId="27" fillId="0" borderId="0" xfId="27" applyFont="1" applyAlignment="1">
      <alignment vertical="center"/>
    </xf>
    <xf numFmtId="166" fontId="30" fillId="0" borderId="0" xfId="14" applyFont="1" applyAlignment="1">
      <alignment vertical="center"/>
    </xf>
    <xf numFmtId="0" fontId="30" fillId="0" borderId="0" xfId="0" applyFont="1" applyAlignment="1">
      <alignment vertical="center"/>
    </xf>
    <xf numFmtId="176" fontId="27" fillId="20" borderId="4" xfId="0" applyNumberFormat="1" applyFont="1" applyFill="1" applyBorder="1" applyAlignment="1">
      <alignment vertical="center" wrapText="1"/>
    </xf>
    <xf numFmtId="167" fontId="27" fillId="20" borderId="4" xfId="0" applyNumberFormat="1" applyFont="1" applyFill="1" applyBorder="1" applyAlignment="1">
      <alignment horizontal="center" vertical="center" wrapText="1"/>
    </xf>
    <xf numFmtId="9" fontId="27" fillId="0" borderId="0" xfId="0" applyNumberFormat="1" applyFont="1" applyAlignment="1">
      <alignment vertical="center"/>
    </xf>
    <xf numFmtId="176" fontId="27" fillId="0" borderId="0" xfId="10" applyNumberFormat="1" applyFont="1" applyAlignment="1">
      <alignment vertical="center"/>
    </xf>
    <xf numFmtId="10" fontId="27" fillId="0" borderId="0" xfId="27" applyNumberFormat="1" applyFont="1" applyAlignment="1">
      <alignment vertical="center"/>
    </xf>
    <xf numFmtId="10" fontId="27" fillId="0" borderId="0" xfId="27" applyNumberFormat="1" applyFont="1" applyBorder="1" applyAlignment="1">
      <alignment vertical="center"/>
    </xf>
    <xf numFmtId="0" fontId="31" fillId="0" borderId="0" xfId="0" applyFont="1"/>
    <xf numFmtId="0" fontId="36" fillId="24" borderId="4" xfId="21" applyFont="1" applyFill="1" applyBorder="1" applyAlignment="1">
      <alignment horizontal="center" vertical="center" wrapText="1"/>
    </xf>
    <xf numFmtId="0" fontId="36" fillId="0" borderId="4" xfId="21" applyFont="1" applyBorder="1" applyAlignment="1">
      <alignment horizontal="center" vertical="center" wrapText="1"/>
    </xf>
    <xf numFmtId="178" fontId="38" fillId="0" borderId="0" xfId="0" applyNumberFormat="1" applyFont="1" applyAlignment="1">
      <alignment horizontal="center" vertical="center"/>
    </xf>
    <xf numFmtId="178" fontId="39" fillId="0" borderId="0" xfId="0" applyNumberFormat="1" applyFont="1" applyAlignment="1">
      <alignment horizontal="center" vertical="center"/>
    </xf>
    <xf numFmtId="0" fontId="38" fillId="0" borderId="0" xfId="0" applyFont="1" applyAlignment="1">
      <alignment horizontal="center" vertical="center"/>
    </xf>
    <xf numFmtId="0" fontId="36" fillId="25" borderId="4" xfId="21" applyFont="1" applyFill="1" applyBorder="1" applyAlignment="1">
      <alignment horizontal="center" vertical="center" wrapText="1"/>
    </xf>
    <xf numFmtId="178" fontId="38" fillId="25" borderId="0" xfId="0" applyNumberFormat="1" applyFont="1" applyFill="1" applyAlignment="1">
      <alignment horizontal="center" vertical="center"/>
    </xf>
    <xf numFmtId="178" fontId="39" fillId="25" borderId="0" xfId="0" applyNumberFormat="1" applyFont="1" applyFill="1" applyAlignment="1">
      <alignment horizontal="center" vertical="center"/>
    </xf>
    <xf numFmtId="0" fontId="39" fillId="0" borderId="0" xfId="0" applyFont="1" applyAlignment="1">
      <alignment horizontal="center" vertical="center"/>
    </xf>
    <xf numFmtId="4" fontId="5" fillId="0" borderId="16" xfId="27" applyNumberFormat="1" applyFont="1" applyFill="1" applyBorder="1" applyAlignment="1" applyProtection="1">
      <alignment horizontal="center" vertical="center" wrapText="1"/>
    </xf>
    <xf numFmtId="178" fontId="39" fillId="19" borderId="0" xfId="0" applyNumberFormat="1" applyFont="1" applyFill="1" applyAlignment="1">
      <alignment horizontal="center" vertical="center"/>
    </xf>
    <xf numFmtId="0" fontId="31" fillId="26" borderId="0" xfId="0" applyFont="1" applyFill="1" applyAlignment="1">
      <alignment vertical="center"/>
    </xf>
    <xf numFmtId="2" fontId="5" fillId="0" borderId="22" xfId="27" applyNumberFormat="1" applyFont="1" applyFill="1" applyBorder="1" applyAlignment="1" applyProtection="1">
      <alignment horizontal="center" vertical="center" wrapText="1"/>
    </xf>
    <xf numFmtId="2" fontId="5" fillId="0" borderId="16" xfId="27" applyNumberFormat="1" applyFont="1" applyFill="1" applyBorder="1" applyAlignment="1" applyProtection="1">
      <alignment horizontal="center" vertical="center" wrapText="1"/>
    </xf>
    <xf numFmtId="0" fontId="40" fillId="26" borderId="0" xfId="0" applyFont="1" applyFill="1" applyAlignment="1">
      <alignment vertical="center" wrapText="1"/>
    </xf>
    <xf numFmtId="0" fontId="36" fillId="29" borderId="4" xfId="21" applyFont="1" applyFill="1" applyBorder="1" applyAlignment="1">
      <alignment horizontal="center" vertical="center" wrapText="1"/>
    </xf>
    <xf numFmtId="178" fontId="39" fillId="29" borderId="0" xfId="0" applyNumberFormat="1" applyFont="1" applyFill="1" applyAlignment="1">
      <alignment horizontal="center" vertical="center"/>
    </xf>
    <xf numFmtId="9" fontId="6" fillId="0" borderId="34" xfId="21" applyNumberFormat="1" applyFont="1" applyBorder="1" applyAlignment="1">
      <alignment vertical="center" wrapText="1"/>
    </xf>
    <xf numFmtId="9" fontId="5" fillId="0" borderId="0" xfId="21" applyNumberFormat="1" applyFont="1" applyAlignment="1">
      <alignment horizontal="center" vertical="center" wrapText="1"/>
    </xf>
    <xf numFmtId="3" fontId="5" fillId="0" borderId="0" xfId="21" applyNumberFormat="1" applyFont="1" applyAlignment="1">
      <alignment horizontal="center" vertical="center" wrapText="1"/>
    </xf>
    <xf numFmtId="0" fontId="4" fillId="2" borderId="0" xfId="21" applyFont="1" applyFill="1" applyAlignment="1">
      <alignment horizontal="center" vertical="center" wrapText="1"/>
    </xf>
    <xf numFmtId="0" fontId="5" fillId="0" borderId="0" xfId="21" applyFont="1" applyAlignment="1">
      <alignment vertical="center" wrapText="1"/>
    </xf>
    <xf numFmtId="180" fontId="28" fillId="0" borderId="0" xfId="14" applyNumberFormat="1" applyFont="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1" fillId="0" borderId="80" xfId="0" applyFont="1" applyBorder="1" applyAlignment="1">
      <alignment vertical="center"/>
    </xf>
    <xf numFmtId="0" fontId="41" fillId="0" borderId="81" xfId="0" applyFont="1" applyBorder="1" applyAlignment="1">
      <alignment vertical="center"/>
    </xf>
    <xf numFmtId="0" fontId="41" fillId="0" borderId="82" xfId="0" applyFont="1" applyBorder="1" applyAlignment="1">
      <alignment vertical="center"/>
    </xf>
    <xf numFmtId="0" fontId="41" fillId="0" borderId="0" xfId="0" applyFont="1" applyAlignment="1">
      <alignment horizontal="center" vertical="center" wrapText="1"/>
    </xf>
    <xf numFmtId="0" fontId="6" fillId="9" borderId="2" xfId="0" applyFont="1" applyFill="1" applyBorder="1" applyAlignment="1">
      <alignment vertical="center"/>
    </xf>
    <xf numFmtId="0" fontId="6" fillId="9" borderId="0" xfId="0" applyFont="1" applyFill="1" applyAlignment="1">
      <alignment vertical="center"/>
    </xf>
    <xf numFmtId="0" fontId="6" fillId="9" borderId="18" xfId="0" applyFont="1" applyFill="1" applyBorder="1" applyAlignment="1">
      <alignment vertical="center"/>
    </xf>
    <xf numFmtId="0" fontId="41" fillId="9" borderId="0" xfId="0" applyFont="1" applyFill="1" applyAlignment="1">
      <alignment vertical="center"/>
    </xf>
    <xf numFmtId="175" fontId="41" fillId="0" borderId="0" xfId="0" applyNumberFormat="1" applyFont="1" applyAlignment="1">
      <alignment horizontal="center" vertical="center"/>
    </xf>
    <xf numFmtId="175" fontId="41" fillId="0" borderId="0" xfId="0" applyNumberFormat="1" applyFont="1" applyAlignment="1">
      <alignment vertical="center"/>
    </xf>
    <xf numFmtId="174" fontId="41" fillId="9" borderId="0" xfId="0" applyNumberFormat="1" applyFont="1" applyFill="1" applyAlignment="1">
      <alignment vertical="center"/>
    </xf>
    <xf numFmtId="10" fontId="41" fillId="0" borderId="0" xfId="27" applyNumberFormat="1" applyFont="1" applyBorder="1" applyAlignment="1">
      <alignment horizontal="center" vertical="center"/>
    </xf>
    <xf numFmtId="175" fontId="41" fillId="0" borderId="0" xfId="13" applyNumberFormat="1" applyFont="1" applyBorder="1" applyAlignment="1">
      <alignment vertical="center"/>
    </xf>
    <xf numFmtId="166" fontId="43" fillId="0" borderId="0" xfId="14" applyFont="1" applyAlignment="1">
      <alignment vertical="center"/>
    </xf>
    <xf numFmtId="0" fontId="43" fillId="0" borderId="0" xfId="0" applyFont="1" applyAlignment="1">
      <alignment vertical="center"/>
    </xf>
    <xf numFmtId="0" fontId="41" fillId="0" borderId="0" xfId="0" applyFont="1" applyAlignment="1">
      <alignment vertical="center" wrapText="1"/>
    </xf>
    <xf numFmtId="9" fontId="41" fillId="0" borderId="0" xfId="27" applyFont="1" applyAlignment="1">
      <alignment vertical="center"/>
    </xf>
    <xf numFmtId="166" fontId="44" fillId="0" borderId="0" xfId="14" applyFont="1" applyAlignment="1">
      <alignment vertical="center"/>
    </xf>
    <xf numFmtId="0" fontId="44" fillId="0" borderId="0" xfId="0" applyFont="1" applyAlignment="1">
      <alignment vertical="center"/>
    </xf>
    <xf numFmtId="176" fontId="41" fillId="20" borderId="4" xfId="0" applyNumberFormat="1" applyFont="1" applyFill="1" applyBorder="1" applyAlignment="1">
      <alignment vertical="center" wrapText="1"/>
    </xf>
    <xf numFmtId="0" fontId="43" fillId="0" borderId="0" xfId="0" applyFont="1" applyAlignment="1">
      <alignment horizontal="center" vertical="center"/>
    </xf>
    <xf numFmtId="167" fontId="41" fillId="20" borderId="4" xfId="0" applyNumberFormat="1" applyFont="1" applyFill="1" applyBorder="1" applyAlignment="1">
      <alignment horizontal="center" vertical="center" wrapText="1"/>
    </xf>
    <xf numFmtId="9" fontId="41" fillId="0" borderId="0" xfId="0" applyNumberFormat="1" applyFont="1" applyAlignment="1">
      <alignment vertical="center"/>
    </xf>
    <xf numFmtId="176" fontId="41" fillId="0" borderId="0" xfId="10" applyNumberFormat="1" applyFont="1" applyAlignment="1">
      <alignment vertical="center"/>
    </xf>
    <xf numFmtId="10" fontId="41" fillId="0" borderId="0" xfId="27" applyNumberFormat="1" applyFont="1" applyAlignment="1">
      <alignment vertical="center"/>
    </xf>
    <xf numFmtId="0" fontId="37" fillId="0" borderId="0" xfId="0" applyFont="1"/>
    <xf numFmtId="0" fontId="37" fillId="0" borderId="0" xfId="0" applyFont="1" applyAlignment="1">
      <alignment horizontal="center"/>
    </xf>
    <xf numFmtId="178" fontId="45" fillId="0" borderId="0" xfId="0" applyNumberFormat="1" applyFont="1" applyAlignment="1">
      <alignment horizontal="center" vertical="center"/>
    </xf>
    <xf numFmtId="178" fontId="46" fillId="0" borderId="0" xfId="0" applyNumberFormat="1" applyFont="1" applyAlignment="1">
      <alignment horizontal="center" vertical="center"/>
    </xf>
    <xf numFmtId="0" fontId="45" fillId="0" borderId="0" xfId="0" applyFont="1" applyAlignment="1">
      <alignment horizontal="center" vertical="center"/>
    </xf>
    <xf numFmtId="178" fontId="45" fillId="25" borderId="0" xfId="0" applyNumberFormat="1" applyFont="1" applyFill="1" applyAlignment="1">
      <alignment horizontal="center" vertical="center"/>
    </xf>
    <xf numFmtId="178" fontId="46" fillId="25" borderId="0" xfId="0" applyNumberFormat="1" applyFont="1" applyFill="1" applyAlignment="1">
      <alignment horizontal="center" vertical="center"/>
    </xf>
    <xf numFmtId="178" fontId="46" fillId="19" borderId="0" xfId="0" applyNumberFormat="1" applyFont="1" applyFill="1" applyAlignment="1">
      <alignment horizontal="center" vertical="center"/>
    </xf>
    <xf numFmtId="0" fontId="37" fillId="26" borderId="0" xfId="0" applyFont="1" applyFill="1" applyAlignment="1">
      <alignment vertical="center"/>
    </xf>
    <xf numFmtId="10" fontId="41" fillId="0" borderId="0" xfId="0" applyNumberFormat="1" applyFont="1" applyAlignment="1">
      <alignment vertical="center"/>
    </xf>
    <xf numFmtId="179" fontId="41" fillId="0" borderId="0" xfId="14" applyNumberFormat="1" applyFont="1" applyAlignment="1">
      <alignment vertical="center"/>
    </xf>
    <xf numFmtId="179" fontId="41" fillId="0" borderId="0" xfId="0" applyNumberFormat="1" applyFont="1" applyAlignment="1">
      <alignment vertical="center"/>
    </xf>
    <xf numFmtId="166" fontId="41" fillId="0" borderId="0" xfId="14" applyFont="1" applyAlignment="1">
      <alignment vertical="center"/>
    </xf>
    <xf numFmtId="0" fontId="48" fillId="22" borderId="83" xfId="33" applyFont="1" applyFill="1" applyBorder="1" applyAlignment="1">
      <alignment horizontal="center" vertical="center" wrapText="1"/>
    </xf>
    <xf numFmtId="0" fontId="48" fillId="22" borderId="84" xfId="33" applyFont="1" applyFill="1" applyBorder="1" applyAlignment="1">
      <alignment horizontal="center" vertical="center" wrapText="1"/>
    </xf>
    <xf numFmtId="0" fontId="48" fillId="22" borderId="85" xfId="33" applyFont="1" applyFill="1" applyBorder="1" applyAlignment="1">
      <alignment horizontal="center" vertical="center" wrapText="1"/>
    </xf>
    <xf numFmtId="0" fontId="48" fillId="22" borderId="86" xfId="33" applyFont="1" applyFill="1" applyBorder="1" applyAlignment="1">
      <alignment horizontal="center" vertical="center" wrapText="1"/>
    </xf>
    <xf numFmtId="0" fontId="48" fillId="22" borderId="87" xfId="33" applyFont="1" applyFill="1" applyBorder="1" applyAlignment="1">
      <alignment horizontal="center" vertical="center" wrapText="1"/>
    </xf>
    <xf numFmtId="0" fontId="48" fillId="22" borderId="88" xfId="33" applyFont="1" applyFill="1" applyBorder="1" applyAlignment="1">
      <alignment horizontal="center" vertical="center" wrapText="1"/>
    </xf>
    <xf numFmtId="0" fontId="48" fillId="22" borderId="89" xfId="33" applyFont="1" applyFill="1" applyBorder="1" applyAlignment="1">
      <alignment horizontal="center" vertical="center" wrapText="1"/>
    </xf>
    <xf numFmtId="0" fontId="48" fillId="0" borderId="0" xfId="33" applyFont="1" applyAlignment="1">
      <alignment horizontal="center" vertical="center" wrapText="1"/>
    </xf>
    <xf numFmtId="0" fontId="48" fillId="30" borderId="90" xfId="33" applyFont="1" applyFill="1" applyBorder="1" applyAlignment="1">
      <alignment horizontal="center" vertical="center"/>
    </xf>
    <xf numFmtId="0" fontId="48" fillId="30" borderId="91" xfId="33" applyFont="1" applyFill="1" applyBorder="1" applyAlignment="1">
      <alignment horizontal="center" vertical="center"/>
    </xf>
    <xf numFmtId="0" fontId="48" fillId="30" borderId="92" xfId="33" applyFont="1" applyFill="1" applyBorder="1" applyAlignment="1">
      <alignment horizontal="center" vertical="center" wrapText="1"/>
    </xf>
    <xf numFmtId="0" fontId="48" fillId="30" borderId="93" xfId="33" applyFont="1" applyFill="1" applyBorder="1" applyAlignment="1">
      <alignment horizontal="center" vertical="center" wrapText="1"/>
    </xf>
    <xf numFmtId="0" fontId="48" fillId="30" borderId="94" xfId="33" applyFont="1" applyFill="1" applyBorder="1" applyAlignment="1">
      <alignment horizontal="center" vertical="center" wrapText="1"/>
    </xf>
    <xf numFmtId="0" fontId="48" fillId="30" borderId="95" xfId="33" applyFont="1" applyFill="1" applyBorder="1" applyAlignment="1">
      <alignment horizontal="center" vertical="center" wrapText="1"/>
    </xf>
    <xf numFmtId="0" fontId="26" fillId="0" borderId="0" xfId="33" applyFont="1" applyAlignment="1">
      <alignment vertical="center"/>
    </xf>
    <xf numFmtId="0" fontId="34" fillId="0" borderId="0" xfId="33" applyFont="1" applyAlignment="1">
      <alignment horizontal="center" vertical="center" wrapText="1"/>
    </xf>
    <xf numFmtId="0" fontId="26" fillId="0" borderId="98" xfId="33" applyFont="1" applyBorder="1" applyAlignment="1">
      <alignment horizontal="center" vertical="center" wrapText="1"/>
    </xf>
    <xf numFmtId="3" fontId="50" fillId="0" borderId="52" xfId="33" applyNumberFormat="1" applyFont="1" applyBorder="1" applyAlignment="1">
      <alignment horizontal="center" vertical="center" wrapText="1"/>
    </xf>
    <xf numFmtId="3" fontId="50" fillId="0" borderId="7" xfId="33" applyNumberFormat="1" applyFont="1" applyBorder="1" applyAlignment="1">
      <alignment horizontal="center" vertical="center" wrapText="1"/>
    </xf>
    <xf numFmtId="3" fontId="50" fillId="0" borderId="15" xfId="33" applyNumberFormat="1" applyFont="1" applyBorder="1" applyAlignment="1">
      <alignment horizontal="center" vertical="center" wrapText="1"/>
    </xf>
    <xf numFmtId="3" fontId="49" fillId="0" borderId="99" xfId="33" applyNumberFormat="1" applyFont="1" applyBorder="1" applyAlignment="1">
      <alignment horizontal="center" vertical="center" wrapText="1"/>
    </xf>
    <xf numFmtId="0" fontId="26" fillId="0" borderId="0" xfId="33" applyFont="1" applyAlignment="1">
      <alignment horizontal="center" vertical="center" wrapText="1"/>
    </xf>
    <xf numFmtId="0" fontId="49" fillId="0" borderId="108" xfId="33" applyFont="1" applyBorder="1" applyAlignment="1">
      <alignment horizontal="center" vertical="center" wrapText="1"/>
    </xf>
    <xf numFmtId="182" fontId="34" fillId="0" borderId="8" xfId="0" applyNumberFormat="1" applyFont="1" applyBorder="1" applyAlignment="1">
      <alignment horizontal="center" vertical="center"/>
    </xf>
    <xf numFmtId="182" fontId="34" fillId="0" borderId="38" xfId="0" applyNumberFormat="1" applyFont="1" applyBorder="1" applyAlignment="1">
      <alignment horizontal="center" vertical="center"/>
    </xf>
    <xf numFmtId="182" fontId="49" fillId="0" borderId="109" xfId="33" applyNumberFormat="1" applyFont="1" applyBorder="1" applyAlignment="1">
      <alignment horizontal="center" vertical="center" wrapText="1"/>
    </xf>
    <xf numFmtId="0" fontId="35" fillId="0" borderId="0" xfId="33" applyFont="1" applyAlignment="1">
      <alignment horizontal="center" vertical="center" wrapText="1"/>
    </xf>
    <xf numFmtId="3" fontId="50" fillId="0" borderId="8" xfId="33" applyNumberFormat="1" applyFont="1" applyBorder="1" applyAlignment="1">
      <alignment horizontal="center" vertical="center" wrapText="1"/>
    </xf>
    <xf numFmtId="3" fontId="50" fillId="0" borderId="4" xfId="33" applyNumberFormat="1" applyFont="1" applyBorder="1" applyAlignment="1">
      <alignment horizontal="center" vertical="center" wrapText="1"/>
    </xf>
    <xf numFmtId="3" fontId="50" fillId="0" borderId="5" xfId="33" applyNumberFormat="1" applyFont="1" applyBorder="1" applyAlignment="1">
      <alignment horizontal="center" vertical="center" wrapText="1"/>
    </xf>
    <xf numFmtId="0" fontId="49" fillId="0" borderId="109" xfId="33" applyFont="1" applyBorder="1" applyAlignment="1">
      <alignment horizontal="center" vertical="center" wrapText="1"/>
    </xf>
    <xf numFmtId="0" fontId="34" fillId="0" borderId="119" xfId="33" applyFont="1" applyBorder="1" applyAlignment="1">
      <alignment horizontal="center" vertical="center"/>
    </xf>
    <xf numFmtId="0" fontId="26" fillId="23" borderId="44" xfId="33" applyFont="1" applyFill="1" applyBorder="1" applyAlignment="1">
      <alignment horizontal="center" vertical="center"/>
    </xf>
    <xf numFmtId="0" fontId="26" fillId="0" borderId="55" xfId="33" applyFont="1" applyBorder="1" applyAlignment="1">
      <alignment horizontal="center" vertical="center"/>
    </xf>
    <xf numFmtId="0" fontId="26" fillId="0" borderId="42" xfId="33" applyFont="1" applyBorder="1" applyAlignment="1">
      <alignment horizontal="center" vertical="center"/>
    </xf>
    <xf numFmtId="0" fontId="34" fillId="0" borderId="0" xfId="33" applyFont="1" applyAlignment="1">
      <alignment horizontal="center" vertical="center"/>
    </xf>
    <xf numFmtId="0" fontId="34" fillId="0" borderId="124" xfId="33" applyFont="1" applyBorder="1" applyAlignment="1">
      <alignment horizontal="center" vertical="center"/>
    </xf>
    <xf numFmtId="0" fontId="26" fillId="23" borderId="41" xfId="33" applyFont="1" applyFill="1" applyBorder="1" applyAlignment="1">
      <alignment horizontal="center" vertical="center"/>
    </xf>
    <xf numFmtId="0" fontId="26" fillId="0" borderId="16" xfId="33" applyFont="1" applyBorder="1" applyAlignment="1">
      <alignment horizontal="center" vertical="center"/>
    </xf>
    <xf numFmtId="0" fontId="26" fillId="0" borderId="39" xfId="33" applyFont="1" applyBorder="1" applyAlignment="1">
      <alignment horizontal="center" vertical="center"/>
    </xf>
    <xf numFmtId="0" fontId="26" fillId="0" borderId="108" xfId="33" applyFont="1" applyBorder="1" applyAlignment="1">
      <alignment horizontal="center" vertical="center" wrapText="1"/>
    </xf>
    <xf numFmtId="183" fontId="50" fillId="0" borderId="8" xfId="33" applyNumberFormat="1" applyFont="1" applyBorder="1" applyAlignment="1">
      <alignment horizontal="center" vertical="center" wrapText="1"/>
    </xf>
    <xf numFmtId="3" fontId="49" fillId="0" borderId="109" xfId="33" applyNumberFormat="1" applyFont="1" applyBorder="1" applyAlignment="1">
      <alignment horizontal="center" vertical="center" wrapText="1"/>
    </xf>
    <xf numFmtId="0" fontId="26" fillId="0" borderId="44" xfId="33" applyFont="1" applyBorder="1" applyAlignment="1">
      <alignment horizontal="center" vertical="center"/>
    </xf>
    <xf numFmtId="0" fontId="49" fillId="0" borderId="127" xfId="33" applyFont="1" applyBorder="1" applyAlignment="1">
      <alignment horizontal="center" vertical="center" wrapText="1"/>
    </xf>
    <xf numFmtId="182" fontId="34" fillId="0" borderId="53" xfId="0" applyNumberFormat="1" applyFont="1" applyBorder="1" applyAlignment="1">
      <alignment horizontal="center" vertical="center"/>
    </xf>
    <xf numFmtId="182" fontId="34" fillId="0" borderId="46" xfId="0" applyNumberFormat="1" applyFont="1" applyBorder="1" applyAlignment="1">
      <alignment horizontal="center" vertical="center"/>
    </xf>
    <xf numFmtId="182" fontId="49" fillId="0" borderId="128" xfId="33" applyNumberFormat="1" applyFont="1" applyBorder="1" applyAlignment="1">
      <alignment horizontal="center" vertical="center" wrapText="1"/>
    </xf>
    <xf numFmtId="0" fontId="26" fillId="0" borderId="41" xfId="33" applyFont="1" applyBorder="1" applyAlignment="1">
      <alignment horizontal="center" vertical="center"/>
    </xf>
    <xf numFmtId="0" fontId="26" fillId="0" borderId="0" xfId="33" applyFont="1" applyAlignment="1">
      <alignment horizontal="center" vertical="center"/>
    </xf>
    <xf numFmtId="182" fontId="48" fillId="22" borderId="132" xfId="0" applyNumberFormat="1" applyFont="1" applyFill="1" applyBorder="1" applyAlignment="1">
      <alignment horizontal="center" vertical="center"/>
    </xf>
    <xf numFmtId="182" fontId="48" fillId="22" borderId="133" xfId="0" applyNumberFormat="1" applyFont="1" applyFill="1" applyBorder="1" applyAlignment="1">
      <alignment horizontal="center" vertical="center"/>
    </xf>
    <xf numFmtId="182" fontId="48" fillId="22" borderId="134" xfId="0" applyNumberFormat="1" applyFont="1" applyFill="1" applyBorder="1" applyAlignment="1">
      <alignment horizontal="center" vertical="center"/>
    </xf>
    <xf numFmtId="182" fontId="48" fillId="22" borderId="89" xfId="33" applyNumberFormat="1" applyFont="1" applyFill="1" applyBorder="1" applyAlignment="1">
      <alignment horizontal="center" vertical="center" wrapText="1"/>
    </xf>
    <xf numFmtId="182" fontId="48" fillId="0" borderId="0" xfId="33" applyNumberFormat="1" applyFont="1" applyAlignment="1">
      <alignment horizontal="center" vertical="center" wrapText="1"/>
    </xf>
    <xf numFmtId="0" fontId="35" fillId="28" borderId="0" xfId="33" applyFont="1" applyFill="1" applyAlignment="1">
      <alignment horizontal="center" vertical="center" wrapText="1"/>
    </xf>
    <xf numFmtId="0" fontId="48" fillId="22" borderId="135" xfId="33" applyFont="1" applyFill="1" applyBorder="1" applyAlignment="1">
      <alignment horizontal="center" vertical="center" wrapText="1"/>
    </xf>
    <xf numFmtId="0" fontId="26" fillId="0" borderId="7" xfId="33" applyFont="1" applyBorder="1" applyAlignment="1">
      <alignment vertical="center" wrapText="1"/>
    </xf>
    <xf numFmtId="182" fontId="26" fillId="0" borderId="7" xfId="0" applyNumberFormat="1" applyFont="1" applyBorder="1" applyAlignment="1">
      <alignment horizontal="right" vertical="center"/>
    </xf>
    <xf numFmtId="182" fontId="26" fillId="0" borderId="15" xfId="0" applyNumberFormat="1" applyFont="1" applyBorder="1" applyAlignment="1">
      <alignment horizontal="right" vertical="center"/>
    </xf>
    <xf numFmtId="182" fontId="26" fillId="0" borderId="99" xfId="0" applyNumberFormat="1" applyFont="1" applyBorder="1" applyAlignment="1">
      <alignment horizontal="right" vertical="center"/>
    </xf>
    <xf numFmtId="0" fontId="26" fillId="0" borderId="4" xfId="33" applyFont="1" applyBorder="1" applyAlignment="1">
      <alignment vertical="center" wrapText="1"/>
    </xf>
    <xf numFmtId="182" fontId="26" fillId="0" borderId="4" xfId="0" applyNumberFormat="1" applyFont="1" applyBorder="1" applyAlignment="1">
      <alignment horizontal="right" vertical="center"/>
    </xf>
    <xf numFmtId="182" fontId="26" fillId="0" borderId="5" xfId="0" applyNumberFormat="1" applyFont="1" applyBorder="1" applyAlignment="1">
      <alignment horizontal="right" vertical="center"/>
    </xf>
    <xf numFmtId="182" fontId="26" fillId="0" borderId="109" xfId="0" applyNumberFormat="1" applyFont="1" applyBorder="1" applyAlignment="1">
      <alignment horizontal="right" vertical="center"/>
    </xf>
    <xf numFmtId="0" fontId="26" fillId="0" borderId="13" xfId="33" applyFont="1" applyBorder="1" applyAlignment="1">
      <alignment vertical="center" wrapText="1"/>
    </xf>
    <xf numFmtId="182" fontId="26" fillId="0" borderId="13" xfId="0" applyNumberFormat="1" applyFont="1" applyBorder="1" applyAlignment="1">
      <alignment horizontal="right" vertical="center"/>
    </xf>
    <xf numFmtId="182" fontId="26" fillId="0" borderId="45" xfId="0" applyNumberFormat="1" applyFont="1" applyBorder="1" applyAlignment="1">
      <alignment horizontal="right" vertical="center"/>
    </xf>
    <xf numFmtId="182" fontId="26" fillId="0" borderId="128" xfId="0" applyNumberFormat="1" applyFont="1" applyBorder="1" applyAlignment="1">
      <alignment horizontal="right" vertical="center"/>
    </xf>
    <xf numFmtId="182" fontId="48" fillId="22" borderId="133" xfId="33" applyNumberFormat="1" applyFont="1" applyFill="1" applyBorder="1" applyAlignment="1">
      <alignment vertical="center"/>
    </xf>
    <xf numFmtId="182" fontId="48" fillId="22" borderId="134" xfId="33" applyNumberFormat="1" applyFont="1" applyFill="1" applyBorder="1" applyAlignment="1">
      <alignment vertical="center"/>
    </xf>
    <xf numFmtId="182" fontId="48" fillId="22" borderId="89" xfId="33" applyNumberFormat="1" applyFont="1" applyFill="1" applyBorder="1" applyAlignment="1">
      <alignment vertical="center"/>
    </xf>
    <xf numFmtId="0" fontId="27" fillId="0" borderId="4" xfId="0" applyFont="1" applyBorder="1" applyAlignment="1">
      <alignment horizontal="center" vertical="center" wrapText="1"/>
    </xf>
    <xf numFmtId="10" fontId="26" fillId="31" borderId="0" xfId="27" applyNumberFormat="1" applyFont="1" applyFill="1" applyAlignment="1">
      <alignment vertical="center"/>
    </xf>
    <xf numFmtId="0" fontId="29" fillId="0" borderId="0" xfId="0" applyFont="1" applyAlignment="1">
      <alignment horizontal="center" vertical="center"/>
    </xf>
    <xf numFmtId="0" fontId="27" fillId="0" borderId="54" xfId="0" applyFont="1" applyBorder="1" applyAlignment="1">
      <alignment vertical="center"/>
    </xf>
    <xf numFmtId="0" fontId="27" fillId="0" borderId="55" xfId="0" applyFont="1" applyBorder="1" applyAlignment="1">
      <alignment horizontal="center" vertical="center" wrapText="1"/>
    </xf>
    <xf numFmtId="3" fontId="29" fillId="0" borderId="55" xfId="0" applyNumberFormat="1" applyFont="1" applyBorder="1" applyAlignment="1">
      <alignment horizontal="center" vertical="center" wrapText="1"/>
    </xf>
    <xf numFmtId="3" fontId="53" fillId="0" borderId="55" xfId="33" applyNumberFormat="1" applyFont="1" applyBorder="1" applyAlignment="1">
      <alignment horizontal="center" vertical="center" wrapText="1"/>
    </xf>
    <xf numFmtId="1" fontId="27" fillId="0" borderId="55" xfId="0" applyNumberFormat="1" applyFont="1" applyBorder="1" applyAlignment="1">
      <alignment vertical="center"/>
    </xf>
    <xf numFmtId="1" fontId="27" fillId="0" borderId="55" xfId="0" applyNumberFormat="1" applyFont="1" applyBorder="1" applyAlignment="1">
      <alignment horizontal="center" vertical="center"/>
    </xf>
    <xf numFmtId="0" fontId="27" fillId="0" borderId="11" xfId="0" applyFont="1" applyBorder="1" applyAlignment="1">
      <alignment vertical="center"/>
    </xf>
    <xf numFmtId="0" fontId="27" fillId="0" borderId="21" xfId="0" applyFont="1" applyBorder="1" applyAlignment="1">
      <alignment vertical="center"/>
    </xf>
    <xf numFmtId="0" fontId="27" fillId="0" borderId="16" xfId="0" applyFont="1" applyBorder="1" applyAlignment="1">
      <alignment horizontal="center" vertical="center" wrapText="1"/>
    </xf>
    <xf numFmtId="0" fontId="54" fillId="23" borderId="22" xfId="0" applyFont="1" applyFill="1" applyBorder="1" applyAlignment="1">
      <alignment horizontal="center" vertical="center" wrapText="1"/>
    </xf>
    <xf numFmtId="0" fontId="26" fillId="0" borderId="0" xfId="0" applyFont="1" applyAlignment="1">
      <alignment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54" fillId="23" borderId="30" xfId="0" applyFont="1" applyFill="1" applyBorder="1" applyAlignment="1">
      <alignment horizontal="center" vertical="center" wrapText="1"/>
    </xf>
    <xf numFmtId="0" fontId="26" fillId="0" borderId="7" xfId="0" applyFont="1" applyBorder="1" applyAlignment="1">
      <alignment horizontal="justify" vertical="center" wrapText="1"/>
    </xf>
    <xf numFmtId="177" fontId="26" fillId="0" borderId="7" xfId="13" applyNumberFormat="1" applyFont="1" applyFill="1" applyBorder="1" applyAlignment="1">
      <alignment horizontal="center" vertical="center" wrapText="1"/>
    </xf>
    <xf numFmtId="10" fontId="26" fillId="0" borderId="25" xfId="27" applyNumberFormat="1" applyFont="1" applyFill="1" applyBorder="1" applyAlignment="1">
      <alignment horizontal="center" vertical="center" wrapText="1"/>
    </xf>
    <xf numFmtId="0" fontId="26" fillId="0" borderId="4" xfId="0" applyFont="1" applyBorder="1" applyAlignment="1">
      <alignment horizontal="justify" vertical="center" wrapText="1"/>
    </xf>
    <xf numFmtId="177" fontId="54" fillId="22" borderId="31" xfId="0" applyNumberFormat="1" applyFont="1" applyFill="1" applyBorder="1" applyAlignment="1">
      <alignment horizontal="center" vertical="center" wrapText="1"/>
    </xf>
    <xf numFmtId="9" fontId="54" fillId="22" borderId="30" xfId="27" applyFont="1" applyFill="1" applyBorder="1" applyAlignment="1">
      <alignment horizontal="center" vertical="center" wrapText="1"/>
    </xf>
    <xf numFmtId="177" fontId="54" fillId="23" borderId="31" xfId="0" applyNumberFormat="1" applyFont="1" applyFill="1" applyBorder="1" applyAlignment="1">
      <alignment horizontal="center" vertical="center" wrapText="1"/>
    </xf>
    <xf numFmtId="10" fontId="54" fillId="23" borderId="30" xfId="27" applyNumberFormat="1"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45" xfId="0" applyFont="1" applyFill="1" applyBorder="1" applyAlignment="1">
      <alignment horizontal="center" vertical="center" wrapText="1"/>
    </xf>
    <xf numFmtId="0" fontId="29" fillId="10" borderId="70" xfId="0" applyFont="1" applyFill="1" applyBorder="1" applyAlignment="1">
      <alignment horizontal="center" vertical="center" wrapText="1"/>
    </xf>
    <xf numFmtId="0" fontId="29" fillId="10" borderId="137" xfId="0" applyFont="1" applyFill="1" applyBorder="1" applyAlignment="1">
      <alignment horizontal="center" vertical="center" wrapText="1"/>
    </xf>
    <xf numFmtId="0" fontId="27" fillId="0" borderId="55" xfId="0" applyFont="1" applyBorder="1" applyAlignment="1">
      <alignment horizontal="justify" vertical="center" wrapText="1"/>
    </xf>
    <xf numFmtId="4" fontId="27" fillId="0" borderId="42" xfId="0" applyNumberFormat="1" applyFont="1" applyBorder="1" applyAlignment="1">
      <alignment vertical="center"/>
    </xf>
    <xf numFmtId="0" fontId="29" fillId="0" borderId="54" xfId="0" applyFont="1" applyBorder="1" applyAlignment="1">
      <alignment horizontal="center" vertical="center"/>
    </xf>
    <xf numFmtId="0" fontId="27" fillId="0" borderId="48" xfId="0" applyFont="1" applyBorder="1" applyAlignment="1">
      <alignment horizontal="justify" vertical="center" wrapText="1"/>
    </xf>
    <xf numFmtId="177" fontId="26" fillId="0" borderId="0" xfId="0" applyNumberFormat="1" applyFont="1" applyAlignment="1">
      <alignment vertical="center" wrapText="1"/>
    </xf>
    <xf numFmtId="3" fontId="29" fillId="0" borderId="0" xfId="27" applyNumberFormat="1" applyFont="1" applyBorder="1" applyAlignment="1">
      <alignment horizontal="center" vertical="center"/>
    </xf>
    <xf numFmtId="9" fontId="41" fillId="0" borderId="0" xfId="27" applyFont="1" applyAlignment="1">
      <alignment horizontal="center" vertical="center"/>
    </xf>
    <xf numFmtId="9" fontId="27" fillId="0" borderId="0" xfId="27" applyFont="1" applyBorder="1" applyAlignment="1">
      <alignment vertical="center"/>
    </xf>
    <xf numFmtId="10" fontId="27" fillId="0" borderId="0" xfId="0" applyNumberFormat="1" applyFont="1" applyAlignment="1">
      <alignment vertical="center"/>
    </xf>
    <xf numFmtId="185" fontId="27" fillId="0" borderId="0" xfId="0" applyNumberFormat="1" applyFont="1" applyAlignment="1">
      <alignment horizontal="center" vertical="center"/>
    </xf>
    <xf numFmtId="185" fontId="29" fillId="31" borderId="0" xfId="0" applyNumberFormat="1" applyFont="1" applyFill="1" applyAlignment="1">
      <alignment horizontal="center" vertical="center"/>
    </xf>
    <xf numFmtId="0" fontId="27" fillId="0" borderId="138" xfId="0" applyFont="1" applyBorder="1" applyAlignment="1">
      <alignment vertical="center"/>
    </xf>
    <xf numFmtId="0" fontId="27" fillId="0" borderId="141" xfId="0" applyFont="1" applyBorder="1" applyAlignment="1">
      <alignment vertical="center"/>
    </xf>
    <xf numFmtId="0" fontId="27" fillId="0" borderId="142" xfId="0" applyFont="1" applyBorder="1" applyAlignment="1">
      <alignment vertical="center"/>
    </xf>
    <xf numFmtId="0" fontId="27" fillId="0" borderId="143" xfId="0" applyFont="1" applyBorder="1" applyAlignment="1">
      <alignment vertical="center"/>
    </xf>
    <xf numFmtId="0" fontId="29" fillId="0" borderId="145" xfId="0" applyFont="1" applyBorder="1" applyAlignment="1">
      <alignment vertical="center"/>
    </xf>
    <xf numFmtId="0" fontId="29" fillId="0" borderId="146" xfId="0" applyFont="1" applyBorder="1" applyAlignment="1">
      <alignment vertical="center"/>
    </xf>
    <xf numFmtId="0" fontId="27" fillId="31" borderId="139" xfId="0" applyFont="1" applyFill="1" applyBorder="1" applyAlignment="1">
      <alignment vertical="center"/>
    </xf>
    <xf numFmtId="0" fontId="27" fillId="31" borderId="140" xfId="0" applyFont="1" applyFill="1" applyBorder="1" applyAlignment="1">
      <alignment vertical="center"/>
    </xf>
    <xf numFmtId="0" fontId="29" fillId="0" borderId="147" xfId="0" applyFont="1" applyBorder="1" applyAlignment="1">
      <alignment vertical="center"/>
    </xf>
    <xf numFmtId="0" fontId="27" fillId="0" borderId="148" xfId="0" applyFont="1" applyBorder="1" applyAlignment="1">
      <alignment vertical="center"/>
    </xf>
    <xf numFmtId="0" fontId="27" fillId="0" borderId="149" xfId="0" applyFont="1" applyBorder="1" applyAlignment="1">
      <alignment vertical="center"/>
    </xf>
    <xf numFmtId="0" fontId="27" fillId="31" borderId="150" xfId="0" applyFont="1" applyFill="1" applyBorder="1" applyAlignment="1">
      <alignment vertical="center"/>
    </xf>
    <xf numFmtId="0" fontId="27" fillId="31" borderId="151" xfId="0" applyFont="1" applyFill="1" applyBorder="1" applyAlignment="1">
      <alignment vertical="center"/>
    </xf>
    <xf numFmtId="183" fontId="27" fillId="0" borderId="0" xfId="0" applyNumberFormat="1" applyFont="1" applyAlignment="1">
      <alignment vertical="center"/>
    </xf>
    <xf numFmtId="2" fontId="27" fillId="0" borderId="0" xfId="0" applyNumberFormat="1" applyFont="1" applyAlignment="1">
      <alignment vertical="center"/>
    </xf>
    <xf numFmtId="4" fontId="27" fillId="0" borderId="0" xfId="0" applyNumberFormat="1" applyFont="1" applyAlignment="1">
      <alignment vertical="center"/>
    </xf>
    <xf numFmtId="0" fontId="27" fillId="10" borderId="55" xfId="0" applyFont="1" applyFill="1" applyBorder="1" applyAlignment="1">
      <alignment horizontal="justify" vertical="center" wrapText="1"/>
    </xf>
    <xf numFmtId="0" fontId="26" fillId="19" borderId="41" xfId="33" applyFont="1" applyFill="1" applyBorder="1" applyAlignment="1">
      <alignment horizontal="center" vertical="center"/>
    </xf>
    <xf numFmtId="0" fontId="54" fillId="22" borderId="31" xfId="0" applyFont="1" applyFill="1" applyBorder="1" applyAlignment="1">
      <alignment horizontal="center" vertical="center" wrapText="1"/>
    </xf>
    <xf numFmtId="0" fontId="54" fillId="22" borderId="30"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16" xfId="0" applyFont="1" applyBorder="1" applyAlignment="1">
      <alignment horizontal="justify" vertical="center" wrapText="1"/>
    </xf>
    <xf numFmtId="177" fontId="26" fillId="0" borderId="26" xfId="13" applyNumberFormat="1" applyFont="1" applyFill="1" applyBorder="1" applyAlignment="1">
      <alignment horizontal="center" vertical="center" wrapText="1"/>
    </xf>
    <xf numFmtId="10" fontId="26" fillId="0" borderId="27" xfId="27" applyNumberFormat="1" applyFont="1" applyFill="1" applyBorder="1" applyAlignment="1">
      <alignment horizontal="center" vertical="center" wrapText="1"/>
    </xf>
    <xf numFmtId="9" fontId="5" fillId="27" borderId="5" xfId="21" applyNumberFormat="1" applyFont="1" applyFill="1" applyBorder="1" applyAlignment="1">
      <alignment horizontal="center" vertical="center" wrapText="1"/>
    </xf>
    <xf numFmtId="0" fontId="6" fillId="28" borderId="21" xfId="21" applyFont="1" applyFill="1" applyBorder="1" applyAlignment="1">
      <alignment horizontal="justify" vertical="center" wrapText="1"/>
    </xf>
    <xf numFmtId="10" fontId="29" fillId="14" borderId="56" xfId="27" applyNumberFormat="1" applyFont="1" applyFill="1" applyBorder="1" applyAlignment="1">
      <alignment horizontal="center" vertical="center"/>
    </xf>
    <xf numFmtId="10" fontId="42" fillId="0" borderId="0" xfId="27" applyNumberFormat="1" applyFont="1" applyAlignment="1">
      <alignment vertical="center"/>
    </xf>
    <xf numFmtId="185" fontId="26" fillId="0" borderId="44" xfId="33" applyNumberFormat="1" applyFont="1" applyBorder="1" applyAlignment="1">
      <alignment horizontal="center" vertical="center"/>
    </xf>
    <xf numFmtId="0" fontId="5" fillId="21" borderId="5" xfId="21" applyFont="1" applyFill="1" applyBorder="1" applyAlignment="1">
      <alignment horizontal="center" vertical="center" wrapText="1"/>
    </xf>
    <xf numFmtId="0" fontId="5" fillId="21" borderId="38" xfId="21" applyFont="1" applyFill="1" applyBorder="1" applyAlignment="1">
      <alignment horizontal="center" vertical="center" wrapText="1"/>
    </xf>
    <xf numFmtId="0" fontId="5" fillId="21" borderId="8" xfId="21" applyFont="1" applyFill="1" applyBorder="1" applyAlignment="1">
      <alignment horizontal="center" vertical="center" wrapText="1"/>
    </xf>
    <xf numFmtId="0" fontId="5" fillId="9" borderId="5" xfId="21" applyFont="1" applyFill="1" applyBorder="1" applyAlignment="1">
      <alignment horizontal="center" vertical="center" wrapText="1"/>
    </xf>
    <xf numFmtId="0" fontId="5" fillId="9" borderId="38" xfId="21" applyFont="1" applyFill="1" applyBorder="1" applyAlignment="1">
      <alignment horizontal="center" vertical="center" wrapText="1"/>
    </xf>
    <xf numFmtId="0" fontId="5" fillId="9" borderId="49" xfId="21" applyFont="1" applyFill="1" applyBorder="1" applyAlignment="1">
      <alignment horizontal="center" vertical="center" wrapText="1"/>
    </xf>
    <xf numFmtId="0" fontId="5" fillId="9" borderId="54" xfId="21" applyFont="1" applyFill="1" applyBorder="1" applyAlignment="1">
      <alignment horizontal="center" vertical="center" wrapText="1"/>
    </xf>
    <xf numFmtId="0" fontId="5" fillId="9" borderId="44" xfId="21" applyFont="1" applyFill="1" applyBorder="1" applyAlignment="1">
      <alignment horizontal="center" vertical="center" wrapText="1"/>
    </xf>
    <xf numFmtId="0" fontId="5" fillId="9" borderId="55" xfId="21" applyFont="1" applyFill="1" applyBorder="1" applyAlignment="1">
      <alignment horizontal="center" vertical="center" wrapText="1"/>
    </xf>
    <xf numFmtId="0" fontId="5" fillId="9" borderId="56" xfId="21" applyFont="1" applyFill="1" applyBorder="1" applyAlignment="1">
      <alignment horizontal="center" vertical="center" wrapText="1"/>
    </xf>
    <xf numFmtId="0" fontId="5" fillId="21" borderId="4" xfId="21"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31" fillId="0" borderId="51" xfId="0" applyFont="1" applyBorder="1" applyAlignment="1">
      <alignment horizontal="center" vertical="center"/>
    </xf>
    <xf numFmtId="0" fontId="31" fillId="0" borderId="49" xfId="0" applyFont="1" applyBorder="1" applyAlignment="1">
      <alignment horizontal="center" vertical="center"/>
    </xf>
    <xf numFmtId="0" fontId="31" fillId="0" borderId="65" xfId="0" applyFont="1" applyBorder="1" applyAlignment="1">
      <alignment horizontal="center" vertical="center"/>
    </xf>
    <xf numFmtId="0" fontId="31" fillId="0" borderId="50" xfId="0" applyFont="1" applyBorder="1" applyAlignment="1">
      <alignment horizontal="center" vertical="center"/>
    </xf>
    <xf numFmtId="0" fontId="5" fillId="9" borderId="9" xfId="21" applyFont="1" applyFill="1" applyBorder="1" applyAlignment="1">
      <alignment horizontal="center" vertical="center" wrapText="1"/>
    </xf>
    <xf numFmtId="0" fontId="5" fillId="9" borderId="6" xfId="21" applyFont="1" applyFill="1" applyBorder="1" applyAlignment="1">
      <alignment horizontal="center" vertical="center" wrapText="1"/>
    </xf>
    <xf numFmtId="0" fontId="5" fillId="9" borderId="52" xfId="21" applyFont="1" applyFill="1" applyBorder="1" applyAlignment="1">
      <alignment horizontal="center" vertical="center" wrapText="1"/>
    </xf>
    <xf numFmtId="0" fontId="5" fillId="21" borderId="57" xfId="21" applyFont="1" applyFill="1" applyBorder="1" applyAlignment="1">
      <alignment horizontal="center" vertical="center" wrapText="1"/>
    </xf>
    <xf numFmtId="0" fontId="5" fillId="21" borderId="58" xfId="21" applyFont="1" applyFill="1" applyBorder="1" applyAlignment="1">
      <alignment horizontal="center" vertical="center" wrapText="1"/>
    </xf>
    <xf numFmtId="0" fontId="5" fillId="21" borderId="59" xfId="21" applyFont="1" applyFill="1" applyBorder="1" applyAlignment="1">
      <alignment horizontal="center" vertical="center" wrapText="1"/>
    </xf>
    <xf numFmtId="0" fontId="4" fillId="0" borderId="63" xfId="21" applyFont="1" applyBorder="1" applyAlignment="1">
      <alignment horizontal="center" vertical="center"/>
    </xf>
    <xf numFmtId="0" fontId="4" fillId="0" borderId="1" xfId="21" applyFont="1" applyBorder="1" applyAlignment="1">
      <alignment horizontal="center" vertical="center"/>
    </xf>
    <xf numFmtId="0" fontId="4" fillId="0" borderId="17" xfId="21" applyFont="1" applyBorder="1" applyAlignment="1">
      <alignment horizontal="center" vertical="center"/>
    </xf>
    <xf numFmtId="173" fontId="5" fillId="9" borderId="65" xfId="16" applyNumberFormat="1" applyFont="1" applyFill="1" applyBorder="1" applyAlignment="1" applyProtection="1">
      <alignment horizontal="center" vertical="center" wrapText="1"/>
    </xf>
    <xf numFmtId="173" fontId="5" fillId="9" borderId="40" xfId="16" applyNumberFormat="1" applyFont="1" applyFill="1" applyBorder="1" applyAlignment="1" applyProtection="1">
      <alignment horizontal="center" vertical="center" wrapText="1"/>
    </xf>
    <xf numFmtId="173" fontId="5" fillId="9" borderId="41" xfId="16" applyNumberFormat="1" applyFont="1" applyFill="1" applyBorder="1" applyAlignment="1" applyProtection="1">
      <alignment horizontal="center" vertical="center" wrapText="1"/>
    </xf>
    <xf numFmtId="0" fontId="5" fillId="9" borderId="51" xfId="21" applyFont="1" applyFill="1" applyBorder="1" applyAlignment="1">
      <alignment horizontal="center" vertical="center" wrapText="1"/>
    </xf>
    <xf numFmtId="0" fontId="5" fillId="9" borderId="8" xfId="21" applyFont="1" applyFill="1" applyBorder="1" applyAlignment="1">
      <alignment horizontal="center" vertical="center" wrapText="1"/>
    </xf>
    <xf numFmtId="0" fontId="5" fillId="21" borderId="63" xfId="21" applyFont="1" applyFill="1" applyBorder="1" applyAlignment="1">
      <alignment horizontal="left" vertical="center" wrapText="1"/>
    </xf>
    <xf numFmtId="0" fontId="5" fillId="21" borderId="17" xfId="21" applyFont="1" applyFill="1" applyBorder="1" applyAlignment="1">
      <alignment horizontal="left" vertical="center" wrapText="1"/>
    </xf>
    <xf numFmtId="0" fontId="5" fillId="21" borderId="2" xfId="21" applyFont="1" applyFill="1" applyBorder="1" applyAlignment="1">
      <alignment horizontal="left" vertical="center" wrapText="1"/>
    </xf>
    <xf numFmtId="0" fontId="5" fillId="21" borderId="18" xfId="21" applyFont="1" applyFill="1" applyBorder="1" applyAlignment="1">
      <alignment horizontal="left" vertical="center" wrapText="1"/>
    </xf>
    <xf numFmtId="0" fontId="5" fillId="21" borderId="14" xfId="21" applyFont="1" applyFill="1" applyBorder="1" applyAlignment="1">
      <alignment horizontal="left" vertical="center" wrapText="1"/>
    </xf>
    <xf numFmtId="0" fontId="5" fillId="21" borderId="19" xfId="21" applyFont="1" applyFill="1" applyBorder="1" applyAlignment="1">
      <alignment horizontal="left" vertical="center" wrapText="1"/>
    </xf>
    <xf numFmtId="0" fontId="4" fillId="0" borderId="2" xfId="21" applyFont="1" applyBorder="1" applyAlignment="1">
      <alignment horizontal="center" vertical="center" wrapText="1"/>
    </xf>
    <xf numFmtId="0" fontId="4" fillId="0" borderId="0" xfId="21" applyFont="1" applyAlignment="1">
      <alignment horizontal="center" vertical="center" wrapText="1"/>
    </xf>
    <xf numFmtId="0" fontId="4" fillId="0" borderId="18" xfId="21" applyFont="1" applyBorder="1" applyAlignment="1">
      <alignment horizontal="center" vertical="center" wrapText="1"/>
    </xf>
    <xf numFmtId="0" fontId="4" fillId="0" borderId="14"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19" xfId="21" applyFont="1" applyBorder="1" applyAlignment="1">
      <alignment horizontal="center" vertical="center" wrapText="1"/>
    </xf>
    <xf numFmtId="0" fontId="5" fillId="21" borderId="57" xfId="21" applyFont="1" applyFill="1" applyBorder="1" applyAlignment="1">
      <alignment horizontal="left" vertical="center" wrapText="1"/>
    </xf>
    <xf numFmtId="0" fontId="5" fillId="21" borderId="59" xfId="21" applyFont="1" applyFill="1" applyBorder="1" applyAlignment="1">
      <alignment horizontal="left" vertical="center" wrapText="1"/>
    </xf>
    <xf numFmtId="0" fontId="5" fillId="0" borderId="63" xfId="21" applyFont="1" applyBorder="1" applyAlignment="1">
      <alignment horizontal="center" vertical="center" wrapText="1"/>
    </xf>
    <xf numFmtId="0" fontId="5" fillId="0" borderId="1" xfId="21" applyFont="1" applyBorder="1" applyAlignment="1">
      <alignment horizontal="center" vertical="center" wrapText="1"/>
    </xf>
    <xf numFmtId="0" fontId="5" fillId="0" borderId="17" xfId="21" applyFont="1" applyBorder="1" applyAlignment="1">
      <alignment horizontal="center" vertical="center" wrapText="1"/>
    </xf>
    <xf numFmtId="0" fontId="5" fillId="0" borderId="2" xfId="21" applyFont="1" applyBorder="1" applyAlignment="1">
      <alignment horizontal="center" vertical="center" wrapText="1"/>
    </xf>
    <xf numFmtId="0" fontId="5" fillId="0" borderId="0" xfId="21" applyFont="1" applyAlignment="1">
      <alignment horizontal="center" vertical="center" wrapText="1"/>
    </xf>
    <xf numFmtId="0" fontId="5" fillId="0" borderId="18" xfId="21" applyFont="1" applyBorder="1" applyAlignment="1">
      <alignment horizontal="center" vertical="center" wrapText="1"/>
    </xf>
    <xf numFmtId="0" fontId="5" fillId="0" borderId="14" xfId="21" applyFont="1" applyBorder="1" applyAlignment="1">
      <alignment horizontal="center" vertical="center" wrapText="1"/>
    </xf>
    <xf numFmtId="0" fontId="5" fillId="0" borderId="3" xfId="21" applyFont="1" applyBorder="1" applyAlignment="1">
      <alignment horizontal="center" vertical="center" wrapText="1"/>
    </xf>
    <xf numFmtId="0" fontId="5" fillId="0" borderId="19" xfId="21" applyFont="1" applyBorder="1" applyAlignment="1">
      <alignment horizontal="center" vertical="center" wrapText="1"/>
    </xf>
    <xf numFmtId="0" fontId="8" fillId="0" borderId="57" xfId="21" applyFont="1" applyBorder="1" applyAlignment="1">
      <alignment horizontal="center" vertical="center" wrapText="1"/>
    </xf>
    <xf numFmtId="0" fontId="8" fillId="0" borderId="58" xfId="21" applyFont="1" applyBorder="1" applyAlignment="1">
      <alignment horizontal="center" vertical="center" wrapText="1"/>
    </xf>
    <xf numFmtId="0" fontId="8" fillId="0" borderId="59" xfId="21" applyFont="1" applyBorder="1" applyAlignment="1">
      <alignment horizontal="center" vertical="center" wrapText="1"/>
    </xf>
    <xf numFmtId="0" fontId="5" fillId="9" borderId="14" xfId="21" applyFont="1" applyFill="1" applyBorder="1" applyAlignment="1">
      <alignment horizontal="left" vertical="center" wrapText="1"/>
    </xf>
    <xf numFmtId="0" fontId="5" fillId="9" borderId="3" xfId="21" applyFont="1" applyFill="1" applyBorder="1" applyAlignment="1">
      <alignment horizontal="left" vertical="center" wrapText="1"/>
    </xf>
    <xf numFmtId="0" fontId="29" fillId="0" borderId="51" xfId="0" applyFont="1" applyBorder="1" applyAlignment="1">
      <alignment horizontal="center" vertical="center" wrapText="1"/>
    </xf>
    <xf numFmtId="0" fontId="29" fillId="0" borderId="49" xfId="0" applyFont="1" applyBorder="1" applyAlignment="1">
      <alignment horizontal="center" vertical="center" wrapText="1"/>
    </xf>
    <xf numFmtId="0" fontId="4" fillId="0" borderId="2" xfId="21" applyFont="1" applyBorder="1" applyAlignment="1">
      <alignment horizontal="center" vertical="center"/>
    </xf>
    <xf numFmtId="0" fontId="4" fillId="0" borderId="0" xfId="21" applyFont="1" applyAlignment="1">
      <alignment horizontal="center" vertical="center"/>
    </xf>
    <xf numFmtId="0" fontId="4" fillId="0" borderId="18" xfId="21" applyFont="1" applyBorder="1" applyAlignment="1">
      <alignment horizontal="center" vertical="center"/>
    </xf>
    <xf numFmtId="0" fontId="3" fillId="0" borderId="66" xfId="21" applyFont="1" applyBorder="1" applyAlignment="1">
      <alignment horizontal="center" vertical="center" wrapText="1"/>
    </xf>
    <xf numFmtId="0" fontId="3" fillId="0" borderId="67" xfId="21" applyFont="1" applyBorder="1" applyAlignment="1">
      <alignment horizontal="center" vertical="center" wrapText="1"/>
    </xf>
    <xf numFmtId="0" fontId="3" fillId="0" borderId="68" xfId="21" applyFont="1" applyBorder="1" applyAlignment="1">
      <alignment horizontal="center" vertical="center" wrapText="1"/>
    </xf>
    <xf numFmtId="173" fontId="5" fillId="9" borderId="39" xfId="16" applyNumberFormat="1" applyFont="1" applyFill="1" applyBorder="1" applyAlignment="1" applyProtection="1">
      <alignment horizontal="center" vertical="center" wrapText="1"/>
    </xf>
    <xf numFmtId="0" fontId="5" fillId="0" borderId="23" xfId="21" applyFont="1" applyBorder="1" applyAlignment="1">
      <alignment horizontal="center" vertical="center" wrapText="1"/>
    </xf>
    <xf numFmtId="0" fontId="5" fillId="0" borderId="31" xfId="21" applyFont="1" applyBorder="1" applyAlignment="1">
      <alignment horizontal="center" vertical="center" wrapText="1"/>
    </xf>
    <xf numFmtId="0" fontId="5" fillId="0" borderId="30" xfId="21" applyFont="1" applyBorder="1" applyAlignment="1">
      <alignment horizontal="center" vertical="center" wrapText="1"/>
    </xf>
    <xf numFmtId="0" fontId="29" fillId="0" borderId="65" xfId="0" applyFont="1" applyBorder="1" applyAlignment="1">
      <alignment horizontal="center" vertical="center" wrapText="1"/>
    </xf>
    <xf numFmtId="0" fontId="29" fillId="0" borderId="50" xfId="0" applyFont="1" applyBorder="1" applyAlignment="1">
      <alignment horizontal="center" vertical="center" wrapText="1"/>
    </xf>
    <xf numFmtId="0" fontId="5" fillId="9" borderId="36" xfId="21" applyFont="1" applyFill="1" applyBorder="1" applyAlignment="1">
      <alignment horizontal="center" vertical="center" wrapText="1"/>
    </xf>
    <xf numFmtId="0" fontId="5" fillId="9" borderId="19" xfId="21" applyFont="1" applyFill="1" applyBorder="1" applyAlignment="1">
      <alignment horizontal="center" vertical="center" wrapText="1"/>
    </xf>
    <xf numFmtId="0" fontId="5" fillId="9" borderId="0" xfId="21" applyFont="1" applyFill="1" applyAlignment="1">
      <alignment horizontal="center" vertical="center" wrapText="1"/>
    </xf>
    <xf numFmtId="15" fontId="32" fillId="0" borderId="63" xfId="0" applyNumberFormat="1" applyFont="1" applyBorder="1" applyAlignment="1">
      <alignment horizontal="center" vertical="center"/>
    </xf>
    <xf numFmtId="0" fontId="32" fillId="0" borderId="17"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2" fillId="0" borderId="14" xfId="0" applyFont="1" applyBorder="1" applyAlignment="1">
      <alignment horizontal="center" vertical="center"/>
    </xf>
    <xf numFmtId="0" fontId="32" fillId="0" borderId="19" xfId="0" applyFont="1" applyBorder="1" applyAlignment="1">
      <alignment horizontal="center" vertical="center"/>
    </xf>
    <xf numFmtId="0" fontId="29" fillId="0" borderId="62" xfId="0" applyFont="1" applyBorder="1" applyAlignment="1">
      <alignment horizontal="center" vertical="center" wrapText="1"/>
    </xf>
    <xf numFmtId="0" fontId="29" fillId="0" borderId="48" xfId="0" applyFont="1" applyBorder="1" applyAlignment="1">
      <alignment horizontal="center" vertical="center" wrapText="1"/>
    </xf>
    <xf numFmtId="0" fontId="5" fillId="21" borderId="63" xfId="21" applyFont="1" applyFill="1" applyBorder="1" applyAlignment="1">
      <alignment horizontal="center" vertical="center" wrapText="1"/>
    </xf>
    <xf numFmtId="0" fontId="5" fillId="21" borderId="17" xfId="21" applyFont="1" applyFill="1" applyBorder="1" applyAlignment="1">
      <alignment horizontal="center" vertical="center" wrapText="1"/>
    </xf>
    <xf numFmtId="0" fontId="5" fillId="21" borderId="2" xfId="21" applyFont="1" applyFill="1" applyBorder="1" applyAlignment="1">
      <alignment horizontal="center" vertical="center" wrapText="1"/>
    </xf>
    <xf numFmtId="0" fontId="5" fillId="21" borderId="18" xfId="21" applyFont="1" applyFill="1" applyBorder="1" applyAlignment="1">
      <alignment horizontal="center" vertical="center" wrapText="1"/>
    </xf>
    <xf numFmtId="0" fontId="5" fillId="21" borderId="14" xfId="21" applyFont="1" applyFill="1" applyBorder="1" applyAlignment="1">
      <alignment horizontal="center" vertical="center" wrapText="1"/>
    </xf>
    <xf numFmtId="0" fontId="5" fillId="21" borderId="19" xfId="21" applyFont="1" applyFill="1" applyBorder="1" applyAlignment="1">
      <alignment horizontal="center" vertical="center" wrapText="1"/>
    </xf>
    <xf numFmtId="173" fontId="5" fillId="9" borderId="50" xfId="16" applyNumberFormat="1" applyFont="1" applyFill="1" applyBorder="1" applyAlignment="1" applyProtection="1">
      <alignment horizontal="center" vertical="center" wrapText="1"/>
    </xf>
    <xf numFmtId="0" fontId="5" fillId="9" borderId="37" xfId="21" applyFont="1" applyFill="1" applyBorder="1" applyAlignment="1">
      <alignment horizontal="center"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12" xfId="0" applyFont="1" applyBorder="1" applyAlignment="1">
      <alignment horizontal="left" vertical="center" wrapText="1"/>
    </xf>
    <xf numFmtId="0" fontId="5" fillId="21" borderId="60" xfId="21" applyFont="1" applyFill="1" applyBorder="1" applyAlignment="1">
      <alignment horizontal="center" vertical="center" wrapText="1"/>
    </xf>
    <xf numFmtId="0" fontId="33" fillId="0" borderId="41" xfId="0" applyFont="1" applyBorder="1" applyAlignment="1">
      <alignment horizontal="left" vertical="center" wrapText="1"/>
    </xf>
    <xf numFmtId="0" fontId="33" fillId="0" borderId="16" xfId="0" applyFont="1" applyBorder="1" applyAlignment="1">
      <alignment horizontal="left" vertical="center" wrapText="1"/>
    </xf>
    <xf numFmtId="0" fontId="33" fillId="0" borderId="69" xfId="0" applyFont="1" applyBorder="1" applyAlignment="1">
      <alignment horizontal="left" vertical="center" wrapText="1"/>
    </xf>
    <xf numFmtId="0" fontId="5" fillId="0" borderId="57" xfId="21" applyFont="1" applyBorder="1" applyAlignment="1">
      <alignment horizontal="center" vertical="center" wrapText="1"/>
    </xf>
    <xf numFmtId="0" fontId="5" fillId="0" borderId="58" xfId="21" applyFont="1" applyBorder="1" applyAlignment="1">
      <alignment horizontal="center" vertical="center" wrapText="1"/>
    </xf>
    <xf numFmtId="0" fontId="5" fillId="0" borderId="59" xfId="21" applyFont="1" applyBorder="1" applyAlignment="1">
      <alignment horizontal="center" vertical="center" wrapText="1"/>
    </xf>
    <xf numFmtId="0" fontId="5" fillId="21" borderId="61" xfId="21" applyFont="1" applyFill="1" applyBorder="1" applyAlignment="1">
      <alignment horizontal="center" vertical="center" wrapText="1"/>
    </xf>
    <xf numFmtId="0" fontId="5" fillId="9" borderId="15" xfId="21" applyFont="1" applyFill="1" applyBorder="1" applyAlignment="1">
      <alignment horizontal="center" vertical="center" wrapText="1"/>
    </xf>
    <xf numFmtId="0" fontId="5" fillId="9" borderId="10" xfId="21" applyFont="1" applyFill="1" applyBorder="1" applyAlignment="1">
      <alignment horizontal="center" vertical="center" wrapText="1"/>
    </xf>
    <xf numFmtId="9" fontId="5" fillId="0" borderId="57" xfId="21" applyNumberFormat="1" applyFont="1" applyBorder="1" applyAlignment="1">
      <alignment horizontal="center" vertical="center" wrapText="1"/>
    </xf>
    <xf numFmtId="9" fontId="5" fillId="0" borderId="59" xfId="21" applyNumberFormat="1" applyFont="1" applyBorder="1" applyAlignment="1">
      <alignment horizontal="center" vertical="center" wrapText="1"/>
    </xf>
    <xf numFmtId="0" fontId="31" fillId="0" borderId="62" xfId="0" applyFont="1" applyBorder="1" applyAlignment="1">
      <alignment horizontal="center" vertical="center"/>
    </xf>
    <xf numFmtId="0" fontId="31" fillId="0" borderId="48" xfId="0" applyFont="1" applyBorder="1" applyAlignment="1">
      <alignment horizontal="center" vertical="center"/>
    </xf>
    <xf numFmtId="0" fontId="5" fillId="2" borderId="2" xfId="21" applyFont="1" applyFill="1" applyBorder="1" applyAlignment="1">
      <alignment horizontal="center" vertical="center" wrapText="1"/>
    </xf>
    <xf numFmtId="0" fontId="5" fillId="21" borderId="23" xfId="21" applyFont="1" applyFill="1" applyBorder="1" applyAlignment="1">
      <alignment horizontal="center" vertical="center" wrapText="1"/>
    </xf>
    <xf numFmtId="0" fontId="5" fillId="21" borderId="31" xfId="21" applyFont="1" applyFill="1" applyBorder="1" applyAlignment="1">
      <alignment horizontal="center" vertical="center" wrapText="1"/>
    </xf>
    <xf numFmtId="0" fontId="5" fillId="21" borderId="30" xfId="21" applyFont="1" applyFill="1" applyBorder="1" applyAlignment="1">
      <alignment horizontal="center" vertical="center" wrapText="1"/>
    </xf>
    <xf numFmtId="0" fontId="5" fillId="21" borderId="1" xfId="21" applyFont="1" applyFill="1" applyBorder="1" applyAlignment="1">
      <alignment horizontal="center" vertical="center" wrapText="1"/>
    </xf>
    <xf numFmtId="0" fontId="5" fillId="21" borderId="0" xfId="21" applyFont="1" applyFill="1" applyAlignment="1">
      <alignment horizontal="center" vertical="center" wrapText="1"/>
    </xf>
    <xf numFmtId="0" fontId="5" fillId="21" borderId="3" xfId="21" applyFont="1" applyFill="1" applyBorder="1" applyAlignment="1">
      <alignment horizontal="center" vertical="center" wrapText="1"/>
    </xf>
    <xf numFmtId="0" fontId="6" fillId="0" borderId="57" xfId="21" applyFont="1" applyBorder="1" applyAlignment="1">
      <alignment horizontal="center" vertical="center" wrapText="1"/>
    </xf>
    <xf numFmtId="0" fontId="6" fillId="0" borderId="58" xfId="21" applyFont="1" applyBorder="1" applyAlignment="1">
      <alignment horizontal="center" vertical="center" wrapText="1"/>
    </xf>
    <xf numFmtId="0" fontId="6" fillId="0" borderId="59" xfId="21" applyFont="1" applyBorder="1" applyAlignment="1">
      <alignment horizontal="center" vertical="center" wrapText="1"/>
    </xf>
    <xf numFmtId="0" fontId="5" fillId="21" borderId="24" xfId="21" applyFont="1" applyFill="1" applyBorder="1" applyAlignment="1">
      <alignment horizontal="center" vertical="center" wrapText="1"/>
    </xf>
    <xf numFmtId="0" fontId="5" fillId="21" borderId="52" xfId="21" applyFont="1" applyFill="1" applyBorder="1" applyAlignment="1">
      <alignment horizontal="center" vertical="center" wrapText="1"/>
    </xf>
    <xf numFmtId="0" fontId="5" fillId="21" borderId="7" xfId="21" applyFont="1" applyFill="1" applyBorder="1" applyAlignment="1">
      <alignment horizontal="center" vertical="center" wrapText="1"/>
    </xf>
    <xf numFmtId="0" fontId="5" fillId="21" borderId="25" xfId="21" applyFont="1" applyFill="1" applyBorder="1" applyAlignment="1">
      <alignment horizontal="center" vertical="center" wrapText="1"/>
    </xf>
    <xf numFmtId="0" fontId="5" fillId="21" borderId="45" xfId="21" applyFont="1" applyFill="1" applyBorder="1" applyAlignment="1">
      <alignment horizontal="center" vertical="center" wrapText="1"/>
    </xf>
    <xf numFmtId="0" fontId="5" fillId="21" borderId="53" xfId="21" applyFont="1" applyFill="1" applyBorder="1" applyAlignment="1">
      <alignment horizontal="center" vertical="center" wrapText="1"/>
    </xf>
    <xf numFmtId="0" fontId="5" fillId="21" borderId="15" xfId="21" applyFont="1" applyFill="1" applyBorder="1" applyAlignment="1">
      <alignment horizontal="center" vertical="center" wrapText="1"/>
    </xf>
    <xf numFmtId="3" fontId="5" fillId="0" borderId="45" xfId="21" applyNumberFormat="1" applyFont="1" applyBorder="1" applyAlignment="1">
      <alignment horizontal="center" vertical="center" wrapText="1"/>
    </xf>
    <xf numFmtId="3" fontId="5" fillId="0" borderId="53" xfId="21" applyNumberFormat="1" applyFont="1" applyBorder="1" applyAlignment="1">
      <alignment horizontal="center" vertical="center" wrapText="1"/>
    </xf>
    <xf numFmtId="3" fontId="5" fillId="0" borderId="34" xfId="21" applyNumberFormat="1" applyFont="1" applyBorder="1" applyAlignment="1">
      <alignment horizontal="center" vertical="center" wrapText="1"/>
    </xf>
    <xf numFmtId="3" fontId="5" fillId="0" borderId="35" xfId="21" applyNumberFormat="1" applyFont="1" applyBorder="1" applyAlignment="1">
      <alignment horizontal="center" vertical="center" wrapText="1"/>
    </xf>
    <xf numFmtId="0" fontId="5" fillId="21" borderId="11" xfId="21" applyFont="1" applyFill="1" applyBorder="1" applyAlignment="1">
      <alignment horizontal="center" vertical="center" wrapText="1"/>
    </xf>
    <xf numFmtId="0" fontId="6" fillId="21" borderId="4" xfId="21" applyFont="1" applyFill="1" applyBorder="1" applyAlignment="1">
      <alignment horizontal="center" vertical="center" wrapText="1"/>
    </xf>
    <xf numFmtId="0" fontId="6" fillId="21" borderId="11" xfId="21" applyFont="1" applyFill="1" applyBorder="1" applyAlignment="1">
      <alignment horizontal="center" vertical="center" wrapText="1"/>
    </xf>
    <xf numFmtId="0" fontId="6" fillId="0" borderId="11" xfId="21" applyFont="1" applyBorder="1" applyAlignment="1">
      <alignment horizontal="justify" vertical="center" wrapText="1"/>
    </xf>
    <xf numFmtId="0" fontId="6" fillId="0" borderId="28" xfId="21" applyFont="1" applyBorder="1" applyAlignment="1">
      <alignment horizontal="justify" vertical="center" wrapText="1"/>
    </xf>
    <xf numFmtId="3" fontId="6" fillId="9" borderId="45" xfId="21" applyNumberFormat="1" applyFont="1" applyFill="1" applyBorder="1" applyAlignment="1" applyProtection="1">
      <alignment horizontal="center" vertical="center" wrapText="1"/>
      <protection locked="0"/>
    </xf>
    <xf numFmtId="3" fontId="6" fillId="9" borderId="46" xfId="21" applyNumberFormat="1" applyFont="1" applyFill="1" applyBorder="1" applyAlignment="1" applyProtection="1">
      <alignment horizontal="center" vertical="center" wrapText="1"/>
      <protection locked="0"/>
    </xf>
    <xf numFmtId="3" fontId="6" fillId="9" borderId="53" xfId="21" applyNumberFormat="1" applyFont="1" applyFill="1" applyBorder="1" applyAlignment="1" applyProtection="1">
      <alignment horizontal="center" vertical="center" wrapText="1"/>
      <protection locked="0"/>
    </xf>
    <xf numFmtId="3" fontId="6" fillId="9" borderId="34" xfId="21" applyNumberFormat="1" applyFont="1" applyFill="1" applyBorder="1" applyAlignment="1" applyProtection="1">
      <alignment horizontal="center" vertical="center" wrapText="1"/>
      <protection locked="0"/>
    </xf>
    <xf numFmtId="3" fontId="6" fillId="9" borderId="0" xfId="21" applyNumberFormat="1" applyFont="1" applyFill="1" applyAlignment="1" applyProtection="1">
      <alignment horizontal="center" vertical="center" wrapText="1"/>
      <protection locked="0"/>
    </xf>
    <xf numFmtId="3" fontId="6" fillId="9" borderId="35" xfId="21" applyNumberFormat="1" applyFont="1" applyFill="1" applyBorder="1" applyAlignment="1" applyProtection="1">
      <alignment horizontal="center" vertical="center" wrapText="1"/>
      <protection locked="0"/>
    </xf>
    <xf numFmtId="0" fontId="5" fillId="21" borderId="54" xfId="21" applyFont="1" applyFill="1" applyBorder="1" applyAlignment="1">
      <alignment horizontal="center" vertical="center" wrapText="1"/>
    </xf>
    <xf numFmtId="0" fontId="5" fillId="21" borderId="55" xfId="21" applyFont="1" applyFill="1" applyBorder="1" applyAlignment="1">
      <alignment horizontal="center" vertical="center" wrapText="1"/>
    </xf>
    <xf numFmtId="0" fontId="5" fillId="21" borderId="56" xfId="21" applyFont="1" applyFill="1" applyBorder="1" applyAlignment="1">
      <alignment horizontal="center" vertical="center" wrapText="1"/>
    </xf>
    <xf numFmtId="0" fontId="5" fillId="21" borderId="6" xfId="21" applyFont="1" applyFill="1" applyBorder="1" applyAlignment="1">
      <alignment horizontal="center" vertical="center" wrapText="1"/>
    </xf>
    <xf numFmtId="9" fontId="26" fillId="0" borderId="39" xfId="29" applyFont="1" applyFill="1" applyBorder="1" applyAlignment="1" applyProtection="1">
      <alignment horizontal="justify" vertical="center" wrapText="1"/>
    </xf>
    <xf numFmtId="9" fontId="26" fillId="0" borderId="40" xfId="29" applyFont="1" applyFill="1" applyBorder="1" applyAlignment="1" applyProtection="1">
      <alignment horizontal="justify" vertical="center" wrapText="1"/>
    </xf>
    <xf numFmtId="9" fontId="26" fillId="0" borderId="50" xfId="29" applyFont="1" applyFill="1" applyBorder="1" applyAlignment="1" applyProtection="1">
      <alignment horizontal="justify" vertical="center" wrapText="1"/>
    </xf>
    <xf numFmtId="167" fontId="5" fillId="0" borderId="13" xfId="10" applyFont="1" applyFill="1" applyBorder="1" applyAlignment="1" applyProtection="1">
      <alignment horizontal="center" vertical="center" wrapText="1"/>
    </xf>
    <xf numFmtId="167" fontId="5" fillId="0" borderId="29" xfId="10" applyFont="1" applyFill="1" applyBorder="1" applyAlignment="1" applyProtection="1">
      <alignment horizontal="center" vertical="center" wrapText="1"/>
    </xf>
    <xf numFmtId="0" fontId="5" fillId="21" borderId="10" xfId="21" applyFont="1" applyFill="1" applyBorder="1" applyAlignment="1">
      <alignment horizontal="center" vertical="center" wrapText="1"/>
    </xf>
    <xf numFmtId="0" fontId="6" fillId="0" borderId="4" xfId="21" applyFont="1" applyBorder="1" applyAlignment="1">
      <alignment horizontal="center" vertical="center" wrapText="1"/>
    </xf>
    <xf numFmtId="0" fontId="6" fillId="0" borderId="12" xfId="21" applyFont="1" applyBorder="1" applyAlignment="1">
      <alignment horizontal="center" vertical="center" wrapText="1"/>
    </xf>
    <xf numFmtId="0" fontId="6" fillId="0" borderId="13" xfId="21" applyFont="1" applyBorder="1" applyAlignment="1">
      <alignment horizontal="center" vertical="center" wrapText="1"/>
    </xf>
    <xf numFmtId="0" fontId="6" fillId="0" borderId="64" xfId="21" applyFont="1" applyBorder="1" applyAlignment="1">
      <alignment horizontal="center" vertical="center" wrapText="1"/>
    </xf>
    <xf numFmtId="0" fontId="5" fillId="21" borderId="12" xfId="21" applyFont="1" applyFill="1" applyBorder="1" applyAlignment="1">
      <alignment horizontal="center" vertical="center" wrapText="1"/>
    </xf>
    <xf numFmtId="9" fontId="29" fillId="0" borderId="13" xfId="0" applyNumberFormat="1" applyFont="1" applyBorder="1" applyAlignment="1">
      <alignment horizontal="center" vertical="center"/>
    </xf>
    <xf numFmtId="9" fontId="29" fillId="0" borderId="7" xfId="0" applyNumberFormat="1" applyFont="1" applyBorder="1" applyAlignment="1">
      <alignment horizontal="center" vertical="center"/>
    </xf>
    <xf numFmtId="167" fontId="6" fillId="32" borderId="51" xfId="10" applyFont="1" applyFill="1" applyBorder="1" applyAlignment="1" applyProtection="1">
      <alignment horizontal="left" vertical="center" wrapText="1"/>
    </xf>
    <xf numFmtId="167" fontId="6" fillId="32" borderId="8" xfId="10" applyFont="1" applyFill="1" applyBorder="1" applyAlignment="1" applyProtection="1">
      <alignment horizontal="left" vertical="center" wrapText="1"/>
    </xf>
    <xf numFmtId="2" fontId="6" fillId="28" borderId="24" xfId="21" applyNumberFormat="1" applyFont="1" applyFill="1" applyBorder="1" applyAlignment="1">
      <alignment horizontal="justify" vertical="center" wrapText="1"/>
    </xf>
    <xf numFmtId="2" fontId="6" fillId="28" borderId="11" xfId="21" applyNumberFormat="1" applyFont="1" applyFill="1" applyBorder="1" applyAlignment="1">
      <alignment horizontal="justify" vertical="center" wrapText="1"/>
    </xf>
    <xf numFmtId="0" fontId="34" fillId="0" borderId="70" xfId="21" applyFont="1" applyBorder="1" applyAlignment="1">
      <alignment horizontal="center" vertical="center" wrapText="1"/>
    </xf>
    <xf numFmtId="0" fontId="34" fillId="0" borderId="71" xfId="21" applyFont="1" applyBorder="1" applyAlignment="1">
      <alignment horizontal="center" vertical="center" wrapText="1"/>
    </xf>
    <xf numFmtId="0" fontId="34" fillId="0" borderId="20" xfId="21" applyFont="1" applyBorder="1" applyAlignment="1">
      <alignment horizontal="center" vertical="center" wrapText="1"/>
    </xf>
    <xf numFmtId="0" fontId="5" fillId="9" borderId="42" xfId="21" applyFont="1" applyFill="1" applyBorder="1" applyAlignment="1">
      <alignment horizontal="left" vertical="center" wrapText="1"/>
    </xf>
    <xf numFmtId="0" fontId="5" fillId="9" borderId="43" xfId="21" applyFont="1" applyFill="1" applyBorder="1" applyAlignment="1">
      <alignment horizontal="left" vertical="center" wrapText="1"/>
    </xf>
    <xf numFmtId="0" fontId="5" fillId="9" borderId="44" xfId="21" applyFont="1" applyFill="1" applyBorder="1" applyAlignment="1">
      <alignment horizontal="left" vertical="center" wrapText="1"/>
    </xf>
    <xf numFmtId="0" fontId="5" fillId="9" borderId="39" xfId="21" applyFont="1" applyFill="1" applyBorder="1" applyAlignment="1">
      <alignment horizontal="left" vertical="center" wrapText="1"/>
    </xf>
    <xf numFmtId="0" fontId="5" fillId="9" borderId="40" xfId="21" applyFont="1" applyFill="1" applyBorder="1" applyAlignment="1">
      <alignment horizontal="left" vertical="center" wrapText="1"/>
    </xf>
    <xf numFmtId="0" fontId="5" fillId="9" borderId="41" xfId="21" applyFont="1" applyFill="1" applyBorder="1" applyAlignment="1">
      <alignment horizontal="left" vertical="center" wrapText="1"/>
    </xf>
    <xf numFmtId="0" fontId="5" fillId="21" borderId="49" xfId="21" applyFont="1" applyFill="1" applyBorder="1" applyAlignment="1">
      <alignment horizontal="center" vertical="center" wrapText="1"/>
    </xf>
    <xf numFmtId="9" fontId="26" fillId="0" borderId="45" xfId="21" applyNumberFormat="1" applyFont="1" applyBorder="1" applyAlignment="1">
      <alignment horizontal="justify" vertical="top" wrapText="1"/>
    </xf>
    <xf numFmtId="9" fontId="26" fillId="0" borderId="46" xfId="21" applyNumberFormat="1" applyFont="1" applyBorder="1" applyAlignment="1">
      <alignment horizontal="justify" vertical="top" wrapText="1"/>
    </xf>
    <xf numFmtId="9" fontId="26" fillId="0" borderId="47" xfId="21" applyNumberFormat="1" applyFont="1" applyBorder="1" applyAlignment="1">
      <alignment horizontal="justify" vertical="top" wrapText="1"/>
    </xf>
    <xf numFmtId="9" fontId="26" fillId="0" borderId="34" xfId="21" applyNumberFormat="1" applyFont="1" applyBorder="1" applyAlignment="1">
      <alignment horizontal="justify" vertical="top" wrapText="1"/>
    </xf>
    <xf numFmtId="9" fontId="26" fillId="0" borderId="0" xfId="21" applyNumberFormat="1" applyFont="1" applyAlignment="1">
      <alignment horizontal="justify" vertical="top" wrapText="1"/>
    </xf>
    <xf numFmtId="9" fontId="26" fillId="0" borderId="18" xfId="21" applyNumberFormat="1" applyFont="1" applyBorder="1" applyAlignment="1">
      <alignment horizontal="justify" vertical="top" wrapText="1"/>
    </xf>
    <xf numFmtId="9" fontId="26" fillId="0" borderId="15" xfId="21" applyNumberFormat="1" applyFont="1" applyBorder="1" applyAlignment="1">
      <alignment horizontal="justify" vertical="top" wrapText="1"/>
    </xf>
    <xf numFmtId="9" fontId="26" fillId="0" borderId="6" xfId="21" applyNumberFormat="1" applyFont="1" applyBorder="1" applyAlignment="1">
      <alignment horizontal="justify" vertical="top" wrapText="1"/>
    </xf>
    <xf numFmtId="9" fontId="26" fillId="0" borderId="10" xfId="21" applyNumberFormat="1" applyFont="1" applyBorder="1" applyAlignment="1">
      <alignment horizontal="justify" vertical="top" wrapText="1"/>
    </xf>
    <xf numFmtId="9" fontId="26" fillId="0" borderId="39" xfId="29" applyFont="1" applyFill="1" applyBorder="1" applyAlignment="1" applyProtection="1">
      <alignment horizontal="justify" vertical="top" wrapText="1"/>
    </xf>
    <xf numFmtId="9" fontId="26" fillId="0" borderId="40" xfId="29" applyFont="1" applyFill="1" applyBorder="1" applyAlignment="1" applyProtection="1">
      <alignment horizontal="justify" vertical="top" wrapText="1"/>
    </xf>
    <xf numFmtId="9" fontId="26" fillId="0" borderId="50" xfId="29" applyFont="1" applyFill="1" applyBorder="1" applyAlignment="1" applyProtection="1">
      <alignment horizontal="justify" vertical="top" wrapText="1"/>
    </xf>
    <xf numFmtId="0" fontId="5" fillId="9" borderId="32" xfId="21" applyFont="1" applyFill="1" applyBorder="1" applyAlignment="1">
      <alignment horizontal="center" vertical="center" wrapText="1"/>
    </xf>
    <xf numFmtId="0" fontId="5" fillId="9" borderId="1" xfId="21" applyFont="1" applyFill="1" applyBorder="1" applyAlignment="1">
      <alignment horizontal="center" vertical="center" wrapText="1"/>
    </xf>
    <xf numFmtId="0" fontId="5" fillId="9" borderId="33" xfId="21" applyFont="1" applyFill="1" applyBorder="1" applyAlignment="1">
      <alignment horizontal="center" vertical="center" wrapText="1"/>
    </xf>
    <xf numFmtId="0" fontId="5" fillId="9" borderId="34" xfId="21" applyFont="1" applyFill="1" applyBorder="1" applyAlignment="1">
      <alignment horizontal="center" vertical="center" wrapText="1"/>
    </xf>
    <xf numFmtId="0" fontId="5" fillId="9" borderId="35" xfId="21" applyFont="1" applyFill="1" applyBorder="1" applyAlignment="1">
      <alignment horizontal="center" vertical="center" wrapText="1"/>
    </xf>
    <xf numFmtId="0" fontId="5" fillId="9" borderId="3" xfId="21" applyFont="1" applyFill="1" applyBorder="1" applyAlignment="1">
      <alignment horizontal="center" vertical="center" wrapText="1"/>
    </xf>
    <xf numFmtId="0" fontId="5" fillId="9" borderId="5" xfId="21" applyFont="1" applyFill="1" applyBorder="1" applyAlignment="1">
      <alignment horizontal="left" vertical="center" wrapText="1"/>
    </xf>
    <xf numFmtId="0" fontId="5" fillId="9" borderId="38" xfId="21" applyFont="1" applyFill="1" applyBorder="1" applyAlignment="1">
      <alignment horizontal="left" vertical="center" wrapText="1"/>
    </xf>
    <xf numFmtId="0" fontId="5" fillId="9" borderId="8" xfId="21" applyFont="1" applyFill="1" applyBorder="1" applyAlignment="1">
      <alignment horizontal="left" vertical="center" wrapText="1"/>
    </xf>
    <xf numFmtId="0" fontId="5" fillId="0" borderId="32" xfId="21" applyFont="1" applyBorder="1" applyAlignment="1">
      <alignment horizontal="center" vertical="center" wrapText="1"/>
    </xf>
    <xf numFmtId="0" fontId="5" fillId="0" borderId="34" xfId="21" applyFont="1" applyBorder="1" applyAlignment="1">
      <alignment horizontal="center" vertical="center" wrapText="1"/>
    </xf>
    <xf numFmtId="0" fontId="5" fillId="0" borderId="36" xfId="21" applyFont="1" applyBorder="1" applyAlignment="1">
      <alignment horizontal="center" vertical="center" wrapText="1"/>
    </xf>
    <xf numFmtId="0" fontId="5" fillId="9" borderId="48" xfId="21" applyFont="1" applyFill="1" applyBorder="1" applyAlignment="1">
      <alignment horizontal="left" vertical="center" wrapText="1"/>
    </xf>
    <xf numFmtId="0" fontId="5" fillId="9" borderId="49" xfId="21" applyFont="1" applyFill="1" applyBorder="1" applyAlignment="1">
      <alignment horizontal="left" vertical="center" wrapText="1"/>
    </xf>
    <xf numFmtId="0" fontId="5" fillId="9" borderId="50" xfId="21" applyFont="1" applyFill="1" applyBorder="1" applyAlignment="1">
      <alignment horizontal="left" vertical="center" wrapText="1"/>
    </xf>
    <xf numFmtId="0" fontId="5" fillId="21" borderId="13" xfId="21" applyFont="1" applyFill="1" applyBorder="1" applyAlignment="1">
      <alignment horizontal="center" vertical="center" wrapText="1"/>
    </xf>
    <xf numFmtId="0" fontId="31" fillId="0" borderId="4" xfId="0" applyFont="1" applyBorder="1" applyAlignment="1">
      <alignment horizontal="center" vertical="center"/>
    </xf>
    <xf numFmtId="9" fontId="37" fillId="0" borderId="13" xfId="21" applyNumberFormat="1" applyFont="1" applyBorder="1" applyAlignment="1">
      <alignment horizontal="center" vertical="center" wrapText="1"/>
    </xf>
    <xf numFmtId="9" fontId="37" fillId="0" borderId="7" xfId="21" applyNumberFormat="1" applyFont="1" applyBorder="1" applyAlignment="1">
      <alignment horizontal="center" vertical="center" wrapText="1"/>
    </xf>
    <xf numFmtId="9" fontId="6" fillId="0" borderId="45" xfId="21" applyNumberFormat="1" applyFont="1" applyBorder="1" applyAlignment="1">
      <alignment horizontal="justify" vertical="center" wrapText="1"/>
    </xf>
    <xf numFmtId="9" fontId="6" fillId="0" borderId="46" xfId="21" applyNumberFormat="1" applyFont="1" applyBorder="1" applyAlignment="1">
      <alignment horizontal="justify" vertical="center" wrapText="1"/>
    </xf>
    <xf numFmtId="9" fontId="6" fillId="0" borderId="47" xfId="21" applyNumberFormat="1" applyFont="1" applyBorder="1" applyAlignment="1">
      <alignment horizontal="justify" vertical="center" wrapText="1"/>
    </xf>
    <xf numFmtId="9" fontId="6" fillId="0" borderId="34" xfId="21" applyNumberFormat="1" applyFont="1" applyBorder="1" applyAlignment="1">
      <alignment horizontal="justify" vertical="center" wrapText="1"/>
    </xf>
    <xf numFmtId="9" fontId="6" fillId="0" borderId="0" xfId="21" applyNumberFormat="1" applyFont="1" applyAlignment="1">
      <alignment horizontal="justify" vertical="center" wrapText="1"/>
    </xf>
    <xf numFmtId="9" fontId="6" fillId="0" borderId="18" xfId="21" applyNumberFormat="1" applyFont="1" applyBorder="1" applyAlignment="1">
      <alignment horizontal="justify" vertical="center" wrapText="1"/>
    </xf>
    <xf numFmtId="9" fontId="6" fillId="0" borderId="15" xfId="21" applyNumberFormat="1" applyFont="1" applyBorder="1" applyAlignment="1">
      <alignment horizontal="justify" vertical="center" wrapText="1"/>
    </xf>
    <xf numFmtId="9" fontId="6" fillId="0" borderId="6" xfId="21" applyNumberFormat="1" applyFont="1" applyBorder="1" applyAlignment="1">
      <alignment horizontal="justify" vertical="center" wrapText="1"/>
    </xf>
    <xf numFmtId="9" fontId="6" fillId="0" borderId="10" xfId="21" applyNumberFormat="1" applyFont="1" applyBorder="1" applyAlignment="1">
      <alignment horizontal="justify" vertical="center" wrapText="1"/>
    </xf>
    <xf numFmtId="0" fontId="36" fillId="24" borderId="13" xfId="21" applyFont="1" applyFill="1" applyBorder="1" applyAlignment="1">
      <alignment horizontal="center" vertical="center" wrapText="1"/>
    </xf>
    <xf numFmtId="0" fontId="36" fillId="24" borderId="7" xfId="21" applyFont="1" applyFill="1" applyBorder="1" applyAlignment="1">
      <alignment horizontal="center" vertical="center" wrapText="1"/>
    </xf>
    <xf numFmtId="0" fontId="36" fillId="24" borderId="5" xfId="21" applyFont="1" applyFill="1" applyBorder="1" applyAlignment="1">
      <alignment horizontal="center" vertical="center" wrapText="1"/>
    </xf>
    <xf numFmtId="0" fontId="36" fillId="24" borderId="38" xfId="21" applyFont="1" applyFill="1" applyBorder="1" applyAlignment="1">
      <alignment horizontal="center" vertical="center" wrapText="1"/>
    </xf>
    <xf numFmtId="0" fontId="36" fillId="24" borderId="8" xfId="21" applyFont="1" applyFill="1" applyBorder="1" applyAlignment="1">
      <alignment horizontal="center" vertical="center" wrapText="1"/>
    </xf>
    <xf numFmtId="9" fontId="6" fillId="0" borderId="13" xfId="21" applyNumberFormat="1" applyFont="1" applyBorder="1" applyAlignment="1">
      <alignment horizontal="center" vertical="center" wrapText="1"/>
    </xf>
    <xf numFmtId="9" fontId="6" fillId="0" borderId="26" xfId="21" applyNumberFormat="1" applyFont="1" applyBorder="1" applyAlignment="1">
      <alignment horizontal="center" vertical="center" wrapText="1"/>
    </xf>
    <xf numFmtId="167" fontId="6" fillId="20" borderId="51" xfId="10" applyFont="1" applyFill="1" applyBorder="1" applyAlignment="1" applyProtection="1">
      <alignment horizontal="left" vertical="center" wrapText="1"/>
    </xf>
    <xf numFmtId="167" fontId="6" fillId="20" borderId="8" xfId="10" applyFont="1" applyFill="1" applyBorder="1" applyAlignment="1" applyProtection="1">
      <alignment horizontal="left" vertical="center" wrapText="1"/>
    </xf>
    <xf numFmtId="9" fontId="6" fillId="0" borderId="39" xfId="29" applyFont="1" applyFill="1" applyBorder="1" applyAlignment="1" applyProtection="1">
      <alignment horizontal="justify" vertical="center" wrapText="1"/>
    </xf>
    <xf numFmtId="9" fontId="6" fillId="0" borderId="40" xfId="29" applyFont="1" applyFill="1" applyBorder="1" applyAlignment="1" applyProtection="1">
      <alignment horizontal="justify" vertical="center" wrapText="1"/>
    </xf>
    <xf numFmtId="9" fontId="6" fillId="0" borderId="41" xfId="29" applyFont="1" applyFill="1" applyBorder="1" applyAlignment="1" applyProtection="1">
      <alignment horizontal="justify" vertical="center" wrapText="1"/>
    </xf>
    <xf numFmtId="9" fontId="6" fillId="0" borderId="50" xfId="29" applyFont="1" applyFill="1" applyBorder="1" applyAlignment="1" applyProtection="1">
      <alignment horizontal="justify" vertical="center" wrapText="1"/>
    </xf>
    <xf numFmtId="0" fontId="41" fillId="0" borderId="0" xfId="0" applyFont="1" applyAlignment="1">
      <alignment horizontal="center" vertical="center" wrapText="1"/>
    </xf>
    <xf numFmtId="3" fontId="5" fillId="0" borderId="0" xfId="21" applyNumberFormat="1" applyFont="1" applyAlignment="1">
      <alignment horizontal="center" vertical="center" wrapText="1"/>
    </xf>
    <xf numFmtId="2" fontId="6" fillId="0" borderId="13" xfId="21" applyNumberFormat="1" applyFont="1" applyBorder="1" applyAlignment="1">
      <alignment horizontal="center" vertical="center" wrapText="1"/>
    </xf>
    <xf numFmtId="2" fontId="6" fillId="0" borderId="7" xfId="21" applyNumberFormat="1" applyFont="1" applyBorder="1" applyAlignment="1">
      <alignment horizontal="center" vertical="center" wrapText="1"/>
    </xf>
    <xf numFmtId="0" fontId="5" fillId="0" borderId="70" xfId="21" applyFont="1" applyBorder="1" applyAlignment="1">
      <alignment horizontal="center" vertical="center" wrapText="1"/>
    </xf>
    <xf numFmtId="0" fontId="5" fillId="0" borderId="71" xfId="21" applyFont="1" applyBorder="1" applyAlignment="1">
      <alignment horizontal="center" vertical="center" wrapText="1"/>
    </xf>
    <xf numFmtId="0" fontId="5" fillId="0" borderId="20" xfId="21" applyFont="1" applyBorder="1" applyAlignment="1">
      <alignment horizontal="center" vertical="center" wrapText="1"/>
    </xf>
    <xf numFmtId="167" fontId="6" fillId="32" borderId="65" xfId="10" applyFont="1" applyFill="1" applyBorder="1" applyAlignment="1" applyProtection="1">
      <alignment horizontal="left" vertical="center" wrapText="1"/>
    </xf>
    <xf numFmtId="167" fontId="6" fillId="32" borderId="41" xfId="10" applyFont="1" applyFill="1" applyBorder="1" applyAlignment="1" applyProtection="1">
      <alignment horizontal="left" vertical="center" wrapText="1"/>
    </xf>
    <xf numFmtId="2" fontId="6" fillId="0" borderId="24" xfId="21" applyNumberFormat="1" applyFont="1" applyBorder="1" applyAlignment="1">
      <alignment horizontal="justify" vertical="center" wrapText="1"/>
    </xf>
    <xf numFmtId="2" fontId="6" fillId="0" borderId="11" xfId="21" applyNumberFormat="1" applyFont="1" applyBorder="1" applyAlignment="1">
      <alignment horizontal="justify" vertical="center" wrapText="1"/>
    </xf>
    <xf numFmtId="9" fontId="6" fillId="0" borderId="45" xfId="21" applyNumberFormat="1" applyFont="1" applyBorder="1" applyAlignment="1">
      <alignment horizontal="center" vertical="center" wrapText="1"/>
    </xf>
    <xf numFmtId="9" fontId="6" fillId="0" borderId="46" xfId="21" applyNumberFormat="1" applyFont="1" applyBorder="1" applyAlignment="1">
      <alignment horizontal="center" vertical="center" wrapText="1"/>
    </xf>
    <xf numFmtId="9" fontId="6" fillId="0" borderId="47" xfId="21" applyNumberFormat="1" applyFont="1" applyBorder="1" applyAlignment="1">
      <alignment horizontal="center" vertical="center" wrapText="1"/>
    </xf>
    <xf numFmtId="9" fontId="6" fillId="0" borderId="34" xfId="21" applyNumberFormat="1" applyFont="1" applyBorder="1" applyAlignment="1">
      <alignment horizontal="center" vertical="center" wrapText="1"/>
    </xf>
    <xf numFmtId="9" fontId="6" fillId="0" borderId="0" xfId="21" applyNumberFormat="1" applyFont="1" applyAlignment="1">
      <alignment horizontal="center" vertical="center" wrapText="1"/>
    </xf>
    <xf numFmtId="9" fontId="6" fillId="0" borderId="18" xfId="21" applyNumberFormat="1" applyFont="1" applyBorder="1" applyAlignment="1">
      <alignment horizontal="center" vertical="center" wrapText="1"/>
    </xf>
    <xf numFmtId="9" fontId="6" fillId="0" borderId="15" xfId="21" applyNumberFormat="1" applyFont="1" applyBorder="1" applyAlignment="1">
      <alignment horizontal="center" vertical="center" wrapText="1"/>
    </xf>
    <xf numFmtId="9" fontId="6" fillId="0" borderId="6" xfId="21" applyNumberFormat="1" applyFont="1" applyBorder="1" applyAlignment="1">
      <alignment horizontal="center" vertical="center" wrapText="1"/>
    </xf>
    <xf numFmtId="9" fontId="6" fillId="0" borderId="10" xfId="21" applyNumberFormat="1" applyFont="1" applyBorder="1" applyAlignment="1">
      <alignment horizontal="center" vertical="center" wrapText="1"/>
    </xf>
    <xf numFmtId="9" fontId="6" fillId="0" borderId="45" xfId="21" applyNumberFormat="1" applyFont="1" applyBorder="1" applyAlignment="1">
      <alignment horizontal="left" vertical="center" wrapText="1"/>
    </xf>
    <xf numFmtId="9" fontId="6" fillId="0" borderId="46" xfId="21" applyNumberFormat="1" applyFont="1" applyBorder="1" applyAlignment="1">
      <alignment horizontal="left" vertical="center" wrapText="1"/>
    </xf>
    <xf numFmtId="9" fontId="6" fillId="0" borderId="47" xfId="21" applyNumberFormat="1" applyFont="1" applyBorder="1" applyAlignment="1">
      <alignment horizontal="left" vertical="center" wrapText="1"/>
    </xf>
    <xf numFmtId="9" fontId="6" fillId="0" borderId="34" xfId="21" applyNumberFormat="1" applyFont="1" applyBorder="1" applyAlignment="1">
      <alignment horizontal="left" vertical="center" wrapText="1"/>
    </xf>
    <xf numFmtId="9" fontId="6" fillId="0" borderId="0" xfId="21" applyNumberFormat="1" applyFont="1" applyAlignment="1">
      <alignment horizontal="left" vertical="center" wrapText="1"/>
    </xf>
    <xf numFmtId="9" fontId="6" fillId="0" borderId="18" xfId="21" applyNumberFormat="1" applyFont="1" applyBorder="1" applyAlignment="1">
      <alignment horizontal="left" vertical="center" wrapText="1"/>
    </xf>
    <xf numFmtId="9" fontId="6" fillId="0" borderId="15" xfId="21" applyNumberFormat="1" applyFont="1" applyBorder="1" applyAlignment="1">
      <alignment horizontal="left" vertical="center" wrapText="1"/>
    </xf>
    <xf numFmtId="9" fontId="6" fillId="0" borderId="6" xfId="21" applyNumberFormat="1" applyFont="1" applyBorder="1" applyAlignment="1">
      <alignment horizontal="left" vertical="center" wrapText="1"/>
    </xf>
    <xf numFmtId="9" fontId="6" fillId="0" borderId="10" xfId="21" applyNumberFormat="1" applyFont="1" applyBorder="1" applyAlignment="1">
      <alignment horizontal="left" vertical="center" wrapText="1"/>
    </xf>
    <xf numFmtId="0" fontId="37" fillId="0" borderId="62" xfId="0" applyFont="1" applyBorder="1" applyAlignment="1">
      <alignment horizontal="center" vertical="center"/>
    </xf>
    <xf numFmtId="0" fontId="37" fillId="0" borderId="48" xfId="0" applyFont="1" applyBorder="1" applyAlignment="1">
      <alignment horizontal="center" vertical="center"/>
    </xf>
    <xf numFmtId="0" fontId="42" fillId="0" borderId="51" xfId="0" applyFont="1" applyBorder="1" applyAlignment="1">
      <alignment horizontal="center" vertical="center" wrapText="1"/>
    </xf>
    <xf numFmtId="0" fontId="42" fillId="0" borderId="49" xfId="0" applyFont="1" applyBorder="1" applyAlignment="1">
      <alignment horizontal="center" vertical="center" wrapText="1"/>
    </xf>
    <xf numFmtId="0" fontId="37" fillId="0" borderId="51" xfId="0" applyFont="1" applyBorder="1" applyAlignment="1">
      <alignment horizontal="center" vertical="center"/>
    </xf>
    <xf numFmtId="0" fontId="37" fillId="0" borderId="49" xfId="0" applyFont="1" applyBorder="1" applyAlignment="1">
      <alignment horizontal="center" vertical="center"/>
    </xf>
    <xf numFmtId="0" fontId="42" fillId="0" borderId="65" xfId="0" applyFont="1" applyBorder="1" applyAlignment="1">
      <alignment horizontal="center" vertical="center" wrapText="1"/>
    </xf>
    <xf numFmtId="0" fontId="42" fillId="0" borderId="50" xfId="0" applyFont="1" applyBorder="1" applyAlignment="1">
      <alignment horizontal="center" vertical="center" wrapText="1"/>
    </xf>
    <xf numFmtId="0" fontId="37" fillId="0" borderId="65" xfId="0" applyFont="1" applyBorder="1" applyAlignment="1">
      <alignment horizontal="center" vertical="center"/>
    </xf>
    <xf numFmtId="0" fontId="37" fillId="0" borderId="50" xfId="0" applyFont="1" applyBorder="1" applyAlignment="1">
      <alignment horizontal="center" vertical="center"/>
    </xf>
    <xf numFmtId="15" fontId="42" fillId="0" borderId="63" xfId="0" applyNumberFormat="1" applyFont="1" applyBorder="1" applyAlignment="1">
      <alignment horizontal="center" vertical="center"/>
    </xf>
    <xf numFmtId="0" fontId="42" fillId="0" borderId="17" xfId="0" applyFont="1" applyBorder="1" applyAlignment="1">
      <alignment horizontal="center" vertical="center"/>
    </xf>
    <xf numFmtId="0" fontId="42" fillId="0" borderId="2" xfId="0" applyFont="1" applyBorder="1" applyAlignment="1">
      <alignment horizontal="center" vertical="center"/>
    </xf>
    <xf numFmtId="0" fontId="42" fillId="0" borderId="18" xfId="0" applyFont="1" applyBorder="1" applyAlignment="1">
      <alignment horizontal="center" vertical="center"/>
    </xf>
    <xf numFmtId="0" fontId="42" fillId="0" borderId="14" xfId="0" applyFont="1" applyBorder="1" applyAlignment="1">
      <alignment horizontal="center" vertical="center"/>
    </xf>
    <xf numFmtId="0" fontId="42" fillId="0" borderId="19" xfId="0" applyFont="1" applyBorder="1" applyAlignment="1">
      <alignment horizontal="center" vertical="center"/>
    </xf>
    <xf numFmtId="0" fontId="42" fillId="0" borderId="62" xfId="0" applyFont="1" applyBorder="1" applyAlignment="1">
      <alignment horizontal="center" vertical="center" wrapText="1"/>
    </xf>
    <xf numFmtId="0" fontId="42" fillId="0" borderId="48" xfId="0" applyFont="1" applyBorder="1" applyAlignment="1">
      <alignment horizontal="center" vertical="center" wrapText="1"/>
    </xf>
    <xf numFmtId="0" fontId="14" fillId="0" borderId="41" xfId="0" applyFont="1" applyBorder="1" applyAlignment="1">
      <alignment horizontal="left" vertical="center" wrapText="1"/>
    </xf>
    <xf numFmtId="0" fontId="14" fillId="0" borderId="16" xfId="0" applyFont="1" applyBorder="1" applyAlignment="1">
      <alignment horizontal="left" vertical="center" wrapText="1"/>
    </xf>
    <xf numFmtId="0" fontId="14" fillId="0" borderId="69" xfId="0" applyFont="1" applyBorder="1" applyAlignment="1">
      <alignment horizontal="left" vertical="center" wrapText="1"/>
    </xf>
    <xf numFmtId="0" fontId="29" fillId="10"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52" xfId="0" applyFont="1" applyFill="1" applyBorder="1" applyAlignment="1">
      <alignment horizontal="center" vertical="center" wrapText="1"/>
    </xf>
    <xf numFmtId="0" fontId="29" fillId="10" borderId="7" xfId="0" applyFont="1" applyFill="1" applyBorder="1" applyAlignment="1">
      <alignment horizontal="center" vertical="center"/>
    </xf>
    <xf numFmtId="0" fontId="29" fillId="10" borderId="13"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38"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29" fillId="10" borderId="45" xfId="0" applyFont="1" applyFill="1" applyBorder="1" applyAlignment="1">
      <alignment horizontal="center" vertical="center" wrapText="1"/>
    </xf>
    <xf numFmtId="0" fontId="29" fillId="10" borderId="53" xfId="0" applyFont="1" applyFill="1" applyBorder="1" applyAlignment="1">
      <alignment horizontal="center" vertical="center" wrapText="1"/>
    </xf>
    <xf numFmtId="0" fontId="27" fillId="10" borderId="29" xfId="0" applyFont="1" applyFill="1" applyBorder="1" applyAlignment="1">
      <alignment horizontal="justify" vertical="center" wrapText="1"/>
    </xf>
    <xf numFmtId="0" fontId="27" fillId="10" borderId="26" xfId="0" applyFont="1" applyFill="1" applyBorder="1" applyAlignment="1">
      <alignment horizontal="justify" vertical="center" wrapText="1"/>
    </xf>
    <xf numFmtId="0" fontId="27" fillId="0" borderId="4"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50" xfId="0" applyFont="1" applyBorder="1" applyAlignment="1">
      <alignment horizontal="justify" vertical="center" wrapText="1"/>
    </xf>
    <xf numFmtId="0" fontId="27" fillId="0" borderId="13" xfId="0" applyFont="1" applyBorder="1" applyAlignment="1">
      <alignment horizontal="center" vertical="center" wrapText="1"/>
    </xf>
    <xf numFmtId="0" fontId="27" fillId="0" borderId="26" xfId="0" applyFont="1" applyBorder="1" applyAlignment="1">
      <alignment horizontal="center" vertical="center" wrapText="1"/>
    </xf>
    <xf numFmtId="3" fontId="29" fillId="0" borderId="13" xfId="0" applyNumberFormat="1" applyFont="1" applyBorder="1" applyAlignment="1">
      <alignment horizontal="center" vertical="center" wrapText="1"/>
    </xf>
    <xf numFmtId="3" fontId="29" fillId="0" borderId="26"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3" fontId="27" fillId="0" borderId="26"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7" fillId="0" borderId="26" xfId="0" applyFont="1" applyBorder="1" applyAlignment="1">
      <alignment horizontal="justify" vertical="center" wrapText="1"/>
    </xf>
    <xf numFmtId="0" fontId="4" fillId="0" borderId="4" xfId="21" applyFont="1" applyBorder="1" applyAlignment="1">
      <alignment horizontal="center" vertical="center"/>
    </xf>
    <xf numFmtId="0" fontId="4" fillId="0" borderId="4" xfId="21" applyFont="1" applyBorder="1" applyAlignment="1">
      <alignment horizontal="center" vertical="center" wrapText="1"/>
    </xf>
    <xf numFmtId="0" fontId="33" fillId="0" borderId="53" xfId="0" applyFont="1" applyBorder="1" applyAlignment="1">
      <alignment horizontal="left" vertical="center" wrapText="1"/>
    </xf>
    <xf numFmtId="0" fontId="33" fillId="0" borderId="13" xfId="0" applyFont="1" applyBorder="1" applyAlignment="1">
      <alignment horizontal="left" vertical="center" wrapText="1"/>
    </xf>
    <xf numFmtId="0" fontId="33" fillId="0" borderId="64" xfId="0" applyFont="1" applyBorder="1" applyAlignment="1">
      <alignment horizontal="left" vertical="center" wrapText="1"/>
    </xf>
    <xf numFmtId="0" fontId="29" fillId="31" borderId="144" xfId="0" applyFont="1" applyFill="1" applyBorder="1" applyAlignment="1">
      <alignment horizontal="center" vertical="center"/>
    </xf>
    <xf numFmtId="0" fontId="29" fillId="31" borderId="146" xfId="0" applyFont="1" applyFill="1" applyBorder="1" applyAlignment="1">
      <alignment horizontal="center" vertical="center"/>
    </xf>
    <xf numFmtId="4" fontId="27" fillId="0" borderId="13" xfId="0" applyNumberFormat="1" applyFont="1" applyBorder="1" applyAlignment="1">
      <alignment horizontal="center" vertical="center" wrapText="1"/>
    </xf>
    <xf numFmtId="4" fontId="27" fillId="0" borderId="26" xfId="0" applyNumberFormat="1" applyFont="1" applyBorder="1" applyAlignment="1">
      <alignment horizontal="center" vertical="center" wrapText="1"/>
    </xf>
    <xf numFmtId="183" fontId="27" fillId="0" borderId="13" xfId="0" applyNumberFormat="1" applyFont="1" applyBorder="1" applyAlignment="1">
      <alignment horizontal="center" vertical="center" wrapText="1"/>
    </xf>
    <xf numFmtId="183" fontId="27" fillId="0" borderId="26" xfId="0" applyNumberFormat="1" applyFont="1" applyBorder="1" applyAlignment="1">
      <alignment horizontal="center" vertical="center" wrapText="1"/>
    </xf>
    <xf numFmtId="4" fontId="29" fillId="0" borderId="28" xfId="0" applyNumberFormat="1" applyFont="1" applyBorder="1" applyAlignment="1">
      <alignment horizontal="center" vertical="center" wrapText="1"/>
    </xf>
    <xf numFmtId="4" fontId="29" fillId="0" borderId="20" xfId="0" applyNumberFormat="1" applyFont="1" applyBorder="1" applyAlignment="1">
      <alignment horizontal="center" vertical="center" wrapText="1"/>
    </xf>
    <xf numFmtId="10" fontId="29" fillId="14" borderId="64" xfId="27" applyNumberFormat="1" applyFont="1" applyFill="1" applyBorder="1" applyAlignment="1">
      <alignment horizontal="center" vertical="center"/>
    </xf>
    <xf numFmtId="10" fontId="29" fillId="14" borderId="27" xfId="27" applyNumberFormat="1" applyFont="1" applyFill="1" applyBorder="1" applyAlignment="1">
      <alignment horizontal="center" vertical="center"/>
    </xf>
    <xf numFmtId="0" fontId="54" fillId="22" borderId="23" xfId="0" applyFont="1" applyFill="1" applyBorder="1" applyAlignment="1">
      <alignment horizontal="right" vertical="center" wrapText="1"/>
    </xf>
    <xf numFmtId="0" fontId="54" fillId="22" borderId="31" xfId="0" applyFont="1" applyFill="1" applyBorder="1" applyAlignment="1">
      <alignment horizontal="right" vertical="center" wrapText="1"/>
    </xf>
    <xf numFmtId="0" fontId="54" fillId="22" borderId="57" xfId="0" applyFont="1" applyFill="1" applyBorder="1" applyAlignment="1">
      <alignment horizontal="center" vertical="center" wrapText="1"/>
    </xf>
    <xf numFmtId="0" fontId="54" fillId="22" borderId="61" xfId="0" applyFont="1" applyFill="1" applyBorder="1" applyAlignment="1">
      <alignment horizontal="center" vertical="center" wrapText="1"/>
    </xf>
    <xf numFmtId="0" fontId="54" fillId="22" borderId="2" xfId="0" applyFont="1" applyFill="1" applyBorder="1" applyAlignment="1">
      <alignment horizontal="center" vertical="center" wrapText="1"/>
    </xf>
    <xf numFmtId="0" fontId="54" fillId="22" borderId="0" xfId="0" applyFont="1" applyFill="1" applyAlignment="1">
      <alignment horizontal="center" vertical="center" wrapText="1"/>
    </xf>
    <xf numFmtId="0" fontId="50"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center" vertical="center" wrapText="1"/>
    </xf>
    <xf numFmtId="9" fontId="50" fillId="14" borderId="102" xfId="33" applyNumberFormat="1" applyFont="1" applyFill="1" applyBorder="1" applyAlignment="1">
      <alignment horizontal="center" vertical="center" wrapText="1"/>
    </xf>
    <xf numFmtId="9" fontId="50" fillId="14" borderId="120" xfId="33" applyNumberFormat="1" applyFont="1" applyFill="1" applyBorder="1" applyAlignment="1">
      <alignment horizontal="center" vertical="center" wrapText="1"/>
    </xf>
    <xf numFmtId="9" fontId="50" fillId="14" borderId="112" xfId="33" applyNumberFormat="1" applyFont="1" applyFill="1" applyBorder="1" applyAlignment="1">
      <alignment horizontal="center" vertical="center" wrapText="1"/>
    </xf>
    <xf numFmtId="9" fontId="50" fillId="0" borderId="103" xfId="33" applyNumberFormat="1" applyFont="1" applyBorder="1" applyAlignment="1">
      <alignment horizontal="center" vertical="center" wrapText="1"/>
    </xf>
    <xf numFmtId="9" fontId="50" fillId="0" borderId="121" xfId="33" applyNumberFormat="1" applyFont="1" applyBorder="1" applyAlignment="1">
      <alignment horizontal="center" vertical="center" wrapText="1"/>
    </xf>
    <xf numFmtId="9" fontId="50" fillId="0" borderId="113" xfId="33" applyNumberFormat="1" applyFont="1" applyBorder="1" applyAlignment="1">
      <alignment horizontal="center" vertical="center" wrapText="1"/>
    </xf>
    <xf numFmtId="9" fontId="50" fillId="14" borderId="103" xfId="33" applyNumberFormat="1" applyFont="1" applyFill="1" applyBorder="1" applyAlignment="1">
      <alignment horizontal="center" vertical="center" wrapText="1"/>
    </xf>
    <xf numFmtId="9" fontId="50" fillId="14" borderId="121" xfId="33" applyNumberFormat="1" applyFont="1" applyFill="1" applyBorder="1" applyAlignment="1">
      <alignment horizontal="center" vertical="center" wrapText="1"/>
    </xf>
    <xf numFmtId="9" fontId="50" fillId="14" borderId="113" xfId="33" applyNumberFormat="1" applyFont="1" applyFill="1" applyBorder="1" applyAlignment="1">
      <alignment horizontal="center" vertical="center" wrapText="1"/>
    </xf>
    <xf numFmtId="0" fontId="49" fillId="0" borderId="106" xfId="33" applyFont="1" applyBorder="1" applyAlignment="1">
      <alignment horizontal="center" vertical="center" wrapText="1"/>
    </xf>
    <xf numFmtId="0" fontId="26" fillId="0" borderId="97"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16" xfId="33" applyFont="1" applyBorder="1" applyAlignment="1">
      <alignment horizontal="center" vertical="center" wrapText="1"/>
    </xf>
    <xf numFmtId="0" fontId="26" fillId="0" borderId="117" xfId="33" applyFont="1" applyBorder="1" applyAlignment="1">
      <alignment horizontal="left" vertical="center" wrapText="1"/>
    </xf>
    <xf numFmtId="0" fontId="26" fillId="0" borderId="100" xfId="33" applyFont="1" applyBorder="1" applyAlignment="1">
      <alignment horizontal="left" vertical="center" wrapText="1"/>
    </xf>
    <xf numFmtId="0" fontId="26" fillId="0" borderId="110" xfId="33" applyFont="1" applyBorder="1" applyAlignment="1">
      <alignment horizontal="left" vertical="center" wrapText="1"/>
    </xf>
    <xf numFmtId="0" fontId="26" fillId="0" borderId="118" xfId="33" applyFont="1" applyBorder="1" applyAlignment="1">
      <alignment horizontal="center" vertical="center" wrapText="1"/>
    </xf>
    <xf numFmtId="0" fontId="26" fillId="0" borderId="101" xfId="33" applyFont="1" applyBorder="1" applyAlignment="1">
      <alignment horizontal="center" vertical="center" wrapText="1"/>
    </xf>
    <xf numFmtId="0" fontId="26" fillId="0" borderId="111" xfId="33" applyFont="1" applyBorder="1" applyAlignment="1">
      <alignment horizontal="center" vertical="center" wrapText="1"/>
    </xf>
    <xf numFmtId="0" fontId="49" fillId="0" borderId="125" xfId="33" applyFont="1" applyBorder="1" applyAlignment="1">
      <alignment horizontal="center" vertical="center" wrapText="1"/>
    </xf>
    <xf numFmtId="0" fontId="26" fillId="0" borderId="126" xfId="0" applyFont="1" applyBorder="1" applyAlignment="1">
      <alignment horizontal="center" vertical="center" wrapText="1"/>
    </xf>
    <xf numFmtId="0" fontId="48" fillId="22" borderId="129" xfId="33" applyFont="1" applyFill="1" applyBorder="1" applyAlignment="1">
      <alignment horizontal="right" vertical="center" wrapText="1"/>
    </xf>
    <xf numFmtId="0" fontId="48" fillId="22" borderId="130" xfId="33" applyFont="1" applyFill="1" applyBorder="1" applyAlignment="1">
      <alignment horizontal="right" vertical="center" wrapText="1"/>
    </xf>
    <xf numFmtId="0" fontId="48" fillId="22" borderId="131" xfId="33" applyFont="1" applyFill="1" applyBorder="1" applyAlignment="1">
      <alignment horizontal="right" vertical="center" wrapText="1"/>
    </xf>
    <xf numFmtId="0" fontId="48" fillId="22" borderId="136" xfId="33" applyFont="1" applyFill="1" applyBorder="1" applyAlignment="1">
      <alignment horizontal="right" vertical="center"/>
    </xf>
    <xf numFmtId="0" fontId="48" fillId="22" borderId="133" xfId="33" applyFont="1" applyFill="1" applyBorder="1" applyAlignment="1">
      <alignment horizontal="right" vertical="center"/>
    </xf>
    <xf numFmtId="9" fontId="50" fillId="0" borderId="104" xfId="33" applyNumberFormat="1" applyFont="1" applyBorder="1" applyAlignment="1">
      <alignment horizontal="center" vertical="center" wrapText="1"/>
    </xf>
    <xf numFmtId="9" fontId="50" fillId="0" borderId="122" xfId="33" applyNumberFormat="1" applyFont="1" applyBorder="1" applyAlignment="1">
      <alignment horizontal="center" vertical="center" wrapText="1"/>
    </xf>
    <xf numFmtId="9" fontId="50" fillId="0" borderId="114" xfId="33" applyNumberFormat="1" applyFont="1" applyBorder="1" applyAlignment="1">
      <alignment horizontal="center" vertical="center" wrapText="1"/>
    </xf>
    <xf numFmtId="9" fontId="34" fillId="0" borderId="105" xfId="33" applyNumberFormat="1" applyFont="1" applyBorder="1" applyAlignment="1">
      <alignment horizontal="center" vertical="center"/>
    </xf>
    <xf numFmtId="9" fontId="34" fillId="0" borderId="123" xfId="33" applyNumberFormat="1" applyFont="1" applyBorder="1" applyAlignment="1">
      <alignment horizontal="center" vertical="center"/>
    </xf>
    <xf numFmtId="9" fontId="34" fillId="0" borderId="115" xfId="33" applyNumberFormat="1" applyFont="1" applyBorder="1" applyAlignment="1">
      <alignment horizontal="center" vertical="center"/>
    </xf>
    <xf numFmtId="181" fontId="26" fillId="0" borderId="103" xfId="33" applyNumberFormat="1" applyFont="1" applyBorder="1" applyAlignment="1">
      <alignment horizontal="center" vertical="center"/>
    </xf>
    <xf numFmtId="181" fontId="26" fillId="0" borderId="113" xfId="33" applyNumberFormat="1" applyFont="1" applyBorder="1" applyAlignment="1">
      <alignment horizontal="center" vertical="center"/>
    </xf>
    <xf numFmtId="181" fontId="26" fillId="0" borderId="104" xfId="33" applyNumberFormat="1" applyFont="1" applyBorder="1" applyAlignment="1">
      <alignment horizontal="center" vertical="center"/>
    </xf>
    <xf numFmtId="181" fontId="26" fillId="0" borderId="114" xfId="33" applyNumberFormat="1" applyFont="1" applyBorder="1" applyAlignment="1">
      <alignment horizontal="center" vertical="center"/>
    </xf>
    <xf numFmtId="181" fontId="34" fillId="0" borderId="105" xfId="33" applyNumberFormat="1" applyFont="1" applyBorder="1" applyAlignment="1">
      <alignment horizontal="center" vertical="center"/>
    </xf>
    <xf numFmtId="181" fontId="34" fillId="0" borderId="115" xfId="33" applyNumberFormat="1" applyFont="1" applyBorder="1" applyAlignment="1">
      <alignment horizontal="center" vertical="center"/>
    </xf>
    <xf numFmtId="0" fontId="49" fillId="0" borderId="96" xfId="33" applyFont="1" applyBorder="1" applyAlignment="1">
      <alignment horizontal="center" vertical="center" wrapText="1"/>
    </xf>
    <xf numFmtId="181" fontId="26" fillId="0" borderId="102" xfId="33" applyNumberFormat="1" applyFont="1" applyBorder="1" applyAlignment="1">
      <alignment horizontal="center" vertical="center"/>
    </xf>
    <xf numFmtId="181" fontId="26" fillId="0" borderId="112" xfId="33" applyNumberFormat="1" applyFont="1" applyBorder="1" applyAlignment="1">
      <alignment horizontal="center" vertical="center"/>
    </xf>
    <xf numFmtId="0" fontId="0" fillId="14" borderId="4"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63"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19" borderId="35" xfId="0" applyFill="1" applyBorder="1" applyAlignment="1">
      <alignment horizontal="center"/>
    </xf>
    <xf numFmtId="0" fontId="5" fillId="33" borderId="4" xfId="0" applyFont="1" applyFill="1" applyBorder="1" applyAlignment="1">
      <alignment horizontal="center" vertical="center" wrapText="1"/>
    </xf>
    <xf numFmtId="0" fontId="49" fillId="33" borderId="4"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5" borderId="4" xfId="0" applyFont="1" applyFill="1" applyBorder="1" applyAlignment="1">
      <alignment horizontal="center" vertical="center" wrapText="1"/>
    </xf>
    <xf numFmtId="0" fontId="57" fillId="0" borderId="0" xfId="0" applyFont="1"/>
    <xf numFmtId="0" fontId="57" fillId="0" borderId="0" xfId="0" applyFont="1" applyAlignment="1">
      <alignment vertical="center" wrapText="1"/>
    </xf>
    <xf numFmtId="0" fontId="58" fillId="0" borderId="13" xfId="0" applyFont="1" applyBorder="1" applyAlignment="1">
      <alignment vertical="center" wrapText="1"/>
    </xf>
    <xf numFmtId="0" fontId="2" fillId="0" borderId="13" xfId="0" applyFont="1" applyBorder="1" applyAlignment="1">
      <alignment horizontal="left" vertical="center" wrapText="1"/>
    </xf>
    <xf numFmtId="9" fontId="58" fillId="0" borderId="13" xfId="0" applyNumberFormat="1" applyFont="1" applyBorder="1" applyAlignment="1">
      <alignment horizontal="center" vertical="center"/>
    </xf>
    <xf numFmtId="0" fontId="59" fillId="0" borderId="13" xfId="0" applyFont="1" applyBorder="1" applyAlignment="1">
      <alignment horizontal="center" vertical="center" wrapText="1"/>
    </xf>
    <xf numFmtId="0" fontId="59" fillId="0" borderId="13" xfId="0" applyFont="1" applyBorder="1" applyAlignment="1">
      <alignment vertical="center" wrapText="1"/>
    </xf>
    <xf numFmtId="0" fontId="58" fillId="0" borderId="13" xfId="0" applyFont="1" applyBorder="1" applyAlignment="1">
      <alignment horizontal="center" vertical="center"/>
    </xf>
    <xf numFmtId="0" fontId="58" fillId="0" borderId="13" xfId="0" applyFont="1" applyBorder="1" applyAlignment="1">
      <alignment horizontal="justify" vertical="center" wrapText="1"/>
    </xf>
    <xf numFmtId="0" fontId="2" fillId="0" borderId="13" xfId="0" applyFont="1" applyBorder="1" applyAlignment="1">
      <alignment horizontal="center" vertical="center" wrapText="1"/>
    </xf>
    <xf numFmtId="4" fontId="58" fillId="0" borderId="13" xfId="0" applyNumberFormat="1" applyFont="1" applyBorder="1" applyAlignment="1">
      <alignment horizontal="center" vertical="center"/>
    </xf>
    <xf numFmtId="6" fontId="58" fillId="0" borderId="13" xfId="0" applyNumberFormat="1" applyFont="1" applyBorder="1" applyAlignment="1">
      <alignment vertical="center"/>
    </xf>
    <xf numFmtId="0" fontId="58" fillId="0" borderId="13" xfId="0" applyFont="1" applyBorder="1" applyAlignment="1">
      <alignment vertical="center"/>
    </xf>
    <xf numFmtId="0" fontId="60" fillId="0" borderId="13" xfId="0" applyFont="1" applyBorder="1" applyAlignment="1">
      <alignment horizontal="center" vertical="center" wrapText="1"/>
    </xf>
    <xf numFmtId="0" fontId="57" fillId="0" borderId="0" xfId="0" applyFont="1" applyAlignment="1">
      <alignment vertical="center"/>
    </xf>
    <xf numFmtId="0" fontId="57" fillId="0" borderId="13" xfId="0" applyFont="1" applyBorder="1" applyAlignment="1">
      <alignment vertical="center"/>
    </xf>
    <xf numFmtId="4" fontId="57" fillId="0" borderId="0" xfId="0" applyNumberFormat="1" applyFont="1" applyAlignment="1">
      <alignment vertical="center"/>
    </xf>
    <xf numFmtId="4" fontId="57" fillId="0" borderId="13" xfId="0" applyNumberFormat="1" applyFont="1" applyBorder="1" applyAlignment="1">
      <alignment vertical="center"/>
    </xf>
    <xf numFmtId="0" fontId="57" fillId="0" borderId="13" xfId="0" applyFont="1" applyBorder="1" applyAlignment="1">
      <alignment horizontal="center" vertical="center"/>
    </xf>
    <xf numFmtId="14" fontId="57" fillId="0" borderId="13" xfId="0" applyNumberFormat="1" applyFont="1" applyBorder="1" applyAlignment="1">
      <alignment horizontal="center" vertical="center"/>
    </xf>
    <xf numFmtId="0" fontId="57" fillId="0" borderId="13" xfId="0" applyFont="1" applyBorder="1" applyAlignment="1">
      <alignment vertical="center" wrapText="1"/>
    </xf>
    <xf numFmtId="4" fontId="61" fillId="0" borderId="0" xfId="0" applyNumberFormat="1" applyFont="1"/>
    <xf numFmtId="4" fontId="57" fillId="0" borderId="0" xfId="0" applyNumberFormat="1" applyFont="1"/>
    <xf numFmtId="0" fontId="58" fillId="0" borderId="4" xfId="0" applyFont="1" applyBorder="1" applyAlignment="1">
      <alignment vertical="center" wrapText="1"/>
    </xf>
    <xf numFmtId="0" fontId="2" fillId="0" borderId="4" xfId="0" applyFont="1" applyBorder="1" applyAlignment="1">
      <alignment horizontal="left" vertical="center" wrapText="1"/>
    </xf>
    <xf numFmtId="9" fontId="58" fillId="0" borderId="4" xfId="0" applyNumberFormat="1" applyFont="1" applyBorder="1" applyAlignment="1">
      <alignment horizontal="center" vertical="center"/>
    </xf>
    <xf numFmtId="0" fontId="59" fillId="0" borderId="4" xfId="0" applyFont="1" applyBorder="1" applyAlignment="1">
      <alignment horizontal="center" vertical="center" wrapText="1"/>
    </xf>
    <xf numFmtId="0" fontId="59" fillId="0" borderId="4" xfId="0" applyFont="1" applyBorder="1" applyAlignment="1">
      <alignment vertical="center" wrapText="1"/>
    </xf>
    <xf numFmtId="0" fontId="58" fillId="0" borderId="4" xfId="0" applyFont="1" applyBorder="1" applyAlignment="1">
      <alignment horizontal="center" vertical="center"/>
    </xf>
    <xf numFmtId="0" fontId="58" fillId="0" borderId="4" xfId="0" applyFont="1" applyBorder="1" applyAlignment="1">
      <alignment horizontal="justify" vertical="center" wrapText="1"/>
    </xf>
    <xf numFmtId="0" fontId="2" fillId="0" borderId="4" xfId="0" applyFont="1" applyBorder="1" applyAlignment="1">
      <alignment horizontal="center" vertical="center" wrapText="1"/>
    </xf>
    <xf numFmtId="4" fontId="58" fillId="0" borderId="4" xfId="0" applyNumberFormat="1" applyFont="1" applyBorder="1" applyAlignment="1">
      <alignment horizontal="center" vertical="center"/>
    </xf>
    <xf numFmtId="6" fontId="58" fillId="0" borderId="4" xfId="0" applyNumberFormat="1" applyFont="1" applyBorder="1" applyAlignment="1">
      <alignment vertical="center"/>
    </xf>
    <xf numFmtId="0" fontId="58" fillId="0" borderId="4" xfId="0" applyFont="1" applyBorder="1" applyAlignment="1">
      <alignment vertical="center"/>
    </xf>
    <xf numFmtId="0" fontId="60" fillId="0" borderId="4" xfId="0" applyFont="1" applyBorder="1" applyAlignment="1">
      <alignment horizontal="center" vertical="center" wrapText="1"/>
    </xf>
    <xf numFmtId="0" fontId="57" fillId="0" borderId="4" xfId="0" applyFont="1" applyBorder="1" applyAlignment="1">
      <alignment vertical="center"/>
    </xf>
    <xf numFmtId="4" fontId="57" fillId="0" borderId="4" xfId="0" applyNumberFormat="1" applyFont="1" applyBorder="1" applyAlignment="1">
      <alignment vertical="center"/>
    </xf>
    <xf numFmtId="0" fontId="57" fillId="0" borderId="4" xfId="0" applyFont="1" applyBorder="1" applyAlignment="1">
      <alignment horizontal="center" vertical="center"/>
    </xf>
    <xf numFmtId="14" fontId="57" fillId="0" borderId="4" xfId="0" applyNumberFormat="1" applyFont="1" applyBorder="1" applyAlignment="1">
      <alignment horizontal="center" vertical="center"/>
    </xf>
    <xf numFmtId="0" fontId="57" fillId="0" borderId="4" xfId="0" applyFont="1" applyBorder="1" applyAlignment="1">
      <alignment vertical="center" wrapText="1"/>
    </xf>
    <xf numFmtId="0" fontId="58" fillId="36" borderId="4" xfId="0" applyFont="1" applyFill="1" applyBorder="1" applyAlignment="1">
      <alignment horizontal="justify" vertical="center" wrapText="1"/>
    </xf>
    <xf numFmtId="0" fontId="62" fillId="0" borderId="0" xfId="0" applyFont="1" applyAlignment="1">
      <alignment vertical="center" wrapText="1"/>
    </xf>
    <xf numFmtId="6" fontId="61" fillId="0" borderId="0" xfId="0" applyNumberFormat="1" applyFont="1"/>
    <xf numFmtId="6" fontId="61" fillId="37" borderId="0" xfId="0" applyNumberFormat="1" applyFont="1" applyFill="1"/>
    <xf numFmtId="0" fontId="57" fillId="0" borderId="0" xfId="0" applyFont="1" applyAlignment="1">
      <alignment wrapText="1"/>
    </xf>
    <xf numFmtId="0" fontId="61" fillId="0" borderId="0" xfId="0" applyFont="1"/>
    <xf numFmtId="0" fontId="63" fillId="0" borderId="0" xfId="0" applyFont="1"/>
    <xf numFmtId="0" fontId="61" fillId="38" borderId="0" xfId="0" applyFont="1" applyFill="1" applyAlignment="1">
      <alignment horizontal="center" vertical="center" wrapText="1"/>
    </xf>
    <xf numFmtId="0" fontId="57" fillId="0" borderId="0" xfId="0" applyFont="1" applyAlignment="1">
      <alignment horizontal="left" vertical="center" wrapText="1"/>
    </xf>
    <xf numFmtId="3" fontId="57" fillId="0" borderId="0" xfId="0" applyNumberFormat="1" applyFont="1" applyAlignment="1">
      <alignment vertical="center"/>
    </xf>
    <xf numFmtId="0" fontId="61" fillId="38" borderId="0" xfId="0" applyFont="1" applyFill="1" applyAlignment="1">
      <alignment horizontal="left"/>
    </xf>
    <xf numFmtId="4" fontId="61" fillId="38" borderId="0" xfId="0" applyNumberFormat="1" applyFont="1" applyFill="1"/>
    <xf numFmtId="0" fontId="57" fillId="0" borderId="0" xfId="0" applyFont="1" applyAlignment="1">
      <alignment horizontal="left"/>
    </xf>
    <xf numFmtId="0" fontId="61" fillId="38" borderId="0" xfId="0" applyFont="1" applyFill="1"/>
    <xf numFmtId="0" fontId="61" fillId="38" borderId="0" xfId="0" applyFont="1" applyFill="1" applyAlignment="1">
      <alignment horizontal="center" vertical="center"/>
    </xf>
    <xf numFmtId="0" fontId="61" fillId="0" borderId="0" xfId="0" applyFont="1" applyAlignment="1">
      <alignment vertical="center"/>
    </xf>
    <xf numFmtId="0" fontId="61" fillId="38" borderId="0" xfId="0" applyFont="1" applyFill="1" applyAlignment="1">
      <alignment vertical="center"/>
    </xf>
    <xf numFmtId="4" fontId="61" fillId="38" borderId="0" xfId="0" applyNumberFormat="1" applyFont="1" applyFill="1" applyAlignment="1">
      <alignment vertical="center"/>
    </xf>
    <xf numFmtId="0" fontId="64" fillId="33" borderId="4"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9" borderId="4" xfId="0" applyFont="1" applyFill="1" applyBorder="1" applyAlignment="1">
      <alignment vertical="center" wrapText="1"/>
    </xf>
    <xf numFmtId="0" fontId="64" fillId="39" borderId="4" xfId="0" applyFont="1" applyFill="1" applyBorder="1" applyAlignment="1">
      <alignment vertical="center"/>
    </xf>
    <xf numFmtId="3" fontId="64" fillId="39" borderId="4" xfId="0" applyNumberFormat="1" applyFont="1" applyFill="1" applyBorder="1" applyAlignment="1">
      <alignment vertical="center"/>
    </xf>
    <xf numFmtId="0" fontId="65" fillId="0" borderId="4" xfId="0" applyFont="1" applyBorder="1" applyAlignment="1">
      <alignment horizontal="right" vertical="center"/>
    </xf>
    <xf numFmtId="0" fontId="65" fillId="0" borderId="4" xfId="0" applyFont="1" applyBorder="1" applyAlignment="1">
      <alignment vertical="center" wrapText="1"/>
    </xf>
    <xf numFmtId="3" fontId="65" fillId="0" borderId="4" xfId="0" applyNumberFormat="1" applyFont="1" applyBorder="1" applyAlignment="1">
      <alignment vertical="center"/>
    </xf>
    <xf numFmtId="0" fontId="65" fillId="0" borderId="4" xfId="0" applyFont="1" applyBorder="1" applyAlignment="1">
      <alignment vertical="center"/>
    </xf>
    <xf numFmtId="0" fontId="61" fillId="0" borderId="0" xfId="0" applyFont="1" applyAlignment="1">
      <alignment vertical="center" wrapText="1"/>
    </xf>
    <xf numFmtId="0" fontId="58" fillId="0" borderId="13" xfId="0" applyFont="1" applyBorder="1" applyAlignment="1">
      <alignment vertical="center" wrapText="1"/>
    </xf>
    <xf numFmtId="0" fontId="58" fillId="0" borderId="7" xfId="0" applyFont="1" applyBorder="1" applyAlignment="1">
      <alignment vertical="center" wrapText="1"/>
    </xf>
    <xf numFmtId="0" fontId="2" fillId="0" borderId="13" xfId="0" applyFont="1" applyBorder="1" applyAlignment="1">
      <alignment horizontal="left" vertical="center" wrapText="1"/>
    </xf>
    <xf numFmtId="0" fontId="2" fillId="0" borderId="7" xfId="0" applyFont="1" applyBorder="1" applyAlignment="1">
      <alignment horizontal="left" vertical="center" wrapText="1"/>
    </xf>
    <xf numFmtId="9" fontId="58" fillId="0" borderId="13" xfId="0" applyNumberFormat="1" applyFont="1" applyBorder="1" applyAlignment="1">
      <alignment horizontal="center" vertical="center"/>
    </xf>
    <xf numFmtId="9" fontId="58" fillId="0" borderId="7" xfId="0" applyNumberFormat="1" applyFont="1" applyBorder="1" applyAlignment="1">
      <alignment horizontal="center" vertical="center"/>
    </xf>
    <xf numFmtId="0" fontId="59" fillId="0" borderId="13"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13" xfId="0" applyFont="1" applyBorder="1" applyAlignment="1">
      <alignment vertical="center" wrapText="1"/>
    </xf>
    <xf numFmtId="0" fontId="59" fillId="0" borderId="7" xfId="0" applyFont="1" applyBorder="1" applyAlignment="1">
      <alignment vertical="center" wrapText="1"/>
    </xf>
    <xf numFmtId="0" fontId="58" fillId="0" borderId="13" xfId="0" applyFont="1" applyBorder="1" applyAlignment="1">
      <alignment horizontal="center" vertical="center"/>
    </xf>
    <xf numFmtId="0" fontId="58" fillId="0" borderId="7" xfId="0" applyFont="1" applyBorder="1" applyAlignment="1">
      <alignment horizontal="center" vertical="center"/>
    </xf>
    <xf numFmtId="0" fontId="58" fillId="0" borderId="13" xfId="0" applyFont="1" applyBorder="1" applyAlignment="1">
      <alignment horizontal="justify" vertical="center" wrapText="1"/>
    </xf>
    <xf numFmtId="0" fontId="58" fillId="0" borderId="7"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6" fontId="58" fillId="0" borderId="13" xfId="0" applyNumberFormat="1" applyFont="1" applyBorder="1" applyAlignment="1">
      <alignment vertical="center"/>
    </xf>
    <xf numFmtId="6" fontId="58" fillId="0" borderId="7" xfId="0" applyNumberFormat="1" applyFont="1" applyBorder="1" applyAlignment="1">
      <alignment vertical="center"/>
    </xf>
    <xf numFmtId="0" fontId="58" fillId="0" borderId="13" xfId="0" applyFont="1" applyBorder="1" applyAlignment="1">
      <alignment vertical="center"/>
    </xf>
    <xf numFmtId="0" fontId="58" fillId="0" borderId="7" xfId="0" applyFont="1" applyBorder="1" applyAlignment="1">
      <alignment vertical="center"/>
    </xf>
    <xf numFmtId="0" fontId="60" fillId="0" borderId="13" xfId="0" applyFont="1" applyBorder="1" applyAlignment="1">
      <alignment horizontal="center" vertical="center" wrapText="1"/>
    </xf>
    <xf numFmtId="0" fontId="60" fillId="0" borderId="7" xfId="0" applyFont="1" applyBorder="1" applyAlignment="1">
      <alignment horizontal="center" vertical="center" wrapText="1"/>
    </xf>
    <xf numFmtId="0" fontId="57" fillId="0" borderId="13" xfId="0" applyFont="1" applyBorder="1" applyAlignment="1">
      <alignment vertical="center"/>
    </xf>
    <xf numFmtId="0" fontId="57" fillId="0" borderId="7" xfId="0" applyFont="1" applyBorder="1" applyAlignment="1">
      <alignment vertical="center"/>
    </xf>
    <xf numFmtId="4" fontId="57" fillId="0" borderId="13" xfId="0" applyNumberFormat="1" applyFont="1" applyBorder="1" applyAlignment="1">
      <alignment vertical="center"/>
    </xf>
    <xf numFmtId="4" fontId="57" fillId="0" borderId="7" xfId="0" applyNumberFormat="1" applyFont="1" applyBorder="1" applyAlignment="1">
      <alignment vertical="center"/>
    </xf>
    <xf numFmtId="0" fontId="57" fillId="0" borderId="13" xfId="0" applyFont="1" applyBorder="1" applyAlignment="1">
      <alignment horizontal="center" vertical="center"/>
    </xf>
    <xf numFmtId="0" fontId="57" fillId="0" borderId="7" xfId="0" applyFont="1" applyBorder="1" applyAlignment="1">
      <alignment horizontal="center" vertical="center"/>
    </xf>
    <xf numFmtId="14" fontId="57" fillId="0" borderId="13" xfId="0" applyNumberFormat="1" applyFont="1" applyBorder="1" applyAlignment="1">
      <alignment horizontal="center" vertical="center"/>
    </xf>
    <xf numFmtId="14" fontId="57" fillId="0" borderId="7" xfId="0" applyNumberFormat="1" applyFont="1" applyBorder="1" applyAlignment="1">
      <alignment horizontal="center" vertical="center"/>
    </xf>
    <xf numFmtId="0" fontId="57" fillId="0" borderId="13" xfId="0" applyFont="1" applyBorder="1" applyAlignment="1">
      <alignment vertical="center" wrapText="1"/>
    </xf>
    <xf numFmtId="0" fontId="57" fillId="0" borderId="7" xfId="0" applyFont="1" applyBorder="1" applyAlignment="1">
      <alignment vertical="center" wrapText="1"/>
    </xf>
    <xf numFmtId="0" fontId="57" fillId="0" borderId="0" xfId="0" applyFont="1"/>
    <xf numFmtId="4" fontId="57" fillId="0" borderId="7" xfId="0" applyNumberFormat="1" applyFont="1" applyBorder="1"/>
    <xf numFmtId="4" fontId="57" fillId="0" borderId="34" xfId="0" applyNumberFormat="1" applyFont="1" applyBorder="1"/>
    <xf numFmtId="4" fontId="57" fillId="0" borderId="29" xfId="0" applyNumberFormat="1" applyFont="1" applyBorder="1"/>
    <xf numFmtId="0" fontId="61" fillId="0" borderId="0" xfId="0" applyFont="1" applyAlignment="1">
      <alignment horizontal="left" vertical="center"/>
    </xf>
    <xf numFmtId="3" fontId="57" fillId="0" borderId="0" xfId="0" applyNumberFormat="1" applyFont="1" applyAlignment="1">
      <alignment vertical="center"/>
    </xf>
    <xf numFmtId="4" fontId="57" fillId="0" borderId="0" xfId="0" applyNumberFormat="1" applyFont="1" applyAlignment="1">
      <alignment vertical="center"/>
    </xf>
    <xf numFmtId="0" fontId="57" fillId="0" borderId="0" xfId="0" applyFont="1" applyAlignment="1">
      <alignment wrapText="1"/>
    </xf>
    <xf numFmtId="0" fontId="64" fillId="39" borderId="5" xfId="0" applyFont="1" applyFill="1" applyBorder="1" applyAlignment="1">
      <alignment horizontal="left" vertical="center" wrapText="1"/>
    </xf>
    <xf numFmtId="0" fontId="64" fillId="39" borderId="8" xfId="0" applyFont="1" applyFill="1" applyBorder="1" applyAlignment="1">
      <alignment horizontal="left" vertical="center" wrapText="1"/>
    </xf>
    <xf numFmtId="4" fontId="57" fillId="0" borderId="34" xfId="0" applyNumberFormat="1" applyFont="1" applyBorder="1"/>
    <xf numFmtId="4" fontId="57" fillId="0" borderId="13" xfId="0" applyNumberFormat="1" applyFont="1" applyBorder="1"/>
    <xf numFmtId="4" fontId="61" fillId="0" borderId="45" xfId="0" applyNumberFormat="1" applyFont="1" applyBorder="1"/>
    <xf numFmtId="4" fontId="57" fillId="28" borderId="4" xfId="0" applyNumberFormat="1" applyFont="1" applyFill="1" applyBorder="1" applyAlignment="1">
      <alignment vertical="center"/>
    </xf>
    <xf numFmtId="4" fontId="61" fillId="0" borderId="4" xfId="0" applyNumberFormat="1" applyFont="1" applyBorder="1" applyAlignment="1">
      <alignment vertical="center"/>
    </xf>
    <xf numFmtId="4" fontId="57" fillId="0" borderId="4" xfId="0" applyNumberFormat="1" applyFont="1" applyFill="1" applyBorder="1" applyAlignment="1">
      <alignment vertical="center"/>
    </xf>
  </cellXfs>
  <cellStyles count="38">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0]" xfId="10" builtinId="6"/>
    <cellStyle name="Millares [0] 2" xfId="11" xr:uid="{00000000-0005-0000-0000-00000A000000}"/>
    <cellStyle name="Millares [0] 3" xfId="36" xr:uid="{B28418CC-5664-43CE-A059-46D5D761A6B2}"/>
    <cellStyle name="Millares 2" xfId="12" xr:uid="{00000000-0005-0000-0000-00000B000000}"/>
    <cellStyle name="Moneda" xfId="13" builtinId="4"/>
    <cellStyle name="Moneda [0]" xfId="14" builtinId="7"/>
    <cellStyle name="Moneda [0] 2" xfId="37" xr:uid="{9447C85C-EAFA-4782-B190-1C79BFBD9BC8}"/>
    <cellStyle name="Moneda 130" xfId="15" xr:uid="{00000000-0005-0000-0000-00000E000000}"/>
    <cellStyle name="Moneda 2" xfId="16" xr:uid="{00000000-0005-0000-0000-00000F000000}"/>
    <cellStyle name="Moneda 2 2" xfId="17" xr:uid="{00000000-0005-0000-0000-000010000000}"/>
    <cellStyle name="Moneda 2 2 2" xfId="34" xr:uid="{0AE492E1-F98E-410B-86E5-F9410C48B1DC}"/>
    <cellStyle name="Moneda 23" xfId="18" xr:uid="{00000000-0005-0000-0000-000011000000}"/>
    <cellStyle name="Moneda 3" xfId="19" xr:uid="{00000000-0005-0000-0000-000012000000}"/>
    <cellStyle name="Neutral 2" xfId="20" xr:uid="{00000000-0005-0000-0000-000013000000}"/>
    <cellStyle name="Normal" xfId="0" builtinId="0"/>
    <cellStyle name="Normal 2" xfId="21" xr:uid="{00000000-0005-0000-0000-000015000000}"/>
    <cellStyle name="Normal 2 2" xfId="22" xr:uid="{00000000-0005-0000-0000-000016000000}"/>
    <cellStyle name="Normal 2 3" xfId="23" xr:uid="{00000000-0005-0000-0000-000017000000}"/>
    <cellStyle name="Normal 2 4" xfId="33" xr:uid="{D7F26803-3D55-4E17-B2D3-0ED4560D5810}"/>
    <cellStyle name="Normal 3" xfId="24" xr:uid="{00000000-0005-0000-0000-000018000000}"/>
    <cellStyle name="Normal 3 2" xfId="25" xr:uid="{00000000-0005-0000-0000-000019000000}"/>
    <cellStyle name="Normal 3 2 2" xfId="35" xr:uid="{20DD9967-3980-4748-ABD2-21C673FA407F}"/>
    <cellStyle name="Normal 6 2" xfId="26" xr:uid="{00000000-0005-0000-0000-00001A000000}"/>
    <cellStyle name="Porcentaje" xfId="27" builtinId="5"/>
    <cellStyle name="Porcentaje 2" xfId="28" xr:uid="{00000000-0005-0000-0000-00001C000000}"/>
    <cellStyle name="Porcentual 2" xfId="29" xr:uid="{00000000-0005-0000-0000-00001D000000}"/>
    <cellStyle name="Texto de inicio" xfId="30" xr:uid="{00000000-0005-0000-0000-00001E000000}"/>
    <cellStyle name="Texto de la columna A" xfId="31" xr:uid="{00000000-0005-0000-0000-00001F000000}"/>
    <cellStyle name="Título 4" xfId="32" xr:uid="{00000000-0005-0000-0000-000020000000}"/>
  </cellStyles>
  <dxfs count="0"/>
  <tableStyles count="0" defaultTableStyle="TableStyleMedium9" defaultPivotStyle="PivotStyleLight16"/>
  <colors>
    <mruColors>
      <color rgb="FFFF19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2-5CC6-11CF-8D67-00AA00BDCE1D}" ax:persistence="persistStream" r:id="rId1"/>
</file>

<file path=xl/activeX/activeX2.xml><?xml version="1.0" encoding="utf-8"?>
<ax:ocx xmlns:ax="http://schemas.microsoft.com/office/2006/activeX" xmlns:r="http://schemas.openxmlformats.org/officeDocument/2006/relationships" ax:classid="{5512D112-5CC6-11CF-8D67-00AA00BDCE1D}" ax:persistence="persistStream" r:id="rId1"/>
</file>

<file path=xl/activeX/activeX3.xml><?xml version="1.0" encoding="utf-8"?>
<ax:ocx xmlns:ax="http://schemas.microsoft.com/office/2006/activeX" xmlns:r="http://schemas.openxmlformats.org/officeDocument/2006/relationships" ax:classid="{5512D112-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58121" name="Picture 47">
          <a:extLst>
            <a:ext uri="{FF2B5EF4-FFF2-40B4-BE49-F238E27FC236}">
              <a16:creationId xmlns:a16="http://schemas.microsoft.com/office/drawing/2014/main" id="{00000000-0008-0000-0000-000009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44196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447675</xdr:colOff>
          <xdr:row>59</xdr:row>
          <xdr:rowOff>142875</xdr:rowOff>
        </xdr:to>
        <xdr:sp macro="" textlink="">
          <xdr:nvSpPr>
            <xdr:cNvPr id="81926" name="Control 6" hidden="1">
              <a:extLst>
                <a:ext uri="{63B3BB69-23CF-44E3-9099-C40C66FF867C}">
                  <a14:compatExt spid="_x0000_s81926"/>
                </a:ext>
                <a:ext uri="{FF2B5EF4-FFF2-40B4-BE49-F238E27FC236}">
                  <a16:creationId xmlns:a16="http://schemas.microsoft.com/office/drawing/2014/main" id="{00000000-0008-0000-0100-00000640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0</xdr:col>
          <xdr:colOff>914400</xdr:colOff>
          <xdr:row>59</xdr:row>
          <xdr:rowOff>142875</xdr:rowOff>
        </xdr:to>
        <xdr:sp macro="" textlink="">
          <xdr:nvSpPr>
            <xdr:cNvPr id="81927" name="Control 7" hidden="1">
              <a:extLst>
                <a:ext uri="{63B3BB69-23CF-44E3-9099-C40C66FF867C}">
                  <a14:compatExt spid="_x0000_s81927"/>
                </a:ext>
                <a:ext uri="{FF2B5EF4-FFF2-40B4-BE49-F238E27FC236}">
                  <a16:creationId xmlns:a16="http://schemas.microsoft.com/office/drawing/2014/main" id="{00000000-0008-0000-0100-00000740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0</xdr:col>
          <xdr:colOff>914400</xdr:colOff>
          <xdr:row>59</xdr:row>
          <xdr:rowOff>142875</xdr:rowOff>
        </xdr:to>
        <xdr:sp macro="" textlink="">
          <xdr:nvSpPr>
            <xdr:cNvPr id="81928" name="Control 8" hidden="1">
              <a:extLst>
                <a:ext uri="{63B3BB69-23CF-44E3-9099-C40C66FF867C}">
                  <a14:compatExt spid="_x0000_s81928"/>
                </a:ext>
                <a:ext uri="{FF2B5EF4-FFF2-40B4-BE49-F238E27FC236}">
                  <a16:creationId xmlns:a16="http://schemas.microsoft.com/office/drawing/2014/main" id="{00000000-0008-0000-0100-00000840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44196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ada\OneDrive\Documentos\SPI\2020%20SPI\2020%20InstrumentosOAP\7673%20Des.Capacidades\oct.2020\09.%207673.Seg.Plan.Acci&#243;n.Sep%2006-oc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nada\OneDrive\Documentos\SPI\2020%20SPI\2020.%20NvoCtoSocialyAmbiental\Proyectos%2015-jun-2020\P.Inv%20Empleabilidad.Emprendimiento\Prog.pptal%20Empleabilidad.Emprendimiento%203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Ponderación "/>
      <sheetName val="Hoja13"/>
      <sheetName val="Hoja1"/>
    </sheetNames>
    <sheetDataSet>
      <sheetData sheetId="0"/>
      <sheetData sheetId="1"/>
      <sheetData sheetId="2"/>
      <sheetData sheetId="3">
        <row r="4">
          <cell r="C4">
            <v>120000000</v>
          </cell>
          <cell r="D4">
            <v>0.31</v>
          </cell>
        </row>
        <row r="5">
          <cell r="D5">
            <v>0.33</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yectos de Inversión "/>
      <sheetName val="Hoja1"/>
      <sheetName val="Prog. presupuestal"/>
      <sheetName val="Ppto 2020-2024 15-jun-2020"/>
      <sheetName val="Resumen.SEGPLAN 15-jun-2020"/>
      <sheetName val="Cálculo Emple.Emp 15-jun-2020"/>
      <sheetName val="BASES"/>
      <sheetName val="Cálculo Emple.Emp 18-ago"/>
      <sheetName val="Ins.cadena de valor"/>
    </sheetNames>
    <sheetDataSet>
      <sheetData sheetId="0"/>
      <sheetData sheetId="1"/>
      <sheetData sheetId="2"/>
      <sheetData sheetId="3">
        <row r="3">
          <cell r="C3">
            <v>114870000</v>
          </cell>
          <cell r="D3">
            <v>2363000000</v>
          </cell>
          <cell r="E3">
            <v>2523000000</v>
          </cell>
          <cell r="F3">
            <v>2491086000</v>
          </cell>
          <cell r="G3">
            <v>2219930000</v>
          </cell>
        </row>
        <row r="4">
          <cell r="C4">
            <v>100000000</v>
          </cell>
          <cell r="D4">
            <v>800000000</v>
          </cell>
          <cell r="E4">
            <v>800000000</v>
          </cell>
          <cell r="F4">
            <v>700000000</v>
          </cell>
          <cell r="G4">
            <v>0</v>
          </cell>
        </row>
        <row r="5">
          <cell r="C5">
            <v>107500000</v>
          </cell>
          <cell r="D5">
            <v>827985000</v>
          </cell>
          <cell r="E5">
            <v>848326000</v>
          </cell>
          <cell r="F5">
            <v>725114000</v>
          </cell>
          <cell r="G5">
            <v>746870000</v>
          </cell>
        </row>
        <row r="10">
          <cell r="H10" t="str">
            <v>Total cuatrienio</v>
          </cell>
        </row>
        <row r="11">
          <cell r="A11">
            <v>31312</v>
          </cell>
          <cell r="B11" t="str">
            <v>Personal contratado para apoyar las actividades propias de los proyectos de inversión de la entidad</v>
          </cell>
          <cell r="C11">
            <v>222370000</v>
          </cell>
          <cell r="D11">
            <v>2136485000</v>
          </cell>
          <cell r="E11">
            <v>2286991000</v>
          </cell>
          <cell r="F11">
            <v>2357114000</v>
          </cell>
          <cell r="G11">
            <v>2214000000</v>
          </cell>
          <cell r="H11">
            <v>9216960000</v>
          </cell>
        </row>
        <row r="12">
          <cell r="A12">
            <v>31366</v>
          </cell>
          <cell r="C12">
            <v>100000000</v>
          </cell>
          <cell r="D12">
            <v>800000000</v>
          </cell>
          <cell r="E12">
            <v>800000000</v>
          </cell>
          <cell r="F12">
            <v>700000000</v>
          </cell>
          <cell r="G12">
            <v>0</v>
          </cell>
          <cell r="H12">
            <v>2400000000</v>
          </cell>
        </row>
        <row r="13">
          <cell r="C13">
            <v>0</v>
          </cell>
          <cell r="D13">
            <v>700000000</v>
          </cell>
          <cell r="E13">
            <v>700000000</v>
          </cell>
          <cell r="F13">
            <v>609086000</v>
          </cell>
          <cell r="G13">
            <v>482800000</v>
          </cell>
          <cell r="H13">
            <v>2491886000</v>
          </cell>
        </row>
        <row r="14">
          <cell r="A14">
            <v>26254</v>
          </cell>
          <cell r="B14" t="str">
            <v>Otros gastos operativos</v>
          </cell>
          <cell r="C14">
            <v>0</v>
          </cell>
          <cell r="D14">
            <v>354500000</v>
          </cell>
          <cell r="E14">
            <v>384335000</v>
          </cell>
          <cell r="F14">
            <v>250000000</v>
          </cell>
          <cell r="G14">
            <v>270000000</v>
          </cell>
          <cell r="H14">
            <v>1258835000</v>
          </cell>
        </row>
      </sheetData>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Angela Adriana Avila Ospina" id="{7DB8AD72-4ACD-491E-BCF6-3ED6A8B5AF61}" userId="0d2b931f7f16ca70" providerId="Windows Live"/>
  <person displayName="Ángela Adriana Ávila Ospina" id="{3863F63E-181D-456C-95D9-BB304B099615}" userId="Ángela Adriana Ávila Ospina" providerId="None"/>
  <person displayName="Ángela Adriana Ávila Ospina" id="{665BC4E6-CB0D-4685-A94B-D558FA5626B6}" userId="S::aavila@sdmujer.gov.co::03cd9c64-9e5b-41df-abaf-4a4394e5e8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4" dT="2020-09-29T16:33:09.23" personId="{7DB8AD72-4ACD-491E-BCF6-3ED6A8B5AF61}" id="{E48CBB92-622F-41BA-9A20-747E43DB3A2D}">
    <text>Reunión de socialización de avance a los 15 dias despúes de la firma del contrato</text>
  </threadedComment>
  <threadedComment ref="N37" dT="2020-09-29T16:33:09.23" personId="{7DB8AD72-4ACD-491E-BCF6-3ED6A8B5AF61}" id="{E0B98C80-9E81-4EFB-87A3-CC37C0841D35}">
    <text>Reunión de socialización de avance a los 15 dias despúes de la firma del contrato</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20-06-09T01:15:37.26" personId="{665BC4E6-CB0D-4685-A94B-D558FA5626B6}" id="{5B9E6BC0-2985-4B46-9AFC-F07799549774}">
    <text xml:space="preserve">Inicialmente se clasifica en este componente de gasto, sin embargo sería importante que desde OAP nos colaboren con un componente que esté asociado a los diplomados
</text>
  </threadedComment>
  <threadedComment ref="B12" dT="2020-06-12T19:34:32.88" personId="{3863F63E-181D-456C-95D9-BB304B099615}" id="{88AF0E22-0F36-4029-93C7-4082427F4FCD}" parentId="{5B9E6BC0-2985-4B46-9AFC-F07799549774}">
    <text>Se asocia a este componente conforme a las opciones remitidas por la OAP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N83"/>
  <sheetViews>
    <sheetView view="pageBreakPreview" topLeftCell="A36" zoomScale="60" zoomScaleNormal="80" workbookViewId="0">
      <selection activeCell="D38" sqref="D38"/>
    </sheetView>
  </sheetViews>
  <sheetFormatPr baseColWidth="10" defaultColWidth="11.5703125" defaultRowHeight="15" x14ac:dyDescent="0.25"/>
  <cols>
    <col min="1" max="1" width="38.42578125" style="92" customWidth="1"/>
    <col min="2" max="2" width="18.28515625" style="92" customWidth="1"/>
    <col min="3" max="3" width="17.42578125" style="92" customWidth="1"/>
    <col min="4" max="6" width="7" style="92" customWidth="1"/>
    <col min="7" max="15" width="7.7109375" style="92" customWidth="1"/>
    <col min="16" max="16" width="15" style="92" customWidth="1"/>
    <col min="17" max="17" width="22.28515625" style="92" customWidth="1"/>
    <col min="18" max="18" width="23.42578125" style="92" customWidth="1"/>
    <col min="19" max="19" width="22.7109375" style="92" customWidth="1"/>
    <col min="20" max="20" width="20.85546875" style="92" customWidth="1"/>
    <col min="21" max="21" width="13" style="92" customWidth="1"/>
    <col min="22" max="22" width="7.85546875" style="92" customWidth="1"/>
    <col min="23" max="23" width="9.140625" style="92" customWidth="1"/>
    <col min="24" max="24" width="11.42578125" style="92" customWidth="1"/>
    <col min="25" max="25" width="11.28515625" style="92" customWidth="1"/>
    <col min="26" max="26" width="16.7109375" style="92" customWidth="1"/>
    <col min="27" max="27" width="14.7109375" style="92" customWidth="1"/>
    <col min="28" max="28" width="18" style="92" customWidth="1"/>
    <col min="29" max="29" width="7.5703125" style="92" bestFit="1" customWidth="1"/>
    <col min="30" max="30" width="22.85546875" style="92" customWidth="1"/>
    <col min="31" max="31" width="18.42578125" style="92" bestFit="1" customWidth="1"/>
    <col min="32" max="32" width="8.42578125" style="92" customWidth="1"/>
    <col min="33" max="33" width="18.42578125" style="92" bestFit="1" customWidth="1"/>
    <col min="34" max="34" width="5.7109375" style="92" customWidth="1"/>
    <col min="35" max="35" width="18.42578125" style="92" bestFit="1" customWidth="1"/>
    <col min="36" max="36" width="4.7109375" style="92" customWidth="1"/>
    <col min="37" max="37" width="23" style="92" bestFit="1" customWidth="1"/>
    <col min="38" max="38" width="11.5703125" style="92"/>
    <col min="39" max="39" width="18.42578125" style="92" bestFit="1" customWidth="1"/>
    <col min="40" max="40" width="16.140625" style="92" customWidth="1"/>
    <col min="41" max="16384" width="11.5703125" style="92"/>
  </cols>
  <sheetData>
    <row r="1" spans="1:28" ht="32.25" customHeight="1" x14ac:dyDescent="0.25">
      <c r="A1" s="384"/>
      <c r="B1" s="343" t="s">
        <v>21</v>
      </c>
      <c r="C1" s="344"/>
      <c r="D1" s="344"/>
      <c r="E1" s="344"/>
      <c r="F1" s="344"/>
      <c r="G1" s="344"/>
      <c r="H1" s="344"/>
      <c r="I1" s="344"/>
      <c r="J1" s="344"/>
      <c r="K1" s="344"/>
      <c r="L1" s="344"/>
      <c r="M1" s="344"/>
      <c r="N1" s="344"/>
      <c r="O1" s="344"/>
      <c r="P1" s="344"/>
      <c r="Q1" s="344"/>
      <c r="R1" s="344"/>
      <c r="S1" s="344"/>
      <c r="T1" s="344"/>
      <c r="U1" s="344"/>
      <c r="V1" s="344"/>
      <c r="W1" s="344"/>
      <c r="X1" s="344"/>
      <c r="Y1" s="345"/>
      <c r="Z1" s="330" t="s">
        <v>23</v>
      </c>
      <c r="AA1" s="331"/>
      <c r="AB1" s="332"/>
    </row>
    <row r="2" spans="1:28" ht="30.75" customHeight="1" x14ac:dyDescent="0.25">
      <c r="A2" s="385"/>
      <c r="B2" s="381" t="s">
        <v>22</v>
      </c>
      <c r="C2" s="382"/>
      <c r="D2" s="382"/>
      <c r="E2" s="382"/>
      <c r="F2" s="382"/>
      <c r="G2" s="382"/>
      <c r="H2" s="382"/>
      <c r="I2" s="382"/>
      <c r="J2" s="382"/>
      <c r="K2" s="382"/>
      <c r="L2" s="382"/>
      <c r="M2" s="382"/>
      <c r="N2" s="382"/>
      <c r="O2" s="382"/>
      <c r="P2" s="382"/>
      <c r="Q2" s="382"/>
      <c r="R2" s="382"/>
      <c r="S2" s="382"/>
      <c r="T2" s="382"/>
      <c r="U2" s="382"/>
      <c r="V2" s="382"/>
      <c r="W2" s="382"/>
      <c r="X2" s="382"/>
      <c r="Y2" s="383"/>
      <c r="Z2" s="412" t="s">
        <v>97</v>
      </c>
      <c r="AA2" s="413"/>
      <c r="AB2" s="414"/>
    </row>
    <row r="3" spans="1:28" ht="24" customHeight="1" x14ac:dyDescent="0.25">
      <c r="A3" s="385"/>
      <c r="B3" s="357" t="s">
        <v>73</v>
      </c>
      <c r="C3" s="358"/>
      <c r="D3" s="358"/>
      <c r="E3" s="358"/>
      <c r="F3" s="358"/>
      <c r="G3" s="358"/>
      <c r="H3" s="358"/>
      <c r="I3" s="358"/>
      <c r="J3" s="358"/>
      <c r="K3" s="358"/>
      <c r="L3" s="358"/>
      <c r="M3" s="358"/>
      <c r="N3" s="358"/>
      <c r="O3" s="358"/>
      <c r="P3" s="358"/>
      <c r="Q3" s="358"/>
      <c r="R3" s="358"/>
      <c r="S3" s="358"/>
      <c r="T3" s="358"/>
      <c r="U3" s="358"/>
      <c r="V3" s="358"/>
      <c r="W3" s="358"/>
      <c r="X3" s="358"/>
      <c r="Y3" s="359"/>
      <c r="Z3" s="412" t="s">
        <v>96</v>
      </c>
      <c r="AA3" s="413"/>
      <c r="AB3" s="414"/>
    </row>
    <row r="4" spans="1:28" ht="15.75" customHeight="1" thickBot="1" x14ac:dyDescent="0.3">
      <c r="A4" s="386"/>
      <c r="B4" s="360"/>
      <c r="C4" s="361"/>
      <c r="D4" s="361"/>
      <c r="E4" s="361"/>
      <c r="F4" s="361"/>
      <c r="G4" s="361"/>
      <c r="H4" s="361"/>
      <c r="I4" s="361"/>
      <c r="J4" s="361"/>
      <c r="K4" s="361"/>
      <c r="L4" s="361"/>
      <c r="M4" s="361"/>
      <c r="N4" s="361"/>
      <c r="O4" s="361"/>
      <c r="P4" s="361"/>
      <c r="Q4" s="361"/>
      <c r="R4" s="361"/>
      <c r="S4" s="361"/>
      <c r="T4" s="361"/>
      <c r="U4" s="361"/>
      <c r="V4" s="361"/>
      <c r="W4" s="361"/>
      <c r="X4" s="361"/>
      <c r="Y4" s="362"/>
      <c r="Z4" s="416" t="s">
        <v>18</v>
      </c>
      <c r="AA4" s="417"/>
      <c r="AB4" s="418"/>
    </row>
    <row r="5" spans="1:28" ht="9" customHeight="1" thickBot="1" x14ac:dyDescent="0.3">
      <c r="A5" s="74"/>
      <c r="B5" s="72"/>
      <c r="C5" s="73"/>
      <c r="D5" s="7"/>
      <c r="E5" s="7"/>
      <c r="F5" s="7"/>
      <c r="G5" s="7"/>
      <c r="H5" s="7"/>
      <c r="I5" s="7"/>
      <c r="J5" s="7"/>
      <c r="K5" s="7"/>
      <c r="L5" s="7"/>
      <c r="M5" s="7"/>
      <c r="N5" s="7"/>
      <c r="O5" s="7"/>
      <c r="P5" s="7"/>
      <c r="Q5" s="7"/>
      <c r="R5" s="7"/>
      <c r="S5" s="7"/>
      <c r="T5" s="7"/>
      <c r="U5" s="7"/>
      <c r="V5" s="7"/>
      <c r="W5" s="7"/>
      <c r="X5" s="8"/>
      <c r="Y5" s="7"/>
      <c r="Z5" s="9"/>
      <c r="AA5" s="1"/>
      <c r="AB5" s="75"/>
    </row>
    <row r="6" spans="1:28" ht="9" customHeight="1" thickBot="1" x14ac:dyDescent="0.3">
      <c r="A6" s="6"/>
      <c r="B6" s="7"/>
      <c r="C6" s="7"/>
      <c r="D6" s="7"/>
      <c r="E6" s="7"/>
      <c r="F6" s="7"/>
      <c r="G6" s="7"/>
      <c r="H6" s="7"/>
      <c r="I6" s="7"/>
      <c r="J6" s="7"/>
      <c r="K6" s="7"/>
      <c r="L6" s="7"/>
      <c r="M6" s="7"/>
      <c r="N6" s="7"/>
      <c r="O6" s="7"/>
      <c r="P6" s="7"/>
      <c r="Q6" s="7"/>
      <c r="R6" s="7"/>
      <c r="S6" s="7"/>
      <c r="T6" s="7"/>
      <c r="U6" s="7"/>
      <c r="V6" s="7"/>
      <c r="W6" s="7"/>
      <c r="X6" s="8"/>
      <c r="Y6" s="7"/>
      <c r="Z6" s="7"/>
      <c r="AA6" s="3"/>
      <c r="AB6" s="76"/>
    </row>
    <row r="7" spans="1:28" ht="15" customHeight="1" x14ac:dyDescent="0.25">
      <c r="A7" s="351" t="s">
        <v>0</v>
      </c>
      <c r="B7" s="352"/>
      <c r="C7" s="365" t="s">
        <v>109</v>
      </c>
      <c r="D7" s="366"/>
      <c r="E7" s="366"/>
      <c r="F7" s="366"/>
      <c r="G7" s="366"/>
      <c r="H7" s="366"/>
      <c r="I7" s="366"/>
      <c r="J7" s="366"/>
      <c r="K7" s="367"/>
      <c r="L7" s="94"/>
      <c r="M7" s="95"/>
      <c r="N7" s="95"/>
      <c r="O7" s="95"/>
      <c r="P7" s="95"/>
      <c r="Q7" s="96"/>
      <c r="R7" s="404" t="s">
        <v>81</v>
      </c>
      <c r="S7" s="433"/>
      <c r="T7" s="405"/>
      <c r="U7" s="396">
        <v>44141</v>
      </c>
      <c r="V7" s="397"/>
      <c r="W7" s="404" t="s">
        <v>77</v>
      </c>
      <c r="X7" s="405"/>
      <c r="Y7" s="402" t="s">
        <v>80</v>
      </c>
      <c r="Z7" s="403"/>
      <c r="AA7" s="427"/>
      <c r="AB7" s="428"/>
    </row>
    <row r="8" spans="1:28" ht="15" customHeight="1" x14ac:dyDescent="0.25">
      <c r="A8" s="353"/>
      <c r="B8" s="354"/>
      <c r="C8" s="368"/>
      <c r="D8" s="369"/>
      <c r="E8" s="369"/>
      <c r="F8" s="369"/>
      <c r="G8" s="369"/>
      <c r="H8" s="369"/>
      <c r="I8" s="369"/>
      <c r="J8" s="369"/>
      <c r="K8" s="370"/>
      <c r="L8" s="94"/>
      <c r="M8" s="95"/>
      <c r="N8" s="95"/>
      <c r="O8" s="95"/>
      <c r="P8" s="95"/>
      <c r="Q8" s="96"/>
      <c r="R8" s="406"/>
      <c r="S8" s="434"/>
      <c r="T8" s="407"/>
      <c r="U8" s="398"/>
      <c r="V8" s="399"/>
      <c r="W8" s="406"/>
      <c r="X8" s="407"/>
      <c r="Y8" s="379" t="s">
        <v>78</v>
      </c>
      <c r="Z8" s="380"/>
      <c r="AA8" s="333"/>
      <c r="AB8" s="334"/>
    </row>
    <row r="9" spans="1:28" ht="15" customHeight="1" thickBot="1" x14ac:dyDescent="0.3">
      <c r="A9" s="355"/>
      <c r="B9" s="356"/>
      <c r="C9" s="371"/>
      <c r="D9" s="372"/>
      <c r="E9" s="372"/>
      <c r="F9" s="372"/>
      <c r="G9" s="372"/>
      <c r="H9" s="372"/>
      <c r="I9" s="372"/>
      <c r="J9" s="372"/>
      <c r="K9" s="373"/>
      <c r="L9" s="94"/>
      <c r="M9" s="95"/>
      <c r="N9" s="95"/>
      <c r="O9" s="95"/>
      <c r="P9" s="95"/>
      <c r="Q9" s="96"/>
      <c r="R9" s="408"/>
      <c r="S9" s="435"/>
      <c r="T9" s="409"/>
      <c r="U9" s="400"/>
      <c r="V9" s="401"/>
      <c r="W9" s="408"/>
      <c r="X9" s="409"/>
      <c r="Y9" s="391" t="s">
        <v>79</v>
      </c>
      <c r="Z9" s="392"/>
      <c r="AA9" s="335" t="s">
        <v>98</v>
      </c>
      <c r="AB9" s="336"/>
    </row>
    <row r="10" spans="1:28" ht="9" customHeight="1" thickBot="1" x14ac:dyDescent="0.3">
      <c r="A10" s="71"/>
      <c r="B10" s="78"/>
      <c r="C10" s="11"/>
      <c r="D10" s="11"/>
      <c r="E10" s="11"/>
      <c r="F10" s="11"/>
      <c r="G10" s="11"/>
      <c r="H10" s="11"/>
      <c r="I10" s="11"/>
      <c r="J10" s="11"/>
      <c r="K10" s="11"/>
      <c r="L10" s="11"/>
      <c r="M10" s="86"/>
      <c r="N10" s="86"/>
      <c r="O10" s="86"/>
      <c r="P10" s="86"/>
      <c r="Q10" s="86"/>
      <c r="R10" s="83"/>
      <c r="S10" s="83"/>
      <c r="T10" s="83"/>
      <c r="U10" s="83"/>
      <c r="V10" s="83"/>
      <c r="W10" s="80"/>
      <c r="X10" s="80"/>
      <c r="Y10" s="80"/>
      <c r="Z10" s="80"/>
      <c r="AA10" s="80"/>
      <c r="AB10" s="81"/>
    </row>
    <row r="11" spans="1:28" ht="39" customHeight="1" thickBot="1" x14ac:dyDescent="0.3">
      <c r="A11" s="363" t="s">
        <v>87</v>
      </c>
      <c r="B11" s="364"/>
      <c r="C11" s="374" t="s">
        <v>102</v>
      </c>
      <c r="D11" s="375"/>
      <c r="E11" s="375"/>
      <c r="F11" s="375"/>
      <c r="G11" s="375"/>
      <c r="H11" s="375"/>
      <c r="I11" s="375"/>
      <c r="J11" s="375"/>
      <c r="K11" s="376"/>
      <c r="L11" s="97"/>
      <c r="M11" s="340" t="s">
        <v>83</v>
      </c>
      <c r="N11" s="341"/>
      <c r="O11" s="341"/>
      <c r="P11" s="341"/>
      <c r="Q11" s="342"/>
      <c r="R11" s="388" t="s">
        <v>107</v>
      </c>
      <c r="S11" s="389"/>
      <c r="T11" s="389"/>
      <c r="U11" s="389"/>
      <c r="V11" s="390"/>
      <c r="W11" s="340" t="s">
        <v>82</v>
      </c>
      <c r="X11" s="342"/>
      <c r="Y11" s="419" t="s">
        <v>103</v>
      </c>
      <c r="Z11" s="420"/>
      <c r="AA11" s="420"/>
      <c r="AB11" s="421"/>
    </row>
    <row r="12" spans="1:28" ht="9" customHeight="1" thickBot="1" x14ac:dyDescent="0.3">
      <c r="A12" s="65"/>
      <c r="B12" s="82"/>
      <c r="C12" s="377"/>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5"/>
      <c r="AB12" s="77"/>
    </row>
    <row r="13" spans="1:28" s="98" customFormat="1" ht="37.5" customHeight="1" thickBot="1" x14ac:dyDescent="0.3">
      <c r="A13" s="363" t="s">
        <v>89</v>
      </c>
      <c r="B13" s="364"/>
      <c r="C13" s="436" t="s">
        <v>104</v>
      </c>
      <c r="D13" s="437"/>
      <c r="E13" s="437"/>
      <c r="F13" s="437"/>
      <c r="G13" s="437"/>
      <c r="H13" s="437"/>
      <c r="I13" s="437"/>
      <c r="J13" s="437"/>
      <c r="K13" s="437"/>
      <c r="L13" s="437"/>
      <c r="M13" s="437"/>
      <c r="N13" s="437"/>
      <c r="O13" s="437"/>
      <c r="P13" s="437"/>
      <c r="Q13" s="438"/>
      <c r="R13" s="7"/>
      <c r="S13" s="395" t="s">
        <v>19</v>
      </c>
      <c r="T13" s="395"/>
      <c r="U13" s="84">
        <v>2000</v>
      </c>
      <c r="V13" s="429" t="s">
        <v>20</v>
      </c>
      <c r="W13" s="395"/>
      <c r="X13" s="395"/>
      <c r="Y13" s="395"/>
      <c r="Z13" s="7"/>
      <c r="AA13" s="425">
        <f>+'Seguimiento Ppto.Giros'!J3</f>
        <v>0.34392158079225732</v>
      </c>
      <c r="AB13" s="426"/>
    </row>
    <row r="14" spans="1:28" ht="16.5" customHeight="1" thickBot="1" x14ac:dyDescent="0.3">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1"/>
    </row>
    <row r="15" spans="1:28" ht="24" customHeight="1" thickBot="1" x14ac:dyDescent="0.3">
      <c r="A15" s="351" t="s">
        <v>1</v>
      </c>
      <c r="B15" s="352"/>
      <c r="C15" s="88" t="s">
        <v>69</v>
      </c>
      <c r="D15" s="415" t="s">
        <v>24</v>
      </c>
      <c r="E15" s="422"/>
      <c r="F15" s="415" t="s">
        <v>25</v>
      </c>
      <c r="G15" s="422"/>
      <c r="H15" s="415" t="s">
        <v>26</v>
      </c>
      <c r="I15" s="342"/>
      <c r="J15" s="86"/>
      <c r="K15" s="99"/>
      <c r="L15" s="86"/>
      <c r="M15" s="3"/>
      <c r="N15" s="3"/>
      <c r="O15" s="3"/>
      <c r="P15" s="3"/>
      <c r="Q15" s="430" t="s">
        <v>2</v>
      </c>
      <c r="R15" s="431"/>
      <c r="S15" s="431"/>
      <c r="T15" s="431"/>
      <c r="U15" s="431"/>
      <c r="V15" s="431"/>
      <c r="W15" s="431"/>
      <c r="X15" s="431"/>
      <c r="Y15" s="431"/>
      <c r="Z15" s="431"/>
      <c r="AA15" s="431"/>
      <c r="AB15" s="432"/>
    </row>
    <row r="16" spans="1:28" ht="35.25" customHeight="1" thickBot="1" x14ac:dyDescent="0.3">
      <c r="A16" s="355"/>
      <c r="B16" s="356"/>
      <c r="C16" s="79"/>
      <c r="D16" s="393"/>
      <c r="E16" s="411"/>
      <c r="F16" s="393"/>
      <c r="G16" s="411"/>
      <c r="H16" s="393" t="s">
        <v>131</v>
      </c>
      <c r="I16" s="394"/>
      <c r="J16" s="86"/>
      <c r="K16" s="86"/>
      <c r="L16" s="86"/>
      <c r="M16" s="3"/>
      <c r="N16" s="3"/>
      <c r="O16" s="3"/>
      <c r="P16" s="3"/>
      <c r="Q16" s="337" t="s">
        <v>3</v>
      </c>
      <c r="R16" s="338"/>
      <c r="S16" s="338"/>
      <c r="T16" s="338"/>
      <c r="U16" s="338"/>
      <c r="V16" s="339"/>
      <c r="W16" s="423" t="s">
        <v>4</v>
      </c>
      <c r="X16" s="338"/>
      <c r="Y16" s="338"/>
      <c r="Z16" s="338"/>
      <c r="AA16" s="338"/>
      <c r="AB16" s="424"/>
    </row>
    <row r="17" spans="1:40" ht="27" customHeight="1" x14ac:dyDescent="0.25">
      <c r="A17" s="2"/>
      <c r="B17" s="3"/>
      <c r="C17" s="3"/>
      <c r="D17" s="10"/>
      <c r="E17" s="10"/>
      <c r="F17" s="10"/>
      <c r="G17" s="10"/>
      <c r="H17" s="10"/>
      <c r="I17" s="10"/>
      <c r="J17" s="10"/>
      <c r="K17" s="10"/>
      <c r="L17" s="10"/>
      <c r="M17" s="3"/>
      <c r="N17" s="3"/>
      <c r="O17" s="3"/>
      <c r="P17" s="3"/>
      <c r="Q17" s="349" t="s">
        <v>5</v>
      </c>
      <c r="R17" s="323"/>
      <c r="S17" s="350"/>
      <c r="T17" s="322" t="s">
        <v>6</v>
      </c>
      <c r="U17" s="323"/>
      <c r="V17" s="350"/>
      <c r="W17" s="322" t="s">
        <v>5</v>
      </c>
      <c r="X17" s="323"/>
      <c r="Y17" s="350"/>
      <c r="Z17" s="322" t="s">
        <v>6</v>
      </c>
      <c r="AA17" s="323"/>
      <c r="AB17" s="324"/>
      <c r="AC17" s="100"/>
      <c r="AD17" s="100"/>
    </row>
    <row r="18" spans="1:40" ht="18" customHeight="1" thickBot="1" x14ac:dyDescent="0.3">
      <c r="A18" s="6"/>
      <c r="B18" s="7"/>
      <c r="C18" s="10"/>
      <c r="D18" s="10"/>
      <c r="E18" s="10"/>
      <c r="F18" s="10"/>
      <c r="G18" s="101"/>
      <c r="H18" s="101"/>
      <c r="I18" s="101"/>
      <c r="J18" s="101"/>
      <c r="K18" s="101"/>
      <c r="L18" s="101"/>
      <c r="M18" s="10"/>
      <c r="N18" s="10"/>
      <c r="O18" s="10"/>
      <c r="P18" s="10"/>
      <c r="Q18" s="346"/>
      <c r="R18" s="347"/>
      <c r="S18" s="348"/>
      <c r="T18" s="387"/>
      <c r="U18" s="347"/>
      <c r="V18" s="348"/>
      <c r="W18" s="387">
        <v>104570000</v>
      </c>
      <c r="X18" s="347"/>
      <c r="Y18" s="348"/>
      <c r="Z18" s="387">
        <v>104564466</v>
      </c>
      <c r="AA18" s="347"/>
      <c r="AB18" s="410"/>
      <c r="AC18" s="113">
        <f>+Z18/W18</f>
        <v>0.99994707851200149</v>
      </c>
      <c r="AD18" s="102"/>
    </row>
    <row r="19" spans="1:40" ht="7.5" customHeight="1" thickBot="1" x14ac:dyDescent="0.3">
      <c r="A19" s="6"/>
      <c r="B19" s="7"/>
      <c r="C19" s="10"/>
      <c r="D19" s="10"/>
      <c r="E19" s="10"/>
      <c r="F19" s="10"/>
      <c r="G19" s="10"/>
      <c r="H19" s="10"/>
      <c r="I19" s="10"/>
      <c r="J19" s="10"/>
      <c r="K19" s="10"/>
      <c r="L19" s="10"/>
      <c r="M19" s="10"/>
      <c r="N19" s="10"/>
      <c r="O19" s="10"/>
      <c r="P19" s="10"/>
      <c r="Q19" s="10"/>
      <c r="R19" s="10"/>
      <c r="S19" s="10"/>
      <c r="T19" s="10"/>
      <c r="U19" s="10"/>
      <c r="V19" s="10"/>
      <c r="W19" s="10"/>
      <c r="X19" s="10"/>
      <c r="Y19" s="10"/>
      <c r="Z19" s="10"/>
      <c r="AA19" s="3"/>
      <c r="AB19" s="76"/>
    </row>
    <row r="20" spans="1:40" ht="17.25" customHeight="1" x14ac:dyDescent="0.25">
      <c r="A20" s="325" t="s">
        <v>86</v>
      </c>
      <c r="B20" s="326"/>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8"/>
    </row>
    <row r="21" spans="1:40" ht="15" customHeight="1" x14ac:dyDescent="0.25">
      <c r="A21" s="450" t="s">
        <v>7</v>
      </c>
      <c r="B21" s="443" t="s">
        <v>8</v>
      </c>
      <c r="C21" s="444"/>
      <c r="D21" s="319" t="s">
        <v>9</v>
      </c>
      <c r="E21" s="320"/>
      <c r="F21" s="320"/>
      <c r="G21" s="320"/>
      <c r="H21" s="320"/>
      <c r="I21" s="320"/>
      <c r="J21" s="320"/>
      <c r="K21" s="320"/>
      <c r="L21" s="320"/>
      <c r="M21" s="320"/>
      <c r="N21" s="320"/>
      <c r="O21" s="321"/>
      <c r="P21" s="329" t="s">
        <v>10</v>
      </c>
      <c r="Q21" s="329" t="s">
        <v>94</v>
      </c>
      <c r="R21" s="329"/>
      <c r="S21" s="329"/>
      <c r="T21" s="329"/>
      <c r="U21" s="329"/>
      <c r="V21" s="329"/>
      <c r="W21" s="329"/>
      <c r="X21" s="329"/>
      <c r="Y21" s="329"/>
      <c r="Z21" s="329"/>
      <c r="AA21" s="329"/>
      <c r="AB21" s="475"/>
    </row>
    <row r="22" spans="1:40" ht="27" customHeight="1" x14ac:dyDescent="0.25">
      <c r="A22" s="452"/>
      <c r="B22" s="445"/>
      <c r="C22" s="440"/>
      <c r="D22" s="319" t="s">
        <v>69</v>
      </c>
      <c r="E22" s="320"/>
      <c r="F22" s="321"/>
      <c r="G22" s="319" t="s">
        <v>24</v>
      </c>
      <c r="H22" s="320"/>
      <c r="I22" s="321"/>
      <c r="J22" s="319" t="s">
        <v>25</v>
      </c>
      <c r="K22" s="320"/>
      <c r="L22" s="321"/>
      <c r="M22" s="319" t="s">
        <v>26</v>
      </c>
      <c r="N22" s="320"/>
      <c r="O22" s="321"/>
      <c r="P22" s="321"/>
      <c r="Q22" s="329"/>
      <c r="R22" s="329"/>
      <c r="S22" s="329"/>
      <c r="T22" s="329"/>
      <c r="U22" s="329"/>
      <c r="V22" s="329"/>
      <c r="W22" s="329"/>
      <c r="X22" s="329"/>
      <c r="Y22" s="329"/>
      <c r="Z22" s="329"/>
      <c r="AA22" s="329"/>
      <c r="AB22" s="475"/>
    </row>
    <row r="23" spans="1:40" x14ac:dyDescent="0.25">
      <c r="A23" s="453" t="s">
        <v>104</v>
      </c>
      <c r="B23" s="446" t="s">
        <v>106</v>
      </c>
      <c r="C23" s="447"/>
      <c r="D23" s="455"/>
      <c r="E23" s="456"/>
      <c r="F23" s="457"/>
      <c r="G23" s="455"/>
      <c r="H23" s="456"/>
      <c r="I23" s="457"/>
      <c r="J23" s="455"/>
      <c r="K23" s="456"/>
      <c r="L23" s="457"/>
      <c r="M23" s="455"/>
      <c r="N23" s="456"/>
      <c r="O23" s="457"/>
      <c r="P23" s="468"/>
      <c r="Q23" s="471"/>
      <c r="R23" s="471"/>
      <c r="S23" s="471"/>
      <c r="T23" s="471"/>
      <c r="U23" s="471"/>
      <c r="V23" s="471"/>
      <c r="W23" s="471"/>
      <c r="X23" s="471"/>
      <c r="Y23" s="471"/>
      <c r="Z23" s="471"/>
      <c r="AA23" s="471"/>
      <c r="AB23" s="472"/>
    </row>
    <row r="24" spans="1:40" x14ac:dyDescent="0.25">
      <c r="A24" s="453"/>
      <c r="B24" s="448"/>
      <c r="C24" s="449"/>
      <c r="D24" s="458"/>
      <c r="E24" s="459"/>
      <c r="F24" s="460"/>
      <c r="G24" s="458"/>
      <c r="H24" s="459"/>
      <c r="I24" s="460"/>
      <c r="J24" s="458"/>
      <c r="K24" s="459"/>
      <c r="L24" s="460"/>
      <c r="M24" s="458"/>
      <c r="N24" s="459"/>
      <c r="O24" s="460"/>
      <c r="P24" s="469"/>
      <c r="Q24" s="471"/>
      <c r="R24" s="471"/>
      <c r="S24" s="471"/>
      <c r="T24" s="471"/>
      <c r="U24" s="471"/>
      <c r="V24" s="471"/>
      <c r="W24" s="471"/>
      <c r="X24" s="471"/>
      <c r="Y24" s="471"/>
      <c r="Z24" s="471"/>
      <c r="AA24" s="471"/>
      <c r="AB24" s="472"/>
    </row>
    <row r="25" spans="1:40" x14ac:dyDescent="0.25">
      <c r="A25" s="453"/>
      <c r="B25" s="448"/>
      <c r="C25" s="449"/>
      <c r="D25" s="458"/>
      <c r="E25" s="459"/>
      <c r="F25" s="460"/>
      <c r="G25" s="458"/>
      <c r="H25" s="459"/>
      <c r="I25" s="460"/>
      <c r="J25" s="458"/>
      <c r="K25" s="459"/>
      <c r="L25" s="460"/>
      <c r="M25" s="458"/>
      <c r="N25" s="459"/>
      <c r="O25" s="460"/>
      <c r="P25" s="469"/>
      <c r="Q25" s="471"/>
      <c r="R25" s="471"/>
      <c r="S25" s="471"/>
      <c r="T25" s="471"/>
      <c r="U25" s="471"/>
      <c r="V25" s="471"/>
      <c r="W25" s="471"/>
      <c r="X25" s="471"/>
      <c r="Y25" s="471"/>
      <c r="Z25" s="471"/>
      <c r="AA25" s="471"/>
      <c r="AB25" s="472"/>
    </row>
    <row r="26" spans="1:40" ht="15.75" thickBot="1" x14ac:dyDescent="0.3">
      <c r="A26" s="454"/>
      <c r="B26" s="448"/>
      <c r="C26" s="449"/>
      <c r="D26" s="458"/>
      <c r="E26" s="459"/>
      <c r="F26" s="460"/>
      <c r="G26" s="458"/>
      <c r="H26" s="459"/>
      <c r="I26" s="460"/>
      <c r="J26" s="458"/>
      <c r="K26" s="459"/>
      <c r="L26" s="460"/>
      <c r="M26" s="458"/>
      <c r="N26" s="459"/>
      <c r="O26" s="460"/>
      <c r="P26" s="469"/>
      <c r="Q26" s="473"/>
      <c r="R26" s="473"/>
      <c r="S26" s="473"/>
      <c r="T26" s="473"/>
      <c r="U26" s="473"/>
      <c r="V26" s="473"/>
      <c r="W26" s="473"/>
      <c r="X26" s="473"/>
      <c r="Y26" s="473"/>
      <c r="Z26" s="473"/>
      <c r="AA26" s="473"/>
      <c r="AB26" s="474"/>
    </row>
    <row r="27" spans="1:40" ht="25.15" customHeight="1" x14ac:dyDescent="0.25">
      <c r="A27" s="461"/>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3"/>
    </row>
    <row r="28" spans="1:40" ht="18.75" x14ac:dyDescent="0.25">
      <c r="A28" s="450" t="s">
        <v>7</v>
      </c>
      <c r="B28" s="329" t="s">
        <v>71</v>
      </c>
      <c r="C28" s="329" t="s">
        <v>8</v>
      </c>
      <c r="D28" s="329" t="s">
        <v>68</v>
      </c>
      <c r="E28" s="329"/>
      <c r="F28" s="329"/>
      <c r="G28" s="329"/>
      <c r="H28" s="329"/>
      <c r="I28" s="329"/>
      <c r="J28" s="329"/>
      <c r="K28" s="329"/>
      <c r="L28" s="329"/>
      <c r="M28" s="329"/>
      <c r="N28" s="329"/>
      <c r="O28" s="329"/>
      <c r="P28" s="329"/>
      <c r="Q28" s="329" t="s">
        <v>95</v>
      </c>
      <c r="R28" s="329"/>
      <c r="S28" s="329"/>
      <c r="T28" s="329"/>
      <c r="U28" s="329"/>
      <c r="V28" s="329"/>
      <c r="W28" s="329"/>
      <c r="X28" s="329"/>
      <c r="Y28" s="329"/>
      <c r="Z28" s="329"/>
      <c r="AA28" s="329"/>
      <c r="AB28" s="329"/>
      <c r="AC28" s="286">
        <f>+P30/C30</f>
        <v>1</v>
      </c>
      <c r="AE28" s="103"/>
      <c r="AF28" s="103"/>
      <c r="AG28" s="103"/>
      <c r="AH28" s="103"/>
      <c r="AI28" s="103"/>
      <c r="AJ28" s="103"/>
      <c r="AK28" s="103"/>
      <c r="AL28" s="103"/>
      <c r="AM28" s="103"/>
      <c r="AN28" s="104"/>
    </row>
    <row r="29" spans="1:40" ht="18.75" x14ac:dyDescent="0.25">
      <c r="A29" s="450"/>
      <c r="B29" s="329"/>
      <c r="C29" s="451"/>
      <c r="D29" s="87" t="s">
        <v>47</v>
      </c>
      <c r="E29" s="87" t="s">
        <v>48</v>
      </c>
      <c r="F29" s="87" t="s">
        <v>49</v>
      </c>
      <c r="G29" s="87" t="s">
        <v>50</v>
      </c>
      <c r="H29" s="87" t="s">
        <v>51</v>
      </c>
      <c r="I29" s="87" t="s">
        <v>52</v>
      </c>
      <c r="J29" s="87" t="s">
        <v>53</v>
      </c>
      <c r="K29" s="87" t="s">
        <v>54</v>
      </c>
      <c r="L29" s="87" t="s">
        <v>55</v>
      </c>
      <c r="M29" s="87" t="s">
        <v>56</v>
      </c>
      <c r="N29" s="87" t="s">
        <v>57</v>
      </c>
      <c r="O29" s="87" t="s">
        <v>58</v>
      </c>
      <c r="P29" s="87" t="s">
        <v>10</v>
      </c>
      <c r="Q29" s="445" t="s">
        <v>90</v>
      </c>
      <c r="R29" s="464"/>
      <c r="S29" s="464"/>
      <c r="T29" s="440"/>
      <c r="U29" s="445" t="s">
        <v>91</v>
      </c>
      <c r="V29" s="464"/>
      <c r="W29" s="464"/>
      <c r="X29" s="440"/>
      <c r="Y29" s="445" t="s">
        <v>92</v>
      </c>
      <c r="Z29" s="464"/>
      <c r="AA29" s="464"/>
      <c r="AB29" s="470"/>
      <c r="AE29" s="103"/>
      <c r="AF29" s="103"/>
      <c r="AG29" s="103"/>
      <c r="AH29" s="103"/>
      <c r="AI29" s="103"/>
      <c r="AJ29" s="103"/>
      <c r="AK29" s="103"/>
      <c r="AL29" s="103"/>
      <c r="AM29" s="103"/>
      <c r="AN29" s="104"/>
    </row>
    <row r="30" spans="1:40" ht="359.45" customHeight="1" thickBot="1" x14ac:dyDescent="0.3">
      <c r="A30" s="315" t="s">
        <v>104</v>
      </c>
      <c r="B30" s="70">
        <v>0.36</v>
      </c>
      <c r="C30" s="85">
        <v>2000</v>
      </c>
      <c r="D30" s="85"/>
      <c r="E30" s="85"/>
      <c r="F30" s="85"/>
      <c r="G30" s="85"/>
      <c r="H30" s="85"/>
      <c r="I30" s="85"/>
      <c r="J30" s="85"/>
      <c r="K30" s="85">
        <v>219</v>
      </c>
      <c r="L30" s="85">
        <v>427</v>
      </c>
      <c r="M30" s="85">
        <v>682</v>
      </c>
      <c r="N30" s="85">
        <v>613</v>
      </c>
      <c r="O30" s="85">
        <v>59</v>
      </c>
      <c r="P30" s="85">
        <f>SUM(D30:O30)</f>
        <v>2000</v>
      </c>
      <c r="Q30" s="465" t="s">
        <v>241</v>
      </c>
      <c r="R30" s="466"/>
      <c r="S30" s="466"/>
      <c r="T30" s="467"/>
      <c r="U30" s="465" t="s">
        <v>125</v>
      </c>
      <c r="V30" s="466"/>
      <c r="W30" s="466"/>
      <c r="X30" s="467"/>
      <c r="Y30" s="501" t="s">
        <v>242</v>
      </c>
      <c r="Z30" s="502"/>
      <c r="AA30" s="502"/>
      <c r="AB30" s="503"/>
      <c r="AC30" s="284"/>
      <c r="AD30" s="93"/>
      <c r="AE30" s="137">
        <f>+LEN(AD30)</f>
        <v>0</v>
      </c>
      <c r="AF30" s="103"/>
      <c r="AG30" s="103"/>
      <c r="AH30" s="103"/>
      <c r="AI30" s="103"/>
      <c r="AJ30" s="103"/>
      <c r="AK30" s="103"/>
      <c r="AL30" s="103"/>
      <c r="AM30" s="103"/>
      <c r="AN30" s="104"/>
    </row>
    <row r="31" spans="1:40" ht="18.75" x14ac:dyDescent="0.25">
      <c r="A31" s="439"/>
      <c r="B31" s="440"/>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2"/>
      <c r="AD31" s="105"/>
      <c r="AE31" s="103"/>
      <c r="AF31" s="103"/>
      <c r="AG31" s="103"/>
      <c r="AH31" s="103"/>
      <c r="AI31" s="103"/>
      <c r="AJ31" s="103"/>
      <c r="AK31" s="103"/>
      <c r="AL31" s="103"/>
      <c r="AM31" s="103"/>
      <c r="AN31" s="104"/>
    </row>
    <row r="32" spans="1:40" ht="28.15" customHeight="1" x14ac:dyDescent="0.25">
      <c r="A32" s="450" t="s">
        <v>13</v>
      </c>
      <c r="B32" s="519" t="s">
        <v>70</v>
      </c>
      <c r="C32" s="329" t="s">
        <v>14</v>
      </c>
      <c r="D32" s="329"/>
      <c r="E32" s="329"/>
      <c r="F32" s="329"/>
      <c r="G32" s="329"/>
      <c r="H32" s="329"/>
      <c r="I32" s="329"/>
      <c r="J32" s="329"/>
      <c r="K32" s="329"/>
      <c r="L32" s="329"/>
      <c r="M32" s="329"/>
      <c r="N32" s="329"/>
      <c r="O32" s="329"/>
      <c r="P32" s="329"/>
      <c r="Q32" s="319" t="s">
        <v>88</v>
      </c>
      <c r="R32" s="320"/>
      <c r="S32" s="320"/>
      <c r="T32" s="320"/>
      <c r="U32" s="320"/>
      <c r="V32" s="320"/>
      <c r="W32" s="320"/>
      <c r="X32" s="320"/>
      <c r="Y32" s="320"/>
      <c r="Z32" s="320"/>
      <c r="AA32" s="320"/>
      <c r="AB32" s="491"/>
      <c r="AE32" s="103"/>
      <c r="AF32" s="103"/>
      <c r="AG32" s="103"/>
      <c r="AH32" s="103"/>
      <c r="AI32" s="103"/>
      <c r="AJ32" s="103"/>
      <c r="AK32" s="103"/>
      <c r="AL32" s="103"/>
      <c r="AM32" s="103"/>
      <c r="AN32" s="104"/>
    </row>
    <row r="33" spans="1:40" ht="28.15" customHeight="1" x14ac:dyDescent="0.25">
      <c r="A33" s="450"/>
      <c r="B33" s="441"/>
      <c r="C33" s="87" t="s">
        <v>15</v>
      </c>
      <c r="D33" s="87" t="s">
        <v>47</v>
      </c>
      <c r="E33" s="87" t="s">
        <v>48</v>
      </c>
      <c r="F33" s="87" t="s">
        <v>49</v>
      </c>
      <c r="G33" s="87" t="s">
        <v>50</v>
      </c>
      <c r="H33" s="87" t="s">
        <v>51</v>
      </c>
      <c r="I33" s="87" t="s">
        <v>52</v>
      </c>
      <c r="J33" s="87" t="s">
        <v>53</v>
      </c>
      <c r="K33" s="87" t="s">
        <v>54</v>
      </c>
      <c r="L33" s="87" t="s">
        <v>55</v>
      </c>
      <c r="M33" s="87" t="s">
        <v>56</v>
      </c>
      <c r="N33" s="87" t="s">
        <v>57</v>
      </c>
      <c r="O33" s="87" t="s">
        <v>58</v>
      </c>
      <c r="P33" s="87" t="s">
        <v>72</v>
      </c>
      <c r="Q33" s="319" t="s">
        <v>93</v>
      </c>
      <c r="R33" s="320"/>
      <c r="S33" s="320"/>
      <c r="T33" s="320"/>
      <c r="U33" s="320"/>
      <c r="V33" s="320"/>
      <c r="W33" s="320"/>
      <c r="X33" s="320"/>
      <c r="Y33" s="320"/>
      <c r="Z33" s="320"/>
      <c r="AA33" s="320"/>
      <c r="AB33" s="491"/>
      <c r="AE33" s="106"/>
      <c r="AF33" s="106"/>
      <c r="AG33" s="106"/>
      <c r="AH33" s="106"/>
      <c r="AI33" s="106"/>
      <c r="AJ33" s="106"/>
      <c r="AK33" s="106"/>
      <c r="AL33" s="106"/>
      <c r="AM33" s="106"/>
      <c r="AN33" s="104"/>
    </row>
    <row r="34" spans="1:40" ht="75" customHeight="1" x14ac:dyDescent="0.25">
      <c r="A34" s="480" t="s">
        <v>214</v>
      </c>
      <c r="B34" s="476">
        <v>0.11</v>
      </c>
      <c r="C34" s="66" t="s">
        <v>11</v>
      </c>
      <c r="D34" s="67"/>
      <c r="E34" s="67"/>
      <c r="F34" s="67"/>
      <c r="G34" s="67"/>
      <c r="H34" s="67"/>
      <c r="I34" s="67"/>
      <c r="J34" s="67"/>
      <c r="K34" s="67">
        <v>0.5</v>
      </c>
      <c r="L34" s="67">
        <v>0.5</v>
      </c>
      <c r="M34" s="67">
        <v>0</v>
      </c>
      <c r="N34" s="67">
        <v>0</v>
      </c>
      <c r="O34" s="67">
        <v>0</v>
      </c>
      <c r="P34" s="68">
        <f>SUM(D34:O34)</f>
        <v>1</v>
      </c>
      <c r="Q34" s="492" t="s">
        <v>237</v>
      </c>
      <c r="R34" s="493"/>
      <c r="S34" s="493"/>
      <c r="T34" s="493"/>
      <c r="U34" s="493"/>
      <c r="V34" s="493"/>
      <c r="W34" s="493"/>
      <c r="X34" s="493"/>
      <c r="Y34" s="493"/>
      <c r="Z34" s="493"/>
      <c r="AA34" s="493"/>
      <c r="AB34" s="494"/>
      <c r="AC34" s="59"/>
      <c r="AE34" s="107"/>
      <c r="AF34" s="107"/>
      <c r="AG34" s="107"/>
      <c r="AH34" s="107"/>
      <c r="AI34" s="107"/>
      <c r="AJ34" s="107"/>
      <c r="AK34" s="107"/>
      <c r="AL34" s="107"/>
      <c r="AM34" s="107"/>
      <c r="AN34" s="104"/>
    </row>
    <row r="35" spans="1:40" ht="75" customHeight="1" x14ac:dyDescent="0.25">
      <c r="A35" s="481"/>
      <c r="B35" s="477"/>
      <c r="C35" s="62" t="s">
        <v>12</v>
      </c>
      <c r="D35" s="12"/>
      <c r="E35" s="12"/>
      <c r="F35" s="12"/>
      <c r="G35" s="12"/>
      <c r="H35" s="12"/>
      <c r="I35" s="12"/>
      <c r="J35" s="12"/>
      <c r="K35" s="12">
        <v>0.5</v>
      </c>
      <c r="L35" s="12">
        <v>0.5</v>
      </c>
      <c r="M35" s="12">
        <v>0</v>
      </c>
      <c r="N35" s="12">
        <v>0</v>
      </c>
      <c r="O35" s="12"/>
      <c r="P35" s="13">
        <f t="shared" ref="P35:P45" si="0">SUM(D35:O35)</f>
        <v>1</v>
      </c>
      <c r="Q35" s="495"/>
      <c r="R35" s="496"/>
      <c r="S35" s="496"/>
      <c r="T35" s="496"/>
      <c r="U35" s="496"/>
      <c r="V35" s="496"/>
      <c r="W35" s="496"/>
      <c r="X35" s="496"/>
      <c r="Y35" s="496"/>
      <c r="Z35" s="496"/>
      <c r="AA35" s="496"/>
      <c r="AB35" s="497"/>
      <c r="AC35" s="59"/>
      <c r="AE35" s="104"/>
      <c r="AF35" s="104"/>
      <c r="AG35" s="104"/>
      <c r="AH35" s="104"/>
      <c r="AI35" s="104"/>
      <c r="AJ35" s="104"/>
      <c r="AK35" s="104"/>
      <c r="AL35" s="104"/>
      <c r="AM35" s="104"/>
      <c r="AN35" s="104"/>
    </row>
    <row r="36" spans="1:40" ht="75" customHeight="1" x14ac:dyDescent="0.25">
      <c r="A36" s="478"/>
      <c r="B36" s="479"/>
      <c r="C36" s="62"/>
      <c r="D36" s="64"/>
      <c r="E36" s="69"/>
      <c r="F36" s="64"/>
      <c r="G36" s="64"/>
      <c r="H36" s="64"/>
      <c r="I36" s="64"/>
      <c r="J36" s="64"/>
      <c r="K36" s="64"/>
      <c r="L36" s="64"/>
      <c r="M36" s="64"/>
      <c r="N36" s="64"/>
      <c r="O36" s="64"/>
      <c r="P36" s="108">
        <f>SUM(D36:O36)</f>
        <v>0</v>
      </c>
      <c r="Q36" s="498"/>
      <c r="R36" s="499"/>
      <c r="S36" s="499"/>
      <c r="T36" s="499"/>
      <c r="U36" s="499"/>
      <c r="V36" s="499"/>
      <c r="W36" s="499"/>
      <c r="X36" s="499"/>
      <c r="Y36" s="499"/>
      <c r="Z36" s="499"/>
      <c r="AA36" s="499"/>
      <c r="AB36" s="500"/>
      <c r="AC36" s="59"/>
      <c r="AE36" s="104"/>
      <c r="AF36" s="104"/>
      <c r="AG36" s="104"/>
      <c r="AH36" s="104"/>
      <c r="AI36" s="104"/>
      <c r="AJ36" s="104"/>
      <c r="AK36" s="104"/>
      <c r="AL36" s="104"/>
      <c r="AM36" s="104"/>
      <c r="AN36" s="104"/>
    </row>
    <row r="37" spans="1:40" ht="75" customHeight="1" x14ac:dyDescent="0.25">
      <c r="A37" s="480" t="s">
        <v>208</v>
      </c>
      <c r="B37" s="476">
        <v>7.0000000000000007E-2</v>
      </c>
      <c r="C37" s="61" t="s">
        <v>11</v>
      </c>
      <c r="D37" s="63"/>
      <c r="E37" s="63"/>
      <c r="F37" s="63"/>
      <c r="G37" s="63"/>
      <c r="H37" s="63"/>
      <c r="I37" s="63"/>
      <c r="J37" s="63"/>
      <c r="K37" s="63">
        <v>0.2</v>
      </c>
      <c r="L37" s="63">
        <v>0.2</v>
      </c>
      <c r="M37" s="63">
        <v>0.2</v>
      </c>
      <c r="N37" s="63">
        <v>0.2</v>
      </c>
      <c r="O37" s="63">
        <v>0.2</v>
      </c>
      <c r="P37" s="13">
        <f t="shared" si="0"/>
        <v>1</v>
      </c>
      <c r="Q37" s="492" t="s">
        <v>238</v>
      </c>
      <c r="R37" s="493"/>
      <c r="S37" s="493"/>
      <c r="T37" s="493"/>
      <c r="U37" s="493"/>
      <c r="V37" s="493"/>
      <c r="W37" s="493"/>
      <c r="X37" s="493"/>
      <c r="Y37" s="493"/>
      <c r="Z37" s="493"/>
      <c r="AA37" s="493"/>
      <c r="AB37" s="494"/>
      <c r="AC37" s="59"/>
      <c r="AM37" s="104"/>
      <c r="AN37" s="104"/>
    </row>
    <row r="38" spans="1:40" ht="75" customHeight="1" x14ac:dyDescent="0.25">
      <c r="A38" s="481"/>
      <c r="B38" s="477"/>
      <c r="C38" s="62" t="s">
        <v>12</v>
      </c>
      <c r="D38" s="12"/>
      <c r="E38" s="12"/>
      <c r="F38" s="12"/>
      <c r="G38" s="12"/>
      <c r="H38" s="12"/>
      <c r="I38" s="12"/>
      <c r="J38" s="12"/>
      <c r="K38" s="12">
        <v>0.2</v>
      </c>
      <c r="L38" s="60">
        <v>0.2</v>
      </c>
      <c r="M38" s="60">
        <v>0.2</v>
      </c>
      <c r="N38" s="60">
        <v>0.2</v>
      </c>
      <c r="O38" s="60">
        <v>0.2</v>
      </c>
      <c r="P38" s="13">
        <f t="shared" si="0"/>
        <v>1</v>
      </c>
      <c r="Q38" s="495"/>
      <c r="R38" s="496"/>
      <c r="S38" s="496"/>
      <c r="T38" s="496"/>
      <c r="U38" s="496"/>
      <c r="V38" s="496"/>
      <c r="W38" s="496"/>
      <c r="X38" s="496"/>
      <c r="Y38" s="496"/>
      <c r="Z38" s="496"/>
      <c r="AA38" s="496"/>
      <c r="AB38" s="497"/>
      <c r="AC38" s="59"/>
      <c r="AM38" s="104"/>
      <c r="AN38" s="104"/>
    </row>
    <row r="39" spans="1:40" ht="75" customHeight="1" x14ac:dyDescent="0.25">
      <c r="A39" s="478"/>
      <c r="B39" s="479"/>
      <c r="C39" s="62"/>
      <c r="D39" s="64"/>
      <c r="E39" s="64"/>
      <c r="F39" s="64"/>
      <c r="G39" s="64"/>
      <c r="H39" s="64"/>
      <c r="I39" s="64"/>
      <c r="J39" s="64"/>
      <c r="K39" s="64"/>
      <c r="L39" s="64"/>
      <c r="M39" s="64"/>
      <c r="N39" s="64"/>
      <c r="O39" s="64"/>
      <c r="P39" s="109">
        <f t="shared" si="0"/>
        <v>0</v>
      </c>
      <c r="Q39" s="498"/>
      <c r="R39" s="499"/>
      <c r="S39" s="499"/>
      <c r="T39" s="499"/>
      <c r="U39" s="499"/>
      <c r="V39" s="499"/>
      <c r="W39" s="499"/>
      <c r="X39" s="499"/>
      <c r="Y39" s="499"/>
      <c r="Z39" s="499"/>
      <c r="AA39" s="499"/>
      <c r="AB39" s="500"/>
      <c r="AC39" s="59"/>
      <c r="AM39" s="107"/>
      <c r="AN39" s="104"/>
    </row>
    <row r="40" spans="1:40" ht="75" customHeight="1" x14ac:dyDescent="0.25">
      <c r="A40" s="480" t="s">
        <v>209</v>
      </c>
      <c r="B40" s="476">
        <v>0.11</v>
      </c>
      <c r="C40" s="61" t="s">
        <v>11</v>
      </c>
      <c r="D40" s="63"/>
      <c r="E40" s="63"/>
      <c r="F40" s="63"/>
      <c r="G40" s="63"/>
      <c r="H40" s="63"/>
      <c r="I40" s="63"/>
      <c r="J40" s="63"/>
      <c r="K40" s="63">
        <v>0.2</v>
      </c>
      <c r="L40" s="63">
        <v>0.2</v>
      </c>
      <c r="M40" s="63">
        <v>0.2</v>
      </c>
      <c r="N40" s="63">
        <v>0.2</v>
      </c>
      <c r="O40" s="63">
        <v>0.2</v>
      </c>
      <c r="P40" s="13">
        <f t="shared" si="0"/>
        <v>1</v>
      </c>
      <c r="Q40" s="492" t="s">
        <v>239</v>
      </c>
      <c r="R40" s="493"/>
      <c r="S40" s="493"/>
      <c r="T40" s="493"/>
      <c r="U40" s="493"/>
      <c r="V40" s="493"/>
      <c r="W40" s="493"/>
      <c r="X40" s="493"/>
      <c r="Y40" s="493"/>
      <c r="Z40" s="493"/>
      <c r="AA40" s="493"/>
      <c r="AB40" s="494"/>
      <c r="AC40" s="59"/>
    </row>
    <row r="41" spans="1:40" ht="75" customHeight="1" x14ac:dyDescent="0.25">
      <c r="A41" s="481"/>
      <c r="B41" s="477"/>
      <c r="C41" s="62" t="s">
        <v>12</v>
      </c>
      <c r="D41" s="12"/>
      <c r="E41" s="12"/>
      <c r="F41" s="12"/>
      <c r="G41" s="12"/>
      <c r="H41" s="12"/>
      <c r="I41" s="12"/>
      <c r="J41" s="12"/>
      <c r="K41" s="12">
        <v>0.2</v>
      </c>
      <c r="L41" s="60">
        <v>0.2</v>
      </c>
      <c r="M41" s="60">
        <v>0.2</v>
      </c>
      <c r="N41" s="60">
        <v>0.37</v>
      </c>
      <c r="O41" s="60">
        <v>0.03</v>
      </c>
      <c r="P41" s="13">
        <f t="shared" si="0"/>
        <v>1</v>
      </c>
      <c r="Q41" s="495"/>
      <c r="R41" s="496"/>
      <c r="S41" s="496"/>
      <c r="T41" s="496"/>
      <c r="U41" s="496"/>
      <c r="V41" s="496"/>
      <c r="W41" s="496"/>
      <c r="X41" s="496"/>
      <c r="Y41" s="496"/>
      <c r="Z41" s="496"/>
      <c r="AA41" s="496"/>
      <c r="AB41" s="497"/>
      <c r="AC41" s="59"/>
      <c r="AN41" s="104"/>
    </row>
    <row r="42" spans="1:40" ht="75" customHeight="1" x14ac:dyDescent="0.25">
      <c r="A42" s="478"/>
      <c r="B42" s="479"/>
      <c r="C42" s="62"/>
      <c r="D42" s="64"/>
      <c r="E42" s="64"/>
      <c r="F42" s="64"/>
      <c r="G42" s="64"/>
      <c r="H42" s="64"/>
      <c r="I42" s="64"/>
      <c r="J42" s="64"/>
      <c r="K42" s="64"/>
      <c r="L42" s="64"/>
      <c r="M42" s="64"/>
      <c r="N42" s="64"/>
      <c r="O42" s="64"/>
      <c r="P42" s="109">
        <f>SUM(D42:O42)</f>
        <v>0</v>
      </c>
      <c r="Q42" s="498"/>
      <c r="R42" s="499"/>
      <c r="S42" s="499"/>
      <c r="T42" s="499"/>
      <c r="U42" s="499"/>
      <c r="V42" s="499"/>
      <c r="W42" s="499"/>
      <c r="X42" s="499"/>
      <c r="Y42" s="499"/>
      <c r="Z42" s="499"/>
      <c r="AA42" s="499"/>
      <c r="AB42" s="500"/>
      <c r="AC42" s="59"/>
    </row>
    <row r="43" spans="1:40" ht="75" customHeight="1" x14ac:dyDescent="0.25">
      <c r="A43" s="480" t="s">
        <v>210</v>
      </c>
      <c r="B43" s="476">
        <v>7.0000000000000007E-2</v>
      </c>
      <c r="C43" s="61" t="s">
        <v>11</v>
      </c>
      <c r="D43" s="63"/>
      <c r="E43" s="63"/>
      <c r="F43" s="63"/>
      <c r="G43" s="63"/>
      <c r="H43" s="63"/>
      <c r="I43" s="63"/>
      <c r="J43" s="63"/>
      <c r="K43" s="63">
        <v>0</v>
      </c>
      <c r="L43" s="63">
        <v>0.15</v>
      </c>
      <c r="M43" s="63">
        <v>0.15</v>
      </c>
      <c r="N43" s="63">
        <v>0.35</v>
      </c>
      <c r="O43" s="63">
        <v>0.35</v>
      </c>
      <c r="P43" s="13">
        <f t="shared" si="0"/>
        <v>0.99999999999999989</v>
      </c>
      <c r="Q43" s="492" t="s">
        <v>240</v>
      </c>
      <c r="R43" s="493"/>
      <c r="S43" s="493"/>
      <c r="T43" s="493"/>
      <c r="U43" s="493"/>
      <c r="V43" s="493"/>
      <c r="W43" s="493"/>
      <c r="X43" s="493"/>
      <c r="Y43" s="493"/>
      <c r="Z43" s="493"/>
      <c r="AA43" s="493"/>
      <c r="AB43" s="494"/>
      <c r="AC43" s="59"/>
    </row>
    <row r="44" spans="1:40" ht="75" customHeight="1" x14ac:dyDescent="0.25">
      <c r="A44" s="481"/>
      <c r="B44" s="477"/>
      <c r="C44" s="62" t="s">
        <v>12</v>
      </c>
      <c r="D44" s="12"/>
      <c r="E44" s="12"/>
      <c r="F44" s="12"/>
      <c r="G44" s="12"/>
      <c r="H44" s="12"/>
      <c r="I44" s="12"/>
      <c r="J44" s="12"/>
      <c r="K44" s="12">
        <v>0</v>
      </c>
      <c r="L44" s="60">
        <v>0.15</v>
      </c>
      <c r="M44" s="60">
        <v>0.15</v>
      </c>
      <c r="N44" s="60">
        <v>0.35</v>
      </c>
      <c r="O44" s="60">
        <v>0.35</v>
      </c>
      <c r="P44" s="13">
        <f t="shared" si="0"/>
        <v>0.99999999999999989</v>
      </c>
      <c r="Q44" s="495"/>
      <c r="R44" s="496"/>
      <c r="S44" s="496"/>
      <c r="T44" s="496"/>
      <c r="U44" s="496"/>
      <c r="V44" s="496"/>
      <c r="W44" s="496"/>
      <c r="X44" s="496"/>
      <c r="Y44" s="496"/>
      <c r="Z44" s="496"/>
      <c r="AA44" s="496"/>
      <c r="AB44" s="497"/>
      <c r="AC44" s="59"/>
    </row>
    <row r="45" spans="1:40" ht="75" customHeight="1" x14ac:dyDescent="0.25">
      <c r="A45" s="478"/>
      <c r="B45" s="479"/>
      <c r="C45" s="62"/>
      <c r="D45" s="64"/>
      <c r="E45" s="64"/>
      <c r="F45" s="64"/>
      <c r="G45" s="64"/>
      <c r="H45" s="64"/>
      <c r="I45" s="64"/>
      <c r="J45" s="64"/>
      <c r="K45" s="64"/>
      <c r="L45" s="64"/>
      <c r="M45" s="64"/>
      <c r="N45" s="64"/>
      <c r="O45" s="64"/>
      <c r="P45" s="109">
        <f t="shared" si="0"/>
        <v>0</v>
      </c>
      <c r="Q45" s="498"/>
      <c r="R45" s="499"/>
      <c r="S45" s="499"/>
      <c r="T45" s="499"/>
      <c r="U45" s="499"/>
      <c r="V45" s="499"/>
      <c r="W45" s="499"/>
      <c r="X45" s="499"/>
      <c r="Y45" s="499"/>
      <c r="Z45" s="499"/>
      <c r="AA45" s="499"/>
      <c r="AB45" s="500"/>
      <c r="AC45" s="59"/>
    </row>
    <row r="46" spans="1:40" ht="17.25" customHeight="1" thickBot="1" x14ac:dyDescent="0.3">
      <c r="A46" s="2"/>
      <c r="B46" s="3"/>
      <c r="C46" s="3"/>
      <c r="D46" s="3"/>
      <c r="E46" s="3"/>
      <c r="F46" s="3"/>
      <c r="G46" s="3"/>
      <c r="H46" s="3"/>
      <c r="I46" s="3"/>
      <c r="J46" s="3"/>
      <c r="K46" s="3"/>
      <c r="L46" s="3"/>
      <c r="M46" s="3"/>
      <c r="N46" s="3"/>
      <c r="O46" s="3"/>
      <c r="P46" s="3"/>
      <c r="Q46" s="3"/>
      <c r="R46" s="3"/>
      <c r="S46" s="3"/>
      <c r="T46" s="3"/>
      <c r="U46" s="3"/>
      <c r="V46" s="3"/>
      <c r="W46" s="3"/>
      <c r="X46" s="4"/>
      <c r="Y46" s="3"/>
      <c r="Z46" s="3"/>
      <c r="AA46" s="3"/>
      <c r="AB46" s="76"/>
    </row>
    <row r="47" spans="1:40" ht="70.900000000000006" customHeight="1" x14ac:dyDescent="0.25">
      <c r="A47" s="482" t="s">
        <v>74</v>
      </c>
      <c r="B47" s="485" t="s">
        <v>76</v>
      </c>
      <c r="C47" s="486"/>
      <c r="D47" s="486"/>
      <c r="E47" s="486"/>
      <c r="F47" s="486"/>
      <c r="G47" s="487"/>
      <c r="H47" s="513" t="s">
        <v>75</v>
      </c>
      <c r="I47" s="366"/>
      <c r="J47" s="366"/>
      <c r="K47" s="366"/>
      <c r="L47" s="366"/>
      <c r="M47" s="366"/>
      <c r="N47" s="485" t="s">
        <v>76</v>
      </c>
      <c r="O47" s="486"/>
      <c r="P47" s="486"/>
      <c r="Q47" s="486"/>
      <c r="R47" s="486"/>
      <c r="S47" s="487"/>
      <c r="T47" s="504" t="s">
        <v>17</v>
      </c>
      <c r="U47" s="505"/>
      <c r="V47" s="505"/>
      <c r="W47" s="506"/>
      <c r="X47" s="485" t="s">
        <v>16</v>
      </c>
      <c r="Y47" s="486"/>
      <c r="Z47" s="486"/>
      <c r="AA47" s="486"/>
      <c r="AB47" s="516"/>
    </row>
    <row r="48" spans="1:40" ht="29.45" customHeight="1" x14ac:dyDescent="0.25">
      <c r="A48" s="483"/>
      <c r="B48" s="510" t="s">
        <v>136</v>
      </c>
      <c r="C48" s="511"/>
      <c r="D48" s="511"/>
      <c r="E48" s="511"/>
      <c r="F48" s="511"/>
      <c r="G48" s="512"/>
      <c r="H48" s="514"/>
      <c r="I48" s="369"/>
      <c r="J48" s="369"/>
      <c r="K48" s="369"/>
      <c r="L48" s="369"/>
      <c r="M48" s="369"/>
      <c r="N48" s="510" t="s">
        <v>137</v>
      </c>
      <c r="O48" s="511"/>
      <c r="P48" s="511"/>
      <c r="Q48" s="511"/>
      <c r="R48" s="511"/>
      <c r="S48" s="512"/>
      <c r="T48" s="507"/>
      <c r="U48" s="395"/>
      <c r="V48" s="395"/>
      <c r="W48" s="508"/>
      <c r="X48" s="510" t="s">
        <v>122</v>
      </c>
      <c r="Y48" s="511"/>
      <c r="Z48" s="511"/>
      <c r="AA48" s="511"/>
      <c r="AB48" s="517"/>
    </row>
    <row r="49" spans="1:28" ht="29.45" customHeight="1" thickBot="1" x14ac:dyDescent="0.3">
      <c r="A49" s="484"/>
      <c r="B49" s="488" t="s">
        <v>127</v>
      </c>
      <c r="C49" s="489"/>
      <c r="D49" s="489"/>
      <c r="E49" s="489"/>
      <c r="F49" s="489"/>
      <c r="G49" s="490"/>
      <c r="H49" s="515"/>
      <c r="I49" s="372"/>
      <c r="J49" s="372"/>
      <c r="K49" s="372"/>
      <c r="L49" s="372"/>
      <c r="M49" s="372"/>
      <c r="N49" s="488" t="s">
        <v>126</v>
      </c>
      <c r="O49" s="489"/>
      <c r="P49" s="489"/>
      <c r="Q49" s="489"/>
      <c r="R49" s="489"/>
      <c r="S49" s="490"/>
      <c r="T49" s="393"/>
      <c r="U49" s="509"/>
      <c r="V49" s="509"/>
      <c r="W49" s="411"/>
      <c r="X49" s="488" t="s">
        <v>85</v>
      </c>
      <c r="Y49" s="489"/>
      <c r="Z49" s="489"/>
      <c r="AA49" s="489"/>
      <c r="AB49" s="518"/>
    </row>
    <row r="50" spans="1:28" x14ac:dyDescent="0.25">
      <c r="G50" s="110"/>
    </row>
    <row r="51" spans="1:28" x14ac:dyDescent="0.25">
      <c r="F51" s="111"/>
      <c r="G51" s="112"/>
    </row>
    <row r="53" spans="1:28" x14ac:dyDescent="0.25">
      <c r="A53"/>
    </row>
    <row r="83" spans="18:19" x14ac:dyDescent="0.25">
      <c r="R83" s="93"/>
      <c r="S83" s="92">
        <f>+LEN(R83)</f>
        <v>0</v>
      </c>
    </row>
  </sheetData>
  <mergeCells count="113">
    <mergeCell ref="A47:A49"/>
    <mergeCell ref="B47:G47"/>
    <mergeCell ref="B49:G49"/>
    <mergeCell ref="Q33:AB33"/>
    <mergeCell ref="Q34:AB36"/>
    <mergeCell ref="Q37:AB39"/>
    <mergeCell ref="Q40:AB42"/>
    <mergeCell ref="Q32:AB32"/>
    <mergeCell ref="U30:X30"/>
    <mergeCell ref="Y30:AB30"/>
    <mergeCell ref="T47:W49"/>
    <mergeCell ref="B43:B44"/>
    <mergeCell ref="B48:G48"/>
    <mergeCell ref="H47:M49"/>
    <mergeCell ref="N49:S49"/>
    <mergeCell ref="N48:S48"/>
    <mergeCell ref="N47:S47"/>
    <mergeCell ref="Q43:AB45"/>
    <mergeCell ref="X47:AB47"/>
    <mergeCell ref="X48:AB48"/>
    <mergeCell ref="X49:AB49"/>
    <mergeCell ref="B34:B35"/>
    <mergeCell ref="B32:B33"/>
    <mergeCell ref="B37:B38"/>
    <mergeCell ref="B40:B41"/>
    <mergeCell ref="C32:P32"/>
    <mergeCell ref="A45:B45"/>
    <mergeCell ref="A34:A35"/>
    <mergeCell ref="A32:A33"/>
    <mergeCell ref="A36:B36"/>
    <mergeCell ref="A39:B39"/>
    <mergeCell ref="A37:A38"/>
    <mergeCell ref="A43:A44"/>
    <mergeCell ref="A42:B42"/>
    <mergeCell ref="A40:A41"/>
    <mergeCell ref="A31:AB31"/>
    <mergeCell ref="B21:C22"/>
    <mergeCell ref="B23:C26"/>
    <mergeCell ref="A28:A29"/>
    <mergeCell ref="C28:C29"/>
    <mergeCell ref="A21:A22"/>
    <mergeCell ref="A23:A26"/>
    <mergeCell ref="B28:B29"/>
    <mergeCell ref="M23:O26"/>
    <mergeCell ref="D23:F26"/>
    <mergeCell ref="D28:P28"/>
    <mergeCell ref="D21:O21"/>
    <mergeCell ref="G23:I26"/>
    <mergeCell ref="A27:AB27"/>
    <mergeCell ref="Q28:AB28"/>
    <mergeCell ref="Q29:T29"/>
    <mergeCell ref="Q30:T30"/>
    <mergeCell ref="J23:L26"/>
    <mergeCell ref="P23:P26"/>
    <mergeCell ref="U29:X29"/>
    <mergeCell ref="Y29:AB29"/>
    <mergeCell ref="Q23:AB26"/>
    <mergeCell ref="Q21:AB22"/>
    <mergeCell ref="J22:L22"/>
    <mergeCell ref="Z2:AB2"/>
    <mergeCell ref="H15:I15"/>
    <mergeCell ref="Z4:AB4"/>
    <mergeCell ref="T17:V17"/>
    <mergeCell ref="W17:Y17"/>
    <mergeCell ref="Z3:AB3"/>
    <mergeCell ref="Y11:AB11"/>
    <mergeCell ref="F15:G15"/>
    <mergeCell ref="F16:G16"/>
    <mergeCell ref="W16:AB16"/>
    <mergeCell ref="AA13:AB13"/>
    <mergeCell ref="AA7:AB7"/>
    <mergeCell ref="V13:Y13"/>
    <mergeCell ref="Q15:AB15"/>
    <mergeCell ref="R7:T9"/>
    <mergeCell ref="W11:X11"/>
    <mergeCell ref="C13:Q13"/>
    <mergeCell ref="D15:E15"/>
    <mergeCell ref="T18:V18"/>
    <mergeCell ref="R11:V11"/>
    <mergeCell ref="Y9:Z9"/>
    <mergeCell ref="W18:Y18"/>
    <mergeCell ref="A11:B11"/>
    <mergeCell ref="H16:I16"/>
    <mergeCell ref="S13:T13"/>
    <mergeCell ref="U7:V9"/>
    <mergeCell ref="Y7:Z7"/>
    <mergeCell ref="W7:X9"/>
    <mergeCell ref="Z18:AB18"/>
    <mergeCell ref="D16:E16"/>
    <mergeCell ref="M22:O22"/>
    <mergeCell ref="Z17:AB17"/>
    <mergeCell ref="G22:I22"/>
    <mergeCell ref="A20:AB20"/>
    <mergeCell ref="P21:P22"/>
    <mergeCell ref="D22:F22"/>
    <mergeCell ref="Z1:AB1"/>
    <mergeCell ref="AA8:AB8"/>
    <mergeCell ref="AA9:AB9"/>
    <mergeCell ref="Q16:V16"/>
    <mergeCell ref="M11:Q11"/>
    <mergeCell ref="B1:Y1"/>
    <mergeCell ref="Q18:S18"/>
    <mergeCell ref="Q17:S17"/>
    <mergeCell ref="A7:B9"/>
    <mergeCell ref="A15:B16"/>
    <mergeCell ref="B3:Y4"/>
    <mergeCell ref="A13:B13"/>
    <mergeCell ref="C7:K9"/>
    <mergeCell ref="C11:K11"/>
    <mergeCell ref="C12:Z12"/>
    <mergeCell ref="Y8:Z8"/>
    <mergeCell ref="B2:Y2"/>
    <mergeCell ref="A1:A4"/>
  </mergeCells>
  <dataValidations count="3">
    <dataValidation type="textLength" operator="lessThanOrEqual" allowBlank="1" showInputMessage="1" showErrorMessage="1" errorTitle="Máximo 2.000 caracteres" error="Máximo 2.000 caracteres" promptTitle="2.000 caracteres" sqref="Q23:AB26" xr:uid="{00000000-0002-0000-0000-000000000000}">
      <formula1>2000</formula1>
    </dataValidation>
    <dataValidation type="textLength" operator="lessThanOrEqual" allowBlank="1" showInputMessage="1" showErrorMessage="1" errorTitle="Máximo 2.000 caracteres" error="Máximo 2.000 caracteres" sqref="Q34:AB45 Q30:T30" xr:uid="{00000000-0002-0000-0000-000001000000}">
      <formula1>2000</formula1>
    </dataValidation>
    <dataValidation type="textLength" operator="lessThanOrEqual" allowBlank="1" showInputMessage="1" showErrorMessage="1" errorTitle="Máximo 1.000 caracteres" error="Máximo 1.000 caracteres" sqref="U30:X30" xr:uid="{EC106857-533C-46C7-989F-774CA94DB30E}">
      <formula1>1000</formula1>
    </dataValidation>
  </dataValidations>
  <printOptions horizontalCentered="1"/>
  <pageMargins left="0.19685039370078741" right="0.19685039370078741" top="0.19685039370078741" bottom="0.19685039370078741" header="0" footer="0"/>
  <pageSetup paperSize="41" scale="34" fitToHeight="0" orientation="landscape" r:id="rId1"/>
  <rowBreaks count="1" manualBreakCount="1">
    <brk id="36" max="27" man="1"/>
  </rowBreaks>
  <colBreaks count="1" manualBreakCount="1">
    <brk id="28"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7885-E0F5-4B1C-9986-0EE5D5257846}">
  <sheetPr codeName="Hoja1">
    <tabColor rgb="FF00B0F0"/>
  </sheetPr>
  <dimension ref="A1:AR57"/>
  <sheetViews>
    <sheetView view="pageBreakPreview" topLeftCell="E28" zoomScale="75" zoomScaleNormal="80" zoomScaleSheetLayoutView="75" workbookViewId="0">
      <selection activeCell="Q30" sqref="Q30:T30"/>
    </sheetView>
  </sheetViews>
  <sheetFormatPr baseColWidth="10" defaultColWidth="11.5703125" defaultRowHeight="15" x14ac:dyDescent="0.25"/>
  <cols>
    <col min="1" max="1" width="38.42578125" style="92" customWidth="1"/>
    <col min="2" max="2" width="18.28515625" style="92" customWidth="1"/>
    <col min="3" max="3" width="17.42578125" style="92" customWidth="1"/>
    <col min="4" max="6" width="7" style="92" customWidth="1"/>
    <col min="7" max="15" width="7.7109375" style="92" customWidth="1"/>
    <col min="16" max="16" width="11.140625" style="92" customWidth="1"/>
    <col min="17" max="17" width="11.5703125" style="92" customWidth="1"/>
    <col min="18" max="18" width="7.42578125" style="92" customWidth="1"/>
    <col min="19" max="20" width="11.5703125" style="92" customWidth="1"/>
    <col min="21" max="21" width="13" style="92" customWidth="1"/>
    <col min="22" max="22" width="7.85546875" style="92" customWidth="1"/>
    <col min="23" max="23" width="9.140625" style="92" customWidth="1"/>
    <col min="24" max="24" width="11.42578125" style="92" customWidth="1"/>
    <col min="25" max="25" width="9.7109375" style="92" customWidth="1"/>
    <col min="26" max="26" width="12.85546875" style="92" customWidth="1"/>
    <col min="27" max="27" width="6.28515625" style="92" customWidth="1"/>
    <col min="28" max="28" width="7.7109375" style="92" customWidth="1"/>
    <col min="29" max="29" width="8.28515625" style="92" bestFit="1" customWidth="1"/>
    <col min="30" max="30" width="22.85546875" style="92" customWidth="1"/>
    <col min="31" max="31" width="18.42578125" style="92" bestFit="1" customWidth="1"/>
    <col min="32" max="32" width="8.42578125" style="92" customWidth="1"/>
    <col min="33" max="33" width="18.42578125" style="92" bestFit="1" customWidth="1"/>
    <col min="34" max="34" width="5.7109375" style="92" customWidth="1"/>
    <col min="35" max="35" width="18.42578125" style="92" bestFit="1" customWidth="1"/>
    <col min="36" max="36" width="4.7109375" style="92" customWidth="1"/>
    <col min="37" max="37" width="23" style="92" bestFit="1" customWidth="1"/>
    <col min="38" max="38" width="11.5703125" style="92"/>
    <col min="39" max="39" width="18.42578125" style="92" bestFit="1" customWidth="1"/>
    <col min="40" max="40" width="16.140625" style="92" customWidth="1"/>
    <col min="41" max="16384" width="11.5703125" style="92"/>
  </cols>
  <sheetData>
    <row r="1" spans="1:28" ht="32.25" customHeight="1" x14ac:dyDescent="0.25">
      <c r="A1" s="384"/>
      <c r="B1" s="343" t="s">
        <v>21</v>
      </c>
      <c r="C1" s="344"/>
      <c r="D1" s="344"/>
      <c r="E1" s="344"/>
      <c r="F1" s="344"/>
      <c r="G1" s="344"/>
      <c r="H1" s="344"/>
      <c r="I1" s="344"/>
      <c r="J1" s="344"/>
      <c r="K1" s="344"/>
      <c r="L1" s="344"/>
      <c r="M1" s="344"/>
      <c r="N1" s="344"/>
      <c r="O1" s="344"/>
      <c r="P1" s="344"/>
      <c r="Q1" s="344"/>
      <c r="R1" s="344"/>
      <c r="S1" s="344"/>
      <c r="T1" s="344"/>
      <c r="U1" s="344"/>
      <c r="V1" s="344"/>
      <c r="W1" s="344"/>
      <c r="X1" s="344"/>
      <c r="Y1" s="345"/>
      <c r="Z1" s="330" t="s">
        <v>23</v>
      </c>
      <c r="AA1" s="331"/>
      <c r="AB1" s="332"/>
    </row>
    <row r="2" spans="1:28" ht="30.75" customHeight="1" x14ac:dyDescent="0.25">
      <c r="A2" s="385"/>
      <c r="B2" s="381" t="s">
        <v>22</v>
      </c>
      <c r="C2" s="382"/>
      <c r="D2" s="382"/>
      <c r="E2" s="382"/>
      <c r="F2" s="382"/>
      <c r="G2" s="382"/>
      <c r="H2" s="382"/>
      <c r="I2" s="382"/>
      <c r="J2" s="382"/>
      <c r="K2" s="382"/>
      <c r="L2" s="382"/>
      <c r="M2" s="382"/>
      <c r="N2" s="382"/>
      <c r="O2" s="382"/>
      <c r="P2" s="382"/>
      <c r="Q2" s="382"/>
      <c r="R2" s="382"/>
      <c r="S2" s="382"/>
      <c r="T2" s="382"/>
      <c r="U2" s="382"/>
      <c r="V2" s="382"/>
      <c r="W2" s="382"/>
      <c r="X2" s="382"/>
      <c r="Y2" s="383"/>
      <c r="Z2" s="412" t="s">
        <v>97</v>
      </c>
      <c r="AA2" s="413"/>
      <c r="AB2" s="414"/>
    </row>
    <row r="3" spans="1:28" ht="24" customHeight="1" x14ac:dyDescent="0.25">
      <c r="A3" s="385"/>
      <c r="B3" s="357" t="s">
        <v>73</v>
      </c>
      <c r="C3" s="358"/>
      <c r="D3" s="358"/>
      <c r="E3" s="358"/>
      <c r="F3" s="358"/>
      <c r="G3" s="358"/>
      <c r="H3" s="358"/>
      <c r="I3" s="358"/>
      <c r="J3" s="358"/>
      <c r="K3" s="358"/>
      <c r="L3" s="358"/>
      <c r="M3" s="358"/>
      <c r="N3" s="358"/>
      <c r="O3" s="358"/>
      <c r="P3" s="358"/>
      <c r="Q3" s="358"/>
      <c r="R3" s="358"/>
      <c r="S3" s="358"/>
      <c r="T3" s="358"/>
      <c r="U3" s="358"/>
      <c r="V3" s="358"/>
      <c r="W3" s="358"/>
      <c r="X3" s="358"/>
      <c r="Y3" s="359"/>
      <c r="Z3" s="412" t="s">
        <v>96</v>
      </c>
      <c r="AA3" s="413"/>
      <c r="AB3" s="414"/>
    </row>
    <row r="4" spans="1:28" ht="15.75" customHeight="1" thickBot="1" x14ac:dyDescent="0.3">
      <c r="A4" s="386"/>
      <c r="B4" s="360"/>
      <c r="C4" s="361"/>
      <c r="D4" s="361"/>
      <c r="E4" s="361"/>
      <c r="F4" s="361"/>
      <c r="G4" s="361"/>
      <c r="H4" s="361"/>
      <c r="I4" s="361"/>
      <c r="J4" s="361"/>
      <c r="K4" s="361"/>
      <c r="L4" s="361"/>
      <c r="M4" s="361"/>
      <c r="N4" s="361"/>
      <c r="O4" s="361"/>
      <c r="P4" s="361"/>
      <c r="Q4" s="361"/>
      <c r="R4" s="361"/>
      <c r="S4" s="361"/>
      <c r="T4" s="361"/>
      <c r="U4" s="361"/>
      <c r="V4" s="361"/>
      <c r="W4" s="361"/>
      <c r="X4" s="361"/>
      <c r="Y4" s="362"/>
      <c r="Z4" s="416" t="s">
        <v>18</v>
      </c>
      <c r="AA4" s="417"/>
      <c r="AB4" s="418"/>
    </row>
    <row r="5" spans="1:28" ht="9" customHeight="1" thickBot="1" x14ac:dyDescent="0.3">
      <c r="A5" s="74"/>
      <c r="B5" s="72"/>
      <c r="C5" s="73"/>
      <c r="D5" s="7"/>
      <c r="E5" s="7"/>
      <c r="F5" s="7"/>
      <c r="G5" s="7"/>
      <c r="H5" s="7"/>
      <c r="I5" s="7"/>
      <c r="J5" s="7"/>
      <c r="K5" s="7"/>
      <c r="L5" s="7"/>
      <c r="M5" s="7"/>
      <c r="N5" s="7"/>
      <c r="O5" s="7"/>
      <c r="P5" s="7"/>
      <c r="Q5" s="7"/>
      <c r="R5" s="7"/>
      <c r="S5" s="7"/>
      <c r="T5" s="7"/>
      <c r="U5" s="7"/>
      <c r="V5" s="7"/>
      <c r="W5" s="7"/>
      <c r="X5" s="8"/>
      <c r="Y5" s="7"/>
      <c r="Z5" s="9"/>
      <c r="AA5" s="1"/>
      <c r="AB5" s="75"/>
    </row>
    <row r="6" spans="1:28" ht="9" customHeight="1" thickBot="1" x14ac:dyDescent="0.3">
      <c r="A6" s="6"/>
      <c r="B6" s="7"/>
      <c r="C6" s="7"/>
      <c r="D6" s="7"/>
      <c r="E6" s="7"/>
      <c r="F6" s="7"/>
      <c r="G6" s="7"/>
      <c r="H6" s="7"/>
      <c r="I6" s="7"/>
      <c r="J6" s="7"/>
      <c r="K6" s="7"/>
      <c r="L6" s="7"/>
      <c r="M6" s="7"/>
      <c r="N6" s="7"/>
      <c r="O6" s="7"/>
      <c r="P6" s="7"/>
      <c r="Q6" s="7"/>
      <c r="R6" s="7"/>
      <c r="S6" s="7"/>
      <c r="T6" s="7"/>
      <c r="U6" s="7"/>
      <c r="V6" s="7"/>
      <c r="W6" s="7"/>
      <c r="X6" s="8"/>
      <c r="Y6" s="7"/>
      <c r="Z6" s="7"/>
      <c r="AA6" s="3"/>
      <c r="AB6" s="76"/>
    </row>
    <row r="7" spans="1:28" ht="15" customHeight="1" x14ac:dyDescent="0.25">
      <c r="A7" s="351" t="s">
        <v>0</v>
      </c>
      <c r="B7" s="352"/>
      <c r="C7" s="365" t="s">
        <v>109</v>
      </c>
      <c r="D7" s="366"/>
      <c r="E7" s="366"/>
      <c r="F7" s="366"/>
      <c r="G7" s="366"/>
      <c r="H7" s="366"/>
      <c r="I7" s="366"/>
      <c r="J7" s="366"/>
      <c r="K7" s="367"/>
      <c r="L7" s="94"/>
      <c r="M7" s="95"/>
      <c r="N7" s="95"/>
      <c r="O7" s="95"/>
      <c r="P7" s="95"/>
      <c r="Q7" s="96"/>
      <c r="R7" s="404" t="s">
        <v>81</v>
      </c>
      <c r="S7" s="433"/>
      <c r="T7" s="405"/>
      <c r="U7" s="396">
        <v>44141</v>
      </c>
      <c r="V7" s="397"/>
      <c r="W7" s="404" t="s">
        <v>77</v>
      </c>
      <c r="X7" s="405"/>
      <c r="Y7" s="402" t="s">
        <v>80</v>
      </c>
      <c r="Z7" s="403"/>
      <c r="AA7" s="427"/>
      <c r="AB7" s="428"/>
    </row>
    <row r="8" spans="1:28" ht="15" customHeight="1" x14ac:dyDescent="0.25">
      <c r="A8" s="353"/>
      <c r="B8" s="354"/>
      <c r="C8" s="368"/>
      <c r="D8" s="369"/>
      <c r="E8" s="369"/>
      <c r="F8" s="369"/>
      <c r="G8" s="369"/>
      <c r="H8" s="369"/>
      <c r="I8" s="369"/>
      <c r="J8" s="369"/>
      <c r="K8" s="370"/>
      <c r="L8" s="94"/>
      <c r="M8" s="95"/>
      <c r="N8" s="95"/>
      <c r="O8" s="95"/>
      <c r="P8" s="95"/>
      <c r="Q8" s="96"/>
      <c r="R8" s="406"/>
      <c r="S8" s="434"/>
      <c r="T8" s="407"/>
      <c r="U8" s="398"/>
      <c r="V8" s="399"/>
      <c r="W8" s="406"/>
      <c r="X8" s="407"/>
      <c r="Y8" s="379" t="s">
        <v>78</v>
      </c>
      <c r="Z8" s="380"/>
      <c r="AA8" s="333"/>
      <c r="AB8" s="334"/>
    </row>
    <row r="9" spans="1:28" ht="15" customHeight="1" thickBot="1" x14ac:dyDescent="0.3">
      <c r="A9" s="355"/>
      <c r="B9" s="356"/>
      <c r="C9" s="371"/>
      <c r="D9" s="372"/>
      <c r="E9" s="372"/>
      <c r="F9" s="372"/>
      <c r="G9" s="372"/>
      <c r="H9" s="372"/>
      <c r="I9" s="372"/>
      <c r="J9" s="372"/>
      <c r="K9" s="373"/>
      <c r="L9" s="94"/>
      <c r="M9" s="95"/>
      <c r="N9" s="95"/>
      <c r="O9" s="95"/>
      <c r="P9" s="95"/>
      <c r="Q9" s="96"/>
      <c r="R9" s="408"/>
      <c r="S9" s="435"/>
      <c r="T9" s="409"/>
      <c r="U9" s="400"/>
      <c r="V9" s="401"/>
      <c r="W9" s="408"/>
      <c r="X9" s="409"/>
      <c r="Y9" s="391" t="s">
        <v>79</v>
      </c>
      <c r="Z9" s="392"/>
      <c r="AA9" s="335" t="s">
        <v>98</v>
      </c>
      <c r="AB9" s="336"/>
    </row>
    <row r="10" spans="1:28" ht="9" customHeight="1" thickBot="1" x14ac:dyDescent="0.3">
      <c r="A10" s="71"/>
      <c r="B10" s="78"/>
      <c r="C10" s="11"/>
      <c r="D10" s="11"/>
      <c r="E10" s="11"/>
      <c r="F10" s="11"/>
      <c r="G10" s="11"/>
      <c r="H10" s="11"/>
      <c r="I10" s="11"/>
      <c r="J10" s="11"/>
      <c r="K10" s="11"/>
      <c r="L10" s="11"/>
      <c r="M10" s="86"/>
      <c r="N10" s="86"/>
      <c r="O10" s="86"/>
      <c r="P10" s="86"/>
      <c r="Q10" s="86"/>
      <c r="R10" s="83"/>
      <c r="S10" s="83"/>
      <c r="T10" s="83"/>
      <c r="U10" s="83"/>
      <c r="V10" s="83"/>
      <c r="W10" s="80"/>
      <c r="X10" s="80"/>
      <c r="Y10" s="80"/>
      <c r="Z10" s="80"/>
      <c r="AA10" s="80"/>
      <c r="AB10" s="81"/>
    </row>
    <row r="11" spans="1:28" ht="39" customHeight="1" thickBot="1" x14ac:dyDescent="0.3">
      <c r="A11" s="363" t="s">
        <v>87</v>
      </c>
      <c r="B11" s="364"/>
      <c r="C11" s="374" t="s">
        <v>102</v>
      </c>
      <c r="D11" s="375"/>
      <c r="E11" s="375"/>
      <c r="F11" s="375"/>
      <c r="G11" s="375"/>
      <c r="H11" s="375"/>
      <c r="I11" s="375"/>
      <c r="J11" s="375"/>
      <c r="K11" s="376"/>
      <c r="L11" s="97"/>
      <c r="M11" s="340" t="s">
        <v>83</v>
      </c>
      <c r="N11" s="341"/>
      <c r="O11" s="341"/>
      <c r="P11" s="341"/>
      <c r="Q11" s="342"/>
      <c r="R11" s="388" t="s">
        <v>107</v>
      </c>
      <c r="S11" s="389"/>
      <c r="T11" s="389"/>
      <c r="U11" s="389"/>
      <c r="V11" s="390"/>
      <c r="W11" s="340" t="s">
        <v>82</v>
      </c>
      <c r="X11" s="342"/>
      <c r="Y11" s="419" t="s">
        <v>103</v>
      </c>
      <c r="Z11" s="420"/>
      <c r="AA11" s="420"/>
      <c r="AB11" s="421"/>
    </row>
    <row r="12" spans="1:28" ht="9" customHeight="1" thickBot="1" x14ac:dyDescent="0.3">
      <c r="A12" s="65"/>
      <c r="B12" s="82"/>
      <c r="C12" s="377"/>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5"/>
      <c r="AB12" s="77"/>
    </row>
    <row r="13" spans="1:28" s="98" customFormat="1" ht="37.5" customHeight="1" thickBot="1" x14ac:dyDescent="0.3">
      <c r="A13" s="363" t="s">
        <v>89</v>
      </c>
      <c r="B13" s="364"/>
      <c r="C13" s="436" t="s">
        <v>110</v>
      </c>
      <c r="D13" s="437"/>
      <c r="E13" s="437"/>
      <c r="F13" s="437"/>
      <c r="G13" s="437"/>
      <c r="H13" s="437"/>
      <c r="I13" s="437"/>
      <c r="J13" s="437"/>
      <c r="K13" s="437"/>
      <c r="L13" s="437"/>
      <c r="M13" s="437"/>
      <c r="N13" s="437"/>
      <c r="O13" s="437"/>
      <c r="P13" s="437"/>
      <c r="Q13" s="438"/>
      <c r="R13" s="7"/>
      <c r="S13" s="395" t="s">
        <v>19</v>
      </c>
      <c r="T13" s="395"/>
      <c r="U13" s="84">
        <v>1</v>
      </c>
      <c r="V13" s="429" t="s">
        <v>20</v>
      </c>
      <c r="W13" s="395"/>
      <c r="X13" s="395"/>
      <c r="Y13" s="395"/>
      <c r="Z13" s="7"/>
      <c r="AA13" s="425">
        <f>+'[2]Ponderación '!D4</f>
        <v>0.31</v>
      </c>
      <c r="AB13" s="426"/>
    </row>
    <row r="14" spans="1:28" ht="16.5" customHeight="1" thickBot="1" x14ac:dyDescent="0.3">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1"/>
    </row>
    <row r="15" spans="1:28" ht="24" customHeight="1" thickBot="1" x14ac:dyDescent="0.3">
      <c r="A15" s="351" t="s">
        <v>1</v>
      </c>
      <c r="B15" s="352"/>
      <c r="C15" s="88" t="s">
        <v>69</v>
      </c>
      <c r="D15" s="415" t="s">
        <v>24</v>
      </c>
      <c r="E15" s="422"/>
      <c r="F15" s="415" t="s">
        <v>25</v>
      </c>
      <c r="G15" s="422"/>
      <c r="H15" s="415" t="s">
        <v>26</v>
      </c>
      <c r="I15" s="342"/>
      <c r="J15" s="86"/>
      <c r="K15" s="99"/>
      <c r="L15" s="86"/>
      <c r="M15" s="3"/>
      <c r="N15" s="3"/>
      <c r="O15" s="3"/>
      <c r="P15" s="3"/>
      <c r="Q15" s="430" t="s">
        <v>2</v>
      </c>
      <c r="R15" s="431"/>
      <c r="S15" s="431"/>
      <c r="T15" s="431"/>
      <c r="U15" s="431"/>
      <c r="V15" s="431"/>
      <c r="W15" s="431"/>
      <c r="X15" s="431"/>
      <c r="Y15" s="431"/>
      <c r="Z15" s="431"/>
      <c r="AA15" s="431"/>
      <c r="AB15" s="432"/>
    </row>
    <row r="16" spans="1:28" ht="35.25" customHeight="1" thickBot="1" x14ac:dyDescent="0.3">
      <c r="A16" s="355"/>
      <c r="B16" s="356"/>
      <c r="C16" s="79"/>
      <c r="D16" s="393"/>
      <c r="E16" s="411"/>
      <c r="F16" s="393"/>
      <c r="G16" s="411"/>
      <c r="H16" s="393" t="s">
        <v>131</v>
      </c>
      <c r="I16" s="394"/>
      <c r="J16" s="86"/>
      <c r="K16" s="86"/>
      <c r="L16" s="86"/>
      <c r="M16" s="3"/>
      <c r="N16" s="3"/>
      <c r="O16" s="3"/>
      <c r="P16" s="3"/>
      <c r="Q16" s="337" t="s">
        <v>3</v>
      </c>
      <c r="R16" s="338"/>
      <c r="S16" s="338"/>
      <c r="T16" s="338"/>
      <c r="U16" s="338"/>
      <c r="V16" s="339"/>
      <c r="W16" s="423" t="s">
        <v>4</v>
      </c>
      <c r="X16" s="338"/>
      <c r="Y16" s="338"/>
      <c r="Z16" s="338"/>
      <c r="AA16" s="338"/>
      <c r="AB16" s="424"/>
    </row>
    <row r="17" spans="1:40" ht="27" customHeight="1" x14ac:dyDescent="0.25">
      <c r="A17" s="2"/>
      <c r="B17" s="3"/>
      <c r="C17" s="3"/>
      <c r="D17" s="10"/>
      <c r="E17" s="10"/>
      <c r="F17" s="10"/>
      <c r="G17" s="10"/>
      <c r="H17" s="10"/>
      <c r="I17" s="10"/>
      <c r="J17" s="10"/>
      <c r="K17" s="10"/>
      <c r="L17" s="10"/>
      <c r="M17" s="3"/>
      <c r="N17" s="3"/>
      <c r="O17" s="3"/>
      <c r="P17" s="3"/>
      <c r="Q17" s="349" t="s">
        <v>5</v>
      </c>
      <c r="R17" s="323"/>
      <c r="S17" s="350"/>
      <c r="T17" s="322" t="s">
        <v>6</v>
      </c>
      <c r="U17" s="323"/>
      <c r="V17" s="350"/>
      <c r="W17" s="322" t="s">
        <v>5</v>
      </c>
      <c r="X17" s="323"/>
      <c r="Y17" s="350"/>
      <c r="Z17" s="322" t="s">
        <v>6</v>
      </c>
      <c r="AA17" s="323"/>
      <c r="AB17" s="324"/>
      <c r="AC17" s="100"/>
      <c r="AD17" s="100"/>
    </row>
    <row r="18" spans="1:40" ht="18" customHeight="1" thickBot="1" x14ac:dyDescent="0.3">
      <c r="A18" s="6"/>
      <c r="B18" s="7"/>
      <c r="C18" s="10"/>
      <c r="D18" s="10"/>
      <c r="E18" s="10"/>
      <c r="F18" s="10"/>
      <c r="G18" s="101"/>
      <c r="H18" s="101"/>
      <c r="I18" s="101"/>
      <c r="J18" s="101"/>
      <c r="K18" s="101"/>
      <c r="L18" s="101"/>
      <c r="M18" s="10"/>
      <c r="N18" s="10"/>
      <c r="O18" s="10"/>
      <c r="P18" s="10"/>
      <c r="Q18" s="346"/>
      <c r="R18" s="347"/>
      <c r="S18" s="348"/>
      <c r="T18" s="387"/>
      <c r="U18" s="347"/>
      <c r="V18" s="348"/>
      <c r="W18" s="387">
        <f>+'[2]Ponderación '!C4</f>
        <v>120000000</v>
      </c>
      <c r="X18" s="347"/>
      <c r="Y18" s="348"/>
      <c r="Z18" s="387">
        <v>120000000</v>
      </c>
      <c r="AA18" s="347"/>
      <c r="AB18" s="410"/>
      <c r="AC18" s="113">
        <f>+Z18/W18</f>
        <v>1</v>
      </c>
      <c r="AD18" s="102"/>
    </row>
    <row r="19" spans="1:40" ht="7.5" customHeight="1" thickBot="1" x14ac:dyDescent="0.3">
      <c r="A19" s="6"/>
      <c r="B19" s="7"/>
      <c r="C19" s="10"/>
      <c r="D19" s="10"/>
      <c r="E19" s="10"/>
      <c r="F19" s="10"/>
      <c r="G19" s="10"/>
      <c r="H19" s="10"/>
      <c r="I19" s="10"/>
      <c r="J19" s="10"/>
      <c r="K19" s="10"/>
      <c r="L19" s="10"/>
      <c r="M19" s="10"/>
      <c r="N19" s="10"/>
      <c r="O19" s="10"/>
      <c r="P19" s="10"/>
      <c r="Q19" s="10"/>
      <c r="R19" s="10"/>
      <c r="S19" s="10"/>
      <c r="T19" s="10"/>
      <c r="U19" s="10"/>
      <c r="V19" s="10"/>
      <c r="W19" s="10"/>
      <c r="X19" s="10"/>
      <c r="Y19" s="10"/>
      <c r="Z19" s="10"/>
      <c r="AA19" s="3"/>
      <c r="AB19" s="76"/>
    </row>
    <row r="20" spans="1:40" ht="17.25" customHeight="1" x14ac:dyDescent="0.25">
      <c r="A20" s="325" t="s">
        <v>86</v>
      </c>
      <c r="B20" s="326"/>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8"/>
    </row>
    <row r="21" spans="1:40" ht="15" customHeight="1" x14ac:dyDescent="0.25">
      <c r="A21" s="450" t="s">
        <v>7</v>
      </c>
      <c r="B21" s="443" t="s">
        <v>8</v>
      </c>
      <c r="C21" s="444"/>
      <c r="D21" s="319" t="s">
        <v>9</v>
      </c>
      <c r="E21" s="320"/>
      <c r="F21" s="320"/>
      <c r="G21" s="320"/>
      <c r="H21" s="320"/>
      <c r="I21" s="320"/>
      <c r="J21" s="320"/>
      <c r="K21" s="320"/>
      <c r="L21" s="320"/>
      <c r="M21" s="320"/>
      <c r="N21" s="320"/>
      <c r="O21" s="321"/>
      <c r="P21" s="329" t="s">
        <v>10</v>
      </c>
      <c r="Q21" s="329" t="s">
        <v>94</v>
      </c>
      <c r="R21" s="329"/>
      <c r="S21" s="329"/>
      <c r="T21" s="329"/>
      <c r="U21" s="329"/>
      <c r="V21" s="329"/>
      <c r="W21" s="329"/>
      <c r="X21" s="329"/>
      <c r="Y21" s="329"/>
      <c r="Z21" s="329"/>
      <c r="AA21" s="329"/>
      <c r="AB21" s="475"/>
    </row>
    <row r="22" spans="1:40" ht="27" customHeight="1" x14ac:dyDescent="0.25">
      <c r="A22" s="452"/>
      <c r="B22" s="445"/>
      <c r="C22" s="440"/>
      <c r="D22" s="319" t="s">
        <v>69</v>
      </c>
      <c r="E22" s="320"/>
      <c r="F22" s="321"/>
      <c r="G22" s="319" t="s">
        <v>24</v>
      </c>
      <c r="H22" s="320"/>
      <c r="I22" s="321"/>
      <c r="J22" s="319" t="s">
        <v>25</v>
      </c>
      <c r="K22" s="320"/>
      <c r="L22" s="321"/>
      <c r="M22" s="319" t="s">
        <v>26</v>
      </c>
      <c r="N22" s="320"/>
      <c r="O22" s="321"/>
      <c r="P22" s="321"/>
      <c r="Q22" s="329"/>
      <c r="R22" s="329"/>
      <c r="S22" s="329"/>
      <c r="T22" s="329"/>
      <c r="U22" s="329"/>
      <c r="V22" s="329"/>
      <c r="W22" s="329"/>
      <c r="X22" s="329"/>
      <c r="Y22" s="329"/>
      <c r="Z22" s="329"/>
      <c r="AA22" s="329"/>
      <c r="AB22" s="475"/>
    </row>
    <row r="23" spans="1:40" x14ac:dyDescent="0.25">
      <c r="A23" s="453" t="str">
        <f>+C13</f>
        <v xml:space="preserve">Diseñar 13 contenidos para el desarrollo de capacidades socioemocionales, técnicas y digitales de las mujeres, en toda su diversidad </v>
      </c>
      <c r="B23" s="446" t="s">
        <v>106</v>
      </c>
      <c r="C23" s="447"/>
      <c r="D23" s="455"/>
      <c r="E23" s="456"/>
      <c r="F23" s="457"/>
      <c r="G23" s="455"/>
      <c r="H23" s="456"/>
      <c r="I23" s="457"/>
      <c r="J23" s="455"/>
      <c r="K23" s="456"/>
      <c r="L23" s="457"/>
      <c r="M23" s="455"/>
      <c r="N23" s="456"/>
      <c r="O23" s="457"/>
      <c r="P23" s="468"/>
      <c r="Q23" s="471"/>
      <c r="R23" s="471"/>
      <c r="S23" s="471"/>
      <c r="T23" s="471"/>
      <c r="U23" s="471"/>
      <c r="V23" s="471"/>
      <c r="W23" s="471"/>
      <c r="X23" s="471"/>
      <c r="Y23" s="471"/>
      <c r="Z23" s="471"/>
      <c r="AA23" s="471"/>
      <c r="AB23" s="472"/>
    </row>
    <row r="24" spans="1:40" x14ac:dyDescent="0.25">
      <c r="A24" s="453"/>
      <c r="B24" s="448"/>
      <c r="C24" s="449"/>
      <c r="D24" s="458"/>
      <c r="E24" s="459"/>
      <c r="F24" s="460"/>
      <c r="G24" s="458"/>
      <c r="H24" s="459"/>
      <c r="I24" s="460"/>
      <c r="J24" s="458"/>
      <c r="K24" s="459"/>
      <c r="L24" s="460"/>
      <c r="M24" s="458"/>
      <c r="N24" s="459"/>
      <c r="O24" s="460"/>
      <c r="P24" s="469"/>
      <c r="Q24" s="471"/>
      <c r="R24" s="471"/>
      <c r="S24" s="471"/>
      <c r="T24" s="471"/>
      <c r="U24" s="471"/>
      <c r="V24" s="471"/>
      <c r="W24" s="471"/>
      <c r="X24" s="471"/>
      <c r="Y24" s="471"/>
      <c r="Z24" s="471"/>
      <c r="AA24" s="471"/>
      <c r="AB24" s="472"/>
    </row>
    <row r="25" spans="1:40" x14ac:dyDescent="0.25">
      <c r="A25" s="453"/>
      <c r="B25" s="448"/>
      <c r="C25" s="449"/>
      <c r="D25" s="458"/>
      <c r="E25" s="459"/>
      <c r="F25" s="460"/>
      <c r="G25" s="458"/>
      <c r="H25" s="459"/>
      <c r="I25" s="460"/>
      <c r="J25" s="458"/>
      <c r="K25" s="459"/>
      <c r="L25" s="460"/>
      <c r="M25" s="458"/>
      <c r="N25" s="459"/>
      <c r="O25" s="460"/>
      <c r="P25" s="469"/>
      <c r="Q25" s="471"/>
      <c r="R25" s="471"/>
      <c r="S25" s="471"/>
      <c r="T25" s="471"/>
      <c r="U25" s="471"/>
      <c r="V25" s="471"/>
      <c r="W25" s="471"/>
      <c r="X25" s="471"/>
      <c r="Y25" s="471"/>
      <c r="Z25" s="471"/>
      <c r="AA25" s="471"/>
      <c r="AB25" s="472"/>
    </row>
    <row r="26" spans="1:40" ht="30.75" customHeight="1" thickBot="1" x14ac:dyDescent="0.3">
      <c r="A26" s="454"/>
      <c r="B26" s="448"/>
      <c r="C26" s="449"/>
      <c r="D26" s="458"/>
      <c r="E26" s="459"/>
      <c r="F26" s="460"/>
      <c r="G26" s="458"/>
      <c r="H26" s="459"/>
      <c r="I26" s="460"/>
      <c r="J26" s="458"/>
      <c r="K26" s="459"/>
      <c r="L26" s="460"/>
      <c r="M26" s="458"/>
      <c r="N26" s="459"/>
      <c r="O26" s="460"/>
      <c r="P26" s="469"/>
      <c r="Q26" s="473"/>
      <c r="R26" s="473"/>
      <c r="S26" s="473"/>
      <c r="T26" s="473"/>
      <c r="U26" s="473"/>
      <c r="V26" s="473"/>
      <c r="W26" s="473"/>
      <c r="X26" s="473"/>
      <c r="Y26" s="473"/>
      <c r="Z26" s="473"/>
      <c r="AA26" s="473"/>
      <c r="AB26" s="474"/>
    </row>
    <row r="27" spans="1:40" ht="51.75" customHeight="1" x14ac:dyDescent="0.25">
      <c r="A27" s="461"/>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3"/>
    </row>
    <row r="28" spans="1:40" ht="36.75" customHeight="1" x14ac:dyDescent="0.25">
      <c r="A28" s="450" t="s">
        <v>7</v>
      </c>
      <c r="B28" s="329" t="s">
        <v>71</v>
      </c>
      <c r="C28" s="329" t="s">
        <v>8</v>
      </c>
      <c r="D28" s="329" t="s">
        <v>68</v>
      </c>
      <c r="E28" s="329"/>
      <c r="F28" s="329"/>
      <c r="G28" s="329"/>
      <c r="H28" s="329"/>
      <c r="I28" s="329"/>
      <c r="J28" s="329"/>
      <c r="K28" s="329"/>
      <c r="L28" s="329"/>
      <c r="M28" s="329"/>
      <c r="N28" s="329"/>
      <c r="O28" s="329"/>
      <c r="P28" s="329"/>
      <c r="Q28" s="329" t="s">
        <v>95</v>
      </c>
      <c r="R28" s="329"/>
      <c r="S28" s="329"/>
      <c r="T28" s="329"/>
      <c r="U28" s="329"/>
      <c r="V28" s="329"/>
      <c r="W28" s="329"/>
      <c r="X28" s="329"/>
      <c r="Y28" s="329"/>
      <c r="Z28" s="329"/>
      <c r="AA28" s="329"/>
      <c r="AB28" s="329"/>
      <c r="AE28" s="103"/>
      <c r="AF28" s="103"/>
      <c r="AG28" s="103"/>
      <c r="AH28" s="103"/>
      <c r="AI28" s="103"/>
      <c r="AJ28" s="103"/>
      <c r="AK28" s="103"/>
      <c r="AL28" s="103"/>
      <c r="AM28" s="103"/>
      <c r="AN28" s="104"/>
    </row>
    <row r="29" spans="1:40" ht="25.5" customHeight="1" x14ac:dyDescent="0.25">
      <c r="A29" s="450"/>
      <c r="B29" s="329"/>
      <c r="C29" s="451"/>
      <c r="D29" s="87" t="s">
        <v>47</v>
      </c>
      <c r="E29" s="87" t="s">
        <v>48</v>
      </c>
      <c r="F29" s="87" t="s">
        <v>49</v>
      </c>
      <c r="G29" s="87" t="s">
        <v>50</v>
      </c>
      <c r="H29" s="87" t="s">
        <v>51</v>
      </c>
      <c r="I29" s="87" t="s">
        <v>52</v>
      </c>
      <c r="J29" s="87" t="s">
        <v>53</v>
      </c>
      <c r="K29" s="87" t="s">
        <v>54</v>
      </c>
      <c r="L29" s="87" t="s">
        <v>55</v>
      </c>
      <c r="M29" s="87" t="s">
        <v>56</v>
      </c>
      <c r="N29" s="87" t="s">
        <v>57</v>
      </c>
      <c r="O29" s="87" t="s">
        <v>58</v>
      </c>
      <c r="P29" s="87" t="s">
        <v>10</v>
      </c>
      <c r="Q29" s="445" t="s">
        <v>90</v>
      </c>
      <c r="R29" s="464"/>
      <c r="S29" s="464"/>
      <c r="T29" s="440"/>
      <c r="U29" s="445" t="s">
        <v>91</v>
      </c>
      <c r="V29" s="464"/>
      <c r="W29" s="464"/>
      <c r="X29" s="440"/>
      <c r="Y29" s="445" t="s">
        <v>92</v>
      </c>
      <c r="Z29" s="464"/>
      <c r="AA29" s="464"/>
      <c r="AB29" s="470"/>
      <c r="AE29" s="103"/>
      <c r="AF29" s="103"/>
      <c r="AG29" s="103"/>
      <c r="AH29" s="103"/>
      <c r="AI29" s="103"/>
      <c r="AJ29" s="103"/>
      <c r="AK29" s="103"/>
      <c r="AL29" s="103"/>
      <c r="AM29" s="103"/>
      <c r="AN29" s="104"/>
    </row>
    <row r="30" spans="1:40" ht="224.45" customHeight="1" thickBot="1" x14ac:dyDescent="0.3">
      <c r="A30" s="315" t="str">
        <f>+C13</f>
        <v xml:space="preserve">Diseñar 13 contenidos para el desarrollo de capacidades socioemocionales, técnicas y digitales de las mujeres, en toda su diversidad </v>
      </c>
      <c r="B30" s="70">
        <f>+B34+B37</f>
        <v>0.31</v>
      </c>
      <c r="C30" s="85">
        <v>2</v>
      </c>
      <c r="D30" s="124"/>
      <c r="E30" s="124"/>
      <c r="F30" s="124"/>
      <c r="G30" s="124"/>
      <c r="H30" s="124"/>
      <c r="I30" s="124"/>
      <c r="J30" s="124">
        <f>+J54</f>
        <v>0</v>
      </c>
      <c r="K30" s="124">
        <v>0</v>
      </c>
      <c r="L30" s="124">
        <f>+L54</f>
        <v>0.1</v>
      </c>
      <c r="M30" s="124">
        <f>+M54</f>
        <v>0.2</v>
      </c>
      <c r="N30" s="124">
        <f>+N54</f>
        <v>0.76774193548387104</v>
      </c>
      <c r="O30" s="124">
        <f>+O54</f>
        <v>0.93225806451612903</v>
      </c>
      <c r="P30" s="124">
        <f>SUM(D30:O30)</f>
        <v>2</v>
      </c>
      <c r="Q30" s="541" t="s">
        <v>236</v>
      </c>
      <c r="R30" s="542"/>
      <c r="S30" s="542"/>
      <c r="T30" s="543"/>
      <c r="U30" s="465" t="s">
        <v>125</v>
      </c>
      <c r="V30" s="466"/>
      <c r="W30" s="466"/>
      <c r="X30" s="467"/>
      <c r="Y30" s="541" t="s">
        <v>231</v>
      </c>
      <c r="Z30" s="542"/>
      <c r="AA30" s="542"/>
      <c r="AB30" s="544"/>
      <c r="AC30" s="92">
        <f>+LEN(Q30)</f>
        <v>725</v>
      </c>
      <c r="AD30" s="93" t="s">
        <v>215</v>
      </c>
      <c r="AE30" s="92">
        <f>+LEN(AD30)</f>
        <v>299</v>
      </c>
      <c r="AF30" s="103"/>
      <c r="AG30" s="103"/>
      <c r="AH30" s="103"/>
      <c r="AI30" s="103"/>
      <c r="AJ30" s="103"/>
      <c r="AK30" s="103"/>
      <c r="AL30" s="103"/>
      <c r="AM30" s="103"/>
      <c r="AN30" s="104"/>
    </row>
    <row r="31" spans="1:40" ht="18.75" x14ac:dyDescent="0.25">
      <c r="A31" s="439"/>
      <c r="B31" s="440"/>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2"/>
      <c r="AD31" s="105"/>
      <c r="AE31" s="103"/>
      <c r="AF31" s="103"/>
      <c r="AG31" s="103"/>
      <c r="AH31" s="103"/>
      <c r="AI31" s="103"/>
      <c r="AJ31" s="103"/>
      <c r="AK31" s="103"/>
      <c r="AL31" s="103"/>
      <c r="AM31" s="103"/>
      <c r="AN31" s="104"/>
    </row>
    <row r="32" spans="1:40" ht="15" customHeight="1" x14ac:dyDescent="0.25">
      <c r="A32" s="450" t="s">
        <v>13</v>
      </c>
      <c r="B32" s="519" t="s">
        <v>70</v>
      </c>
      <c r="C32" s="329" t="s">
        <v>14</v>
      </c>
      <c r="D32" s="329"/>
      <c r="E32" s="329"/>
      <c r="F32" s="329"/>
      <c r="G32" s="329"/>
      <c r="H32" s="329"/>
      <c r="I32" s="329"/>
      <c r="J32" s="329"/>
      <c r="K32" s="329"/>
      <c r="L32" s="329"/>
      <c r="M32" s="329"/>
      <c r="N32" s="329"/>
      <c r="O32" s="329"/>
      <c r="P32" s="329"/>
      <c r="Q32" s="319" t="s">
        <v>88</v>
      </c>
      <c r="R32" s="320"/>
      <c r="S32" s="320"/>
      <c r="T32" s="320"/>
      <c r="U32" s="320"/>
      <c r="V32" s="320"/>
      <c r="W32" s="320"/>
      <c r="X32" s="320"/>
      <c r="Y32" s="320"/>
      <c r="Z32" s="320"/>
      <c r="AA32" s="320"/>
      <c r="AB32" s="491"/>
      <c r="AC32" s="105">
        <f>+P30/C30</f>
        <v>1</v>
      </c>
      <c r="AE32" s="103"/>
      <c r="AF32" s="103"/>
      <c r="AG32" s="103"/>
      <c r="AH32" s="103"/>
      <c r="AI32" s="103"/>
      <c r="AJ32" s="103"/>
      <c r="AK32" s="103"/>
      <c r="AL32" s="103"/>
      <c r="AM32" s="103"/>
      <c r="AN32" s="104"/>
    </row>
    <row r="33" spans="1:44" ht="25.5" customHeight="1" x14ac:dyDescent="0.25">
      <c r="A33" s="450"/>
      <c r="B33" s="441"/>
      <c r="C33" s="87" t="s">
        <v>15</v>
      </c>
      <c r="D33" s="87" t="s">
        <v>47</v>
      </c>
      <c r="E33" s="87" t="s">
        <v>48</v>
      </c>
      <c r="F33" s="87" t="s">
        <v>49</v>
      </c>
      <c r="G33" s="87" t="s">
        <v>50</v>
      </c>
      <c r="H33" s="87" t="s">
        <v>51</v>
      </c>
      <c r="I33" s="87" t="s">
        <v>52</v>
      </c>
      <c r="J33" s="87" t="s">
        <v>53</v>
      </c>
      <c r="K33" s="87" t="s">
        <v>54</v>
      </c>
      <c r="L33" s="87" t="s">
        <v>55</v>
      </c>
      <c r="M33" s="87" t="s">
        <v>56</v>
      </c>
      <c r="N33" s="87" t="s">
        <v>57</v>
      </c>
      <c r="O33" s="87" t="s">
        <v>58</v>
      </c>
      <c r="P33" s="87" t="s">
        <v>72</v>
      </c>
      <c r="Q33" s="319" t="s">
        <v>93</v>
      </c>
      <c r="R33" s="320"/>
      <c r="S33" s="320"/>
      <c r="T33" s="320"/>
      <c r="U33" s="320"/>
      <c r="V33" s="320"/>
      <c r="W33" s="320"/>
      <c r="X33" s="320"/>
      <c r="Y33" s="320"/>
      <c r="Z33" s="320"/>
      <c r="AA33" s="320"/>
      <c r="AB33" s="491"/>
      <c r="AE33" s="106"/>
      <c r="AF33" s="106"/>
      <c r="AG33" s="106"/>
      <c r="AH33" s="106"/>
      <c r="AI33" s="106"/>
      <c r="AJ33" s="106"/>
      <c r="AK33" s="106"/>
      <c r="AL33" s="106"/>
      <c r="AM33" s="106"/>
      <c r="AN33" s="104"/>
    </row>
    <row r="34" spans="1:44" ht="42" customHeight="1" x14ac:dyDescent="0.25">
      <c r="A34" s="480" t="s">
        <v>211</v>
      </c>
      <c r="B34" s="537">
        <v>0.16</v>
      </c>
      <c r="C34" s="66" t="s">
        <v>11</v>
      </c>
      <c r="D34" s="67"/>
      <c r="E34" s="67"/>
      <c r="F34" s="67"/>
      <c r="G34" s="67"/>
      <c r="H34" s="67"/>
      <c r="I34" s="67"/>
      <c r="J34" s="67"/>
      <c r="K34" s="67">
        <v>0</v>
      </c>
      <c r="L34" s="67">
        <v>0</v>
      </c>
      <c r="M34" s="67">
        <v>0.1</v>
      </c>
      <c r="N34" s="67">
        <v>0.9</v>
      </c>
      <c r="O34" s="67">
        <v>0</v>
      </c>
      <c r="P34" s="68">
        <f t="shared" ref="P34:P39" si="0">SUM(D34:O34)</f>
        <v>1</v>
      </c>
      <c r="Q34" s="523" t="s">
        <v>230</v>
      </c>
      <c r="R34" s="524"/>
      <c r="S34" s="524"/>
      <c r="T34" s="524"/>
      <c r="U34" s="524"/>
      <c r="V34" s="524"/>
      <c r="W34" s="524"/>
      <c r="X34" s="524"/>
      <c r="Y34" s="524"/>
      <c r="Z34" s="524"/>
      <c r="AA34" s="524"/>
      <c r="AB34" s="525"/>
      <c r="AC34" s="59"/>
      <c r="AD34" s="92">
        <f>LEN(Q34)</f>
        <v>726</v>
      </c>
      <c r="AE34" s="107"/>
      <c r="AF34" s="523"/>
      <c r="AG34" s="524"/>
      <c r="AH34" s="524"/>
      <c r="AI34" s="524"/>
      <c r="AJ34" s="524"/>
      <c r="AK34" s="524"/>
      <c r="AL34" s="524"/>
      <c r="AM34" s="524"/>
      <c r="AN34" s="524"/>
      <c r="AO34" s="524"/>
      <c r="AP34" s="524"/>
      <c r="AQ34" s="525"/>
    </row>
    <row r="35" spans="1:44" ht="42" customHeight="1" thickBot="1" x14ac:dyDescent="0.3">
      <c r="A35" s="481"/>
      <c r="B35" s="538"/>
      <c r="C35" s="62" t="s">
        <v>12</v>
      </c>
      <c r="D35" s="12"/>
      <c r="E35" s="12"/>
      <c r="F35" s="12"/>
      <c r="G35" s="12"/>
      <c r="H35" s="12"/>
      <c r="I35" s="12"/>
      <c r="J35" s="12"/>
      <c r="K35" s="12">
        <v>0</v>
      </c>
      <c r="L35" s="12">
        <v>0.05</v>
      </c>
      <c r="M35" s="12">
        <v>0.1</v>
      </c>
      <c r="N35" s="12">
        <v>0.65</v>
      </c>
      <c r="O35" s="12">
        <v>0.2</v>
      </c>
      <c r="P35" s="13">
        <f>SUM(D35:O35)</f>
        <v>1</v>
      </c>
      <c r="Q35" s="526"/>
      <c r="R35" s="527"/>
      <c r="S35" s="527"/>
      <c r="T35" s="527"/>
      <c r="U35" s="527"/>
      <c r="V35" s="527"/>
      <c r="W35" s="527"/>
      <c r="X35" s="527"/>
      <c r="Y35" s="527"/>
      <c r="Z35" s="527"/>
      <c r="AA35" s="527"/>
      <c r="AB35" s="528"/>
      <c r="AC35" s="59"/>
      <c r="AE35" s="104"/>
      <c r="AF35" s="526"/>
      <c r="AG35" s="527"/>
      <c r="AH35" s="527"/>
      <c r="AI35" s="527"/>
      <c r="AJ35" s="527"/>
      <c r="AK35" s="527"/>
      <c r="AL35" s="527"/>
      <c r="AM35" s="527"/>
      <c r="AN35" s="527"/>
      <c r="AO35" s="527"/>
      <c r="AP35" s="527"/>
      <c r="AQ35" s="528"/>
      <c r="AR35" s="92">
        <f>+LEN(AF34)</f>
        <v>0</v>
      </c>
    </row>
    <row r="36" spans="1:44" ht="30.75" customHeight="1" x14ac:dyDescent="0.25">
      <c r="A36" s="539"/>
      <c r="B36" s="540"/>
      <c r="C36" s="62"/>
      <c r="D36" s="64"/>
      <c r="E36" s="69"/>
      <c r="F36" s="64"/>
      <c r="G36" s="64"/>
      <c r="H36" s="64"/>
      <c r="I36" s="64"/>
      <c r="J36" s="64"/>
      <c r="K36" s="64"/>
      <c r="L36" s="64"/>
      <c r="M36" s="64"/>
      <c r="N36" s="64"/>
      <c r="O36" s="64"/>
      <c r="P36" s="108">
        <f t="shared" si="0"/>
        <v>0</v>
      </c>
      <c r="Q36" s="529"/>
      <c r="R36" s="530"/>
      <c r="S36" s="530"/>
      <c r="T36" s="530"/>
      <c r="U36" s="530"/>
      <c r="V36" s="530"/>
      <c r="W36" s="530"/>
      <c r="X36" s="530"/>
      <c r="Y36" s="530"/>
      <c r="Z36" s="530"/>
      <c r="AA36" s="530"/>
      <c r="AB36" s="531"/>
      <c r="AC36" s="59"/>
      <c r="AE36" s="104"/>
      <c r="AF36" s="529"/>
      <c r="AG36" s="530"/>
      <c r="AH36" s="530"/>
      <c r="AI36" s="530"/>
      <c r="AJ36" s="530"/>
      <c r="AK36" s="530"/>
      <c r="AL36" s="530"/>
      <c r="AM36" s="530"/>
      <c r="AN36" s="530"/>
      <c r="AO36" s="530"/>
      <c r="AP36" s="530"/>
      <c r="AQ36" s="531"/>
    </row>
    <row r="37" spans="1:44" ht="42" customHeight="1" x14ac:dyDescent="0.25">
      <c r="A37" s="480" t="s">
        <v>212</v>
      </c>
      <c r="B37" s="537">
        <v>0.15</v>
      </c>
      <c r="C37" s="66" t="s">
        <v>11</v>
      </c>
      <c r="D37" s="67"/>
      <c r="E37" s="67"/>
      <c r="F37" s="67"/>
      <c r="G37" s="67"/>
      <c r="H37" s="67"/>
      <c r="I37" s="67"/>
      <c r="J37" s="67"/>
      <c r="K37" s="67">
        <v>0</v>
      </c>
      <c r="L37" s="67">
        <v>0</v>
      </c>
      <c r="M37" s="67">
        <v>0</v>
      </c>
      <c r="N37" s="67">
        <v>0.1</v>
      </c>
      <c r="O37" s="67">
        <v>0.9</v>
      </c>
      <c r="P37" s="68">
        <f t="shared" si="0"/>
        <v>1</v>
      </c>
      <c r="Q37" s="523" t="s">
        <v>244</v>
      </c>
      <c r="R37" s="524"/>
      <c r="S37" s="524"/>
      <c r="T37" s="524"/>
      <c r="U37" s="524"/>
      <c r="V37" s="524"/>
      <c r="W37" s="524"/>
      <c r="X37" s="524"/>
      <c r="Y37" s="524"/>
      <c r="Z37" s="524"/>
      <c r="AA37" s="524"/>
      <c r="AB37" s="525"/>
      <c r="AC37" s="59"/>
      <c r="AD37" s="92">
        <f>LEN(Q37)</f>
        <v>727</v>
      </c>
      <c r="AF37" s="523" t="s">
        <v>128</v>
      </c>
      <c r="AG37" s="524"/>
      <c r="AH37" s="524"/>
      <c r="AI37" s="524"/>
      <c r="AJ37" s="524"/>
      <c r="AK37" s="524"/>
      <c r="AL37" s="524"/>
      <c r="AM37" s="524"/>
      <c r="AN37" s="524"/>
      <c r="AO37" s="524"/>
      <c r="AP37" s="524"/>
      <c r="AQ37" s="525"/>
    </row>
    <row r="38" spans="1:44" ht="42" customHeight="1" thickBot="1" x14ac:dyDescent="0.3">
      <c r="A38" s="481"/>
      <c r="B38" s="538"/>
      <c r="C38" s="62" t="s">
        <v>12</v>
      </c>
      <c r="D38" s="12"/>
      <c r="E38" s="12"/>
      <c r="F38" s="12"/>
      <c r="G38" s="12"/>
      <c r="H38" s="12"/>
      <c r="I38" s="12"/>
      <c r="J38" s="12"/>
      <c r="K38" s="12">
        <v>0</v>
      </c>
      <c r="L38" s="12">
        <v>0.05</v>
      </c>
      <c r="M38" s="12">
        <v>0.1</v>
      </c>
      <c r="N38" s="12">
        <v>0.1</v>
      </c>
      <c r="O38" s="12">
        <v>0.75</v>
      </c>
      <c r="P38" s="13">
        <f t="shared" si="0"/>
        <v>1</v>
      </c>
      <c r="Q38" s="526"/>
      <c r="R38" s="527"/>
      <c r="S38" s="527"/>
      <c r="T38" s="527"/>
      <c r="U38" s="527"/>
      <c r="V38" s="527"/>
      <c r="W38" s="527"/>
      <c r="X38" s="527"/>
      <c r="Y38" s="527"/>
      <c r="Z38" s="527"/>
      <c r="AA38" s="527"/>
      <c r="AB38" s="528"/>
      <c r="AC38" s="59"/>
      <c r="AF38" s="526"/>
      <c r="AG38" s="527"/>
      <c r="AH38" s="527"/>
      <c r="AI38" s="527"/>
      <c r="AJ38" s="527"/>
      <c r="AK38" s="527"/>
      <c r="AL38" s="527"/>
      <c r="AM38" s="527"/>
      <c r="AN38" s="527"/>
      <c r="AO38" s="527"/>
      <c r="AP38" s="527"/>
      <c r="AQ38" s="528"/>
      <c r="AR38" s="92">
        <f>+LEN(AF37)</f>
        <v>295</v>
      </c>
    </row>
    <row r="39" spans="1:44" ht="30.75" customHeight="1" thickBot="1" x14ac:dyDescent="0.3">
      <c r="A39" s="539"/>
      <c r="B39" s="540"/>
      <c r="C39" s="62"/>
      <c r="D39" s="64"/>
      <c r="E39" s="64"/>
      <c r="F39" s="64"/>
      <c r="G39" s="64"/>
      <c r="H39" s="64"/>
      <c r="I39" s="64"/>
      <c r="J39" s="64"/>
      <c r="K39" s="64"/>
      <c r="L39" s="64"/>
      <c r="M39" s="64"/>
      <c r="N39" s="64"/>
      <c r="O39" s="64"/>
      <c r="P39" s="109">
        <f t="shared" si="0"/>
        <v>0</v>
      </c>
      <c r="Q39" s="529"/>
      <c r="R39" s="530"/>
      <c r="S39" s="530"/>
      <c r="T39" s="530"/>
      <c r="U39" s="530"/>
      <c r="V39" s="530"/>
      <c r="W39" s="530"/>
      <c r="X39" s="530"/>
      <c r="Y39" s="530"/>
      <c r="Z39" s="530"/>
      <c r="AA39" s="530"/>
      <c r="AB39" s="531"/>
      <c r="AC39" s="59"/>
      <c r="AF39" s="529"/>
      <c r="AG39" s="530"/>
      <c r="AH39" s="530"/>
      <c r="AI39" s="530"/>
      <c r="AJ39" s="530"/>
      <c r="AK39" s="530"/>
      <c r="AL39" s="530"/>
      <c r="AM39" s="530"/>
      <c r="AN39" s="530"/>
      <c r="AO39" s="530"/>
      <c r="AP39" s="530"/>
      <c r="AQ39" s="531"/>
    </row>
    <row r="40" spans="1:44" ht="27" customHeight="1" x14ac:dyDescent="0.25">
      <c r="A40" s="482" t="s">
        <v>74</v>
      </c>
      <c r="B40" s="485" t="s">
        <v>76</v>
      </c>
      <c r="C40" s="486"/>
      <c r="D40" s="486"/>
      <c r="E40" s="486"/>
      <c r="F40" s="486"/>
      <c r="G40" s="487"/>
      <c r="H40" s="513" t="s">
        <v>75</v>
      </c>
      <c r="I40" s="366"/>
      <c r="J40" s="366"/>
      <c r="K40" s="366"/>
      <c r="L40" s="366"/>
      <c r="M40" s="366"/>
      <c r="N40" s="485" t="s">
        <v>76</v>
      </c>
      <c r="O40" s="486"/>
      <c r="P40" s="486"/>
      <c r="Q40" s="486"/>
      <c r="R40" s="486"/>
      <c r="S40" s="487"/>
      <c r="T40" s="504" t="s">
        <v>17</v>
      </c>
      <c r="U40" s="505"/>
      <c r="V40" s="505"/>
      <c r="W40" s="506"/>
      <c r="X40" s="485" t="s">
        <v>16</v>
      </c>
      <c r="Y40" s="486"/>
      <c r="Z40" s="486"/>
      <c r="AA40" s="486"/>
      <c r="AB40" s="516"/>
    </row>
    <row r="41" spans="1:44" ht="27" customHeight="1" x14ac:dyDescent="0.25">
      <c r="A41" s="483"/>
      <c r="B41" s="510" t="s">
        <v>111</v>
      </c>
      <c r="C41" s="511"/>
      <c r="D41" s="511"/>
      <c r="E41" s="511"/>
      <c r="F41" s="511"/>
      <c r="G41" s="512"/>
      <c r="H41" s="514"/>
      <c r="I41" s="369"/>
      <c r="J41" s="369"/>
      <c r="K41" s="369"/>
      <c r="L41" s="369"/>
      <c r="M41" s="369"/>
      <c r="N41" s="510" t="s">
        <v>108</v>
      </c>
      <c r="O41" s="511"/>
      <c r="P41" s="511"/>
      <c r="Q41" s="511"/>
      <c r="R41" s="511"/>
      <c r="S41" s="512"/>
      <c r="T41" s="507"/>
      <c r="U41" s="395"/>
      <c r="V41" s="395"/>
      <c r="W41" s="508"/>
      <c r="X41" s="510" t="s">
        <v>122</v>
      </c>
      <c r="Y41" s="511"/>
      <c r="Z41" s="511"/>
      <c r="AA41" s="511"/>
      <c r="AB41" s="517"/>
    </row>
    <row r="42" spans="1:44" ht="27" customHeight="1" thickBot="1" x14ac:dyDescent="0.3">
      <c r="A42" s="484"/>
      <c r="B42" s="488" t="s">
        <v>112</v>
      </c>
      <c r="C42" s="489"/>
      <c r="D42" s="489"/>
      <c r="E42" s="489"/>
      <c r="F42" s="489"/>
      <c r="G42" s="490"/>
      <c r="H42" s="515"/>
      <c r="I42" s="372"/>
      <c r="J42" s="372"/>
      <c r="K42" s="372"/>
      <c r="L42" s="372"/>
      <c r="M42" s="372"/>
      <c r="N42" s="488" t="s">
        <v>84</v>
      </c>
      <c r="O42" s="489"/>
      <c r="P42" s="489"/>
      <c r="Q42" s="489"/>
      <c r="R42" s="489"/>
      <c r="S42" s="490"/>
      <c r="T42" s="393"/>
      <c r="U42" s="509"/>
      <c r="V42" s="509"/>
      <c r="W42" s="411"/>
      <c r="X42" s="488" t="s">
        <v>85</v>
      </c>
      <c r="Y42" s="489"/>
      <c r="Z42" s="489"/>
      <c r="AA42" s="489"/>
      <c r="AB42" s="518"/>
    </row>
    <row r="43" spans="1:44" x14ac:dyDescent="0.25">
      <c r="G43" s="110"/>
    </row>
    <row r="44" spans="1:44" x14ac:dyDescent="0.25">
      <c r="F44" s="111"/>
      <c r="G44" s="112"/>
    </row>
    <row r="47" spans="1:44" s="114" customFormat="1" ht="22.15" customHeight="1" x14ac:dyDescent="0.2">
      <c r="A47" s="532" t="s">
        <v>13</v>
      </c>
      <c r="B47" s="532" t="s">
        <v>70</v>
      </c>
      <c r="C47" s="534" t="s">
        <v>14</v>
      </c>
      <c r="D47" s="535"/>
      <c r="E47" s="535"/>
      <c r="F47" s="535"/>
      <c r="G47" s="535"/>
      <c r="H47" s="535"/>
      <c r="I47" s="535"/>
      <c r="J47" s="535"/>
      <c r="K47" s="535"/>
      <c r="L47" s="535"/>
      <c r="M47" s="535"/>
      <c r="N47" s="535"/>
      <c r="O47" s="535"/>
      <c r="P47" s="536"/>
      <c r="Q47" s="92"/>
      <c r="R47" s="92"/>
      <c r="S47" s="92"/>
      <c r="T47" s="92"/>
      <c r="U47" s="92"/>
      <c r="V47" s="92"/>
    </row>
    <row r="48" spans="1:44" s="114" customFormat="1" ht="22.15" customHeight="1" x14ac:dyDescent="0.2">
      <c r="A48" s="533"/>
      <c r="B48" s="533"/>
      <c r="C48" s="115" t="s">
        <v>15</v>
      </c>
      <c r="D48" s="115" t="s">
        <v>44</v>
      </c>
      <c r="E48" s="115" t="s">
        <v>45</v>
      </c>
      <c r="F48" s="115" t="s">
        <v>46</v>
      </c>
      <c r="G48" s="115" t="s">
        <v>59</v>
      </c>
      <c r="H48" s="115" t="s">
        <v>60</v>
      </c>
      <c r="I48" s="115" t="s">
        <v>61</v>
      </c>
      <c r="J48" s="115" t="s">
        <v>62</v>
      </c>
      <c r="K48" s="115" t="s">
        <v>63</v>
      </c>
      <c r="L48" s="115" t="s">
        <v>64</v>
      </c>
      <c r="M48" s="115" t="s">
        <v>65</v>
      </c>
      <c r="N48" s="115" t="s">
        <v>66</v>
      </c>
      <c r="O48" s="115" t="s">
        <v>67</v>
      </c>
      <c r="P48" s="115" t="s">
        <v>72</v>
      </c>
      <c r="Q48" s="92"/>
      <c r="R48" s="92"/>
      <c r="S48" s="92"/>
      <c r="T48" s="92"/>
      <c r="U48" s="92"/>
      <c r="V48" s="92"/>
    </row>
    <row r="49" spans="1:22" s="119" customFormat="1" ht="22.15" customHeight="1" x14ac:dyDescent="0.25">
      <c r="A49" s="521" t="str">
        <f>+A34</f>
        <v>Elaborar, desarrollar y virtualizar un (1) módulo de desarrollo de capacidades financieras, e implementación de prueba piloto.</v>
      </c>
      <c r="B49" s="520">
        <f>(16*2)/31</f>
        <v>1.032258064516129</v>
      </c>
      <c r="C49" s="116" t="s">
        <v>11</v>
      </c>
      <c r="D49" s="117">
        <f t="shared" ref="D49:O49" si="1">+D34*$B$34/$P$34</f>
        <v>0</v>
      </c>
      <c r="E49" s="117">
        <f t="shared" si="1"/>
        <v>0</v>
      </c>
      <c r="F49" s="117">
        <f t="shared" si="1"/>
        <v>0</v>
      </c>
      <c r="G49" s="117">
        <f t="shared" si="1"/>
        <v>0</v>
      </c>
      <c r="H49" s="117">
        <f t="shared" si="1"/>
        <v>0</v>
      </c>
      <c r="I49" s="117">
        <f t="shared" si="1"/>
        <v>0</v>
      </c>
      <c r="J49" s="117">
        <f t="shared" si="1"/>
        <v>0</v>
      </c>
      <c r="K49" s="117">
        <f t="shared" si="1"/>
        <v>0</v>
      </c>
      <c r="L49" s="117">
        <f t="shared" si="1"/>
        <v>0</v>
      </c>
      <c r="M49" s="117">
        <f t="shared" si="1"/>
        <v>1.6E-2</v>
      </c>
      <c r="N49" s="117">
        <f t="shared" si="1"/>
        <v>0.14400000000000002</v>
      </c>
      <c r="O49" s="117">
        <f t="shared" si="1"/>
        <v>0</v>
      </c>
      <c r="P49" s="118">
        <f>SUM(D49:O49)</f>
        <v>0.16000000000000003</v>
      </c>
      <c r="Q49" s="92"/>
      <c r="R49" s="110"/>
      <c r="S49" s="110"/>
      <c r="T49" s="92"/>
      <c r="U49" s="92"/>
      <c r="V49" s="92"/>
    </row>
    <row r="50" spans="1:22" s="119" customFormat="1" ht="22.15" customHeight="1" x14ac:dyDescent="0.25">
      <c r="A50" s="522"/>
      <c r="B50" s="520"/>
      <c r="C50" s="130" t="s">
        <v>12</v>
      </c>
      <c r="D50" s="121">
        <f t="shared" ref="D50:O50" si="2">+D35*$B$34/$P$34</f>
        <v>0</v>
      </c>
      <c r="E50" s="121">
        <f t="shared" si="2"/>
        <v>0</v>
      </c>
      <c r="F50" s="121">
        <f t="shared" si="2"/>
        <v>0</v>
      </c>
      <c r="G50" s="121">
        <f t="shared" si="2"/>
        <v>0</v>
      </c>
      <c r="H50" s="121">
        <f t="shared" si="2"/>
        <v>0</v>
      </c>
      <c r="I50" s="121">
        <f t="shared" si="2"/>
        <v>0</v>
      </c>
      <c r="J50" s="121">
        <f t="shared" si="2"/>
        <v>0</v>
      </c>
      <c r="K50" s="121">
        <f t="shared" si="2"/>
        <v>0</v>
      </c>
      <c r="L50" s="121">
        <f t="shared" si="2"/>
        <v>8.0000000000000002E-3</v>
      </c>
      <c r="M50" s="121">
        <f t="shared" si="2"/>
        <v>1.6E-2</v>
      </c>
      <c r="N50" s="121">
        <f t="shared" si="2"/>
        <v>0.10400000000000001</v>
      </c>
      <c r="O50" s="121">
        <f t="shared" si="2"/>
        <v>3.2000000000000001E-2</v>
      </c>
      <c r="P50" s="131">
        <f>SUM(D50:O50)</f>
        <v>0.16</v>
      </c>
      <c r="Q50" s="92"/>
      <c r="R50" s="110"/>
      <c r="S50" s="92"/>
      <c r="T50" s="92"/>
      <c r="U50" s="92"/>
      <c r="V50" s="92"/>
    </row>
    <row r="51" spans="1:22" s="119" customFormat="1" ht="22.15" customHeight="1" x14ac:dyDescent="0.25">
      <c r="A51" s="521" t="str">
        <f>+A37</f>
        <v>Elaborar, desarrollar y  virtualizar un (1) módulo de desarrollo de capacidades para el empleo, el emprendimiento y la vida, e implementación de prueba piloto</v>
      </c>
      <c r="B51" s="520">
        <f>(15*2)/31</f>
        <v>0.967741935483871</v>
      </c>
      <c r="C51" s="116" t="s">
        <v>11</v>
      </c>
      <c r="D51" s="117">
        <f t="shared" ref="D51:O51" si="3">+D37*$B$37/$P$37</f>
        <v>0</v>
      </c>
      <c r="E51" s="117">
        <f t="shared" si="3"/>
        <v>0</v>
      </c>
      <c r="F51" s="117">
        <f t="shared" si="3"/>
        <v>0</v>
      </c>
      <c r="G51" s="117">
        <f t="shared" si="3"/>
        <v>0</v>
      </c>
      <c r="H51" s="117">
        <f t="shared" si="3"/>
        <v>0</v>
      </c>
      <c r="I51" s="117">
        <f t="shared" si="3"/>
        <v>0</v>
      </c>
      <c r="J51" s="117">
        <f t="shared" si="3"/>
        <v>0</v>
      </c>
      <c r="K51" s="117">
        <f t="shared" si="3"/>
        <v>0</v>
      </c>
      <c r="L51" s="117">
        <f t="shared" si="3"/>
        <v>0</v>
      </c>
      <c r="M51" s="117">
        <f t="shared" si="3"/>
        <v>0</v>
      </c>
      <c r="N51" s="117">
        <f t="shared" si="3"/>
        <v>1.4999999999999999E-2</v>
      </c>
      <c r="O51" s="117">
        <f t="shared" si="3"/>
        <v>0.13500000000000001</v>
      </c>
      <c r="P51" s="118">
        <f>SUM(D51:O51)</f>
        <v>0.15000000000000002</v>
      </c>
      <c r="Q51" s="92"/>
      <c r="R51" s="110"/>
      <c r="S51" s="92"/>
      <c r="T51" s="92"/>
      <c r="U51" s="92"/>
      <c r="V51" s="92"/>
    </row>
    <row r="52" spans="1:22" s="119" customFormat="1" ht="22.15" customHeight="1" x14ac:dyDescent="0.25">
      <c r="A52" s="522"/>
      <c r="B52" s="520"/>
      <c r="C52" s="130" t="s">
        <v>12</v>
      </c>
      <c r="D52" s="121">
        <f t="shared" ref="D52:O52" si="4">+D38*$B$37/$P$37</f>
        <v>0</v>
      </c>
      <c r="E52" s="121">
        <f t="shared" si="4"/>
        <v>0</v>
      </c>
      <c r="F52" s="121">
        <f t="shared" si="4"/>
        <v>0</v>
      </c>
      <c r="G52" s="121">
        <f t="shared" si="4"/>
        <v>0</v>
      </c>
      <c r="H52" s="121">
        <f t="shared" si="4"/>
        <v>0</v>
      </c>
      <c r="I52" s="121">
        <f t="shared" si="4"/>
        <v>0</v>
      </c>
      <c r="J52" s="121">
        <f t="shared" si="4"/>
        <v>0</v>
      </c>
      <c r="K52" s="121">
        <f t="shared" si="4"/>
        <v>0</v>
      </c>
      <c r="L52" s="121">
        <f t="shared" si="4"/>
        <v>7.4999999999999997E-3</v>
      </c>
      <c r="M52" s="121">
        <f t="shared" si="4"/>
        <v>1.4999999999999999E-2</v>
      </c>
      <c r="N52" s="121">
        <f t="shared" si="4"/>
        <v>1.4999999999999999E-2</v>
      </c>
      <c r="O52" s="121">
        <f t="shared" si="4"/>
        <v>0.11249999999999999</v>
      </c>
      <c r="P52" s="122">
        <f>SUM(D52:O52)</f>
        <v>0.15</v>
      </c>
      <c r="Q52" s="92"/>
      <c r="R52" s="92"/>
      <c r="S52" s="92"/>
      <c r="T52" s="92"/>
      <c r="U52" s="92"/>
      <c r="V52" s="92"/>
    </row>
    <row r="53" spans="1:22" s="119" customFormat="1" x14ac:dyDescent="0.25">
      <c r="D53" s="125">
        <f t="shared" ref="D53:O53" si="5">+D50+D52</f>
        <v>0</v>
      </c>
      <c r="E53" s="125">
        <f t="shared" si="5"/>
        <v>0</v>
      </c>
      <c r="F53" s="125">
        <f t="shared" si="5"/>
        <v>0</v>
      </c>
      <c r="G53" s="125">
        <f t="shared" si="5"/>
        <v>0</v>
      </c>
      <c r="H53" s="125">
        <f t="shared" si="5"/>
        <v>0</v>
      </c>
      <c r="I53" s="125">
        <f t="shared" si="5"/>
        <v>0</v>
      </c>
      <c r="J53" s="125">
        <f t="shared" si="5"/>
        <v>0</v>
      </c>
      <c r="K53" s="125">
        <f t="shared" si="5"/>
        <v>0</v>
      </c>
      <c r="L53" s="125">
        <f t="shared" si="5"/>
        <v>1.55E-2</v>
      </c>
      <c r="M53" s="125">
        <f t="shared" si="5"/>
        <v>3.1E-2</v>
      </c>
      <c r="N53" s="125">
        <f t="shared" si="5"/>
        <v>0.11900000000000001</v>
      </c>
      <c r="O53" s="125">
        <f t="shared" si="5"/>
        <v>0.14449999999999999</v>
      </c>
      <c r="P53" s="123"/>
      <c r="Q53" s="92"/>
      <c r="R53" s="92"/>
      <c r="S53" s="92"/>
      <c r="T53" s="92"/>
      <c r="U53" s="92"/>
      <c r="V53" s="92"/>
    </row>
    <row r="54" spans="1:22" s="119" customFormat="1" ht="22.15" customHeight="1" x14ac:dyDescent="0.25">
      <c r="C54" s="129" t="s">
        <v>129</v>
      </c>
      <c r="D54" s="126">
        <f t="shared" ref="D54:K54" si="6">+D53*2/31</f>
        <v>0</v>
      </c>
      <c r="E54" s="126">
        <f t="shared" si="6"/>
        <v>0</v>
      </c>
      <c r="F54" s="126">
        <f t="shared" si="6"/>
        <v>0</v>
      </c>
      <c r="G54" s="126">
        <f t="shared" si="6"/>
        <v>0</v>
      </c>
      <c r="H54" s="126">
        <f t="shared" si="6"/>
        <v>0</v>
      </c>
      <c r="I54" s="126">
        <f t="shared" si="6"/>
        <v>0</v>
      </c>
      <c r="J54" s="126">
        <f t="shared" si="6"/>
        <v>0</v>
      </c>
      <c r="K54" s="126">
        <f t="shared" si="6"/>
        <v>0</v>
      </c>
      <c r="L54" s="126">
        <f>(L53*$C$30/$B$30)</f>
        <v>0.1</v>
      </c>
      <c r="M54" s="126">
        <f>(M53*$C$30/$B$30)</f>
        <v>0.2</v>
      </c>
      <c r="N54" s="126">
        <f>(N53*$C$30/$B$30)</f>
        <v>0.76774193548387104</v>
      </c>
      <c r="O54" s="126">
        <f>(O53*$C$30/$B$30)</f>
        <v>0.93225806451612903</v>
      </c>
      <c r="P54" s="117">
        <f>SUM(J54:O54)</f>
        <v>2</v>
      </c>
      <c r="Q54" s="92"/>
      <c r="R54" s="92"/>
      <c r="S54" s="92"/>
      <c r="T54" s="92"/>
      <c r="U54" s="92"/>
      <c r="V54" s="92"/>
    </row>
    <row r="57" spans="1:22" x14ac:dyDescent="0.25">
      <c r="O57" s="112">
        <f>+P54/2</f>
        <v>1</v>
      </c>
    </row>
  </sheetData>
  <mergeCells count="114">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B49:B50"/>
    <mergeCell ref="A51:A52"/>
    <mergeCell ref="B51:B52"/>
    <mergeCell ref="AF34:AQ36"/>
    <mergeCell ref="AF37:AQ39"/>
    <mergeCell ref="B41:G41"/>
    <mergeCell ref="N41:S41"/>
    <mergeCell ref="A47:A48"/>
    <mergeCell ref="B47:B48"/>
    <mergeCell ref="C47:P47"/>
    <mergeCell ref="A49:A50"/>
    <mergeCell ref="N42:S42"/>
    <mergeCell ref="X42:AB42"/>
    <mergeCell ref="A40:A42"/>
    <mergeCell ref="B40:G40"/>
    <mergeCell ref="H40:M42"/>
    <mergeCell ref="N40:S40"/>
    <mergeCell ref="T40:W42"/>
    <mergeCell ref="X40:AB40"/>
    <mergeCell ref="X41:AB41"/>
    <mergeCell ref="B42:G42"/>
    <mergeCell ref="A34:A35"/>
    <mergeCell ref="B34:B35"/>
    <mergeCell ref="Q34:AB36"/>
  </mergeCells>
  <dataValidations count="3">
    <dataValidation type="textLength" operator="lessThanOrEqual" allowBlank="1" showInputMessage="1" showErrorMessage="1" errorTitle="Máximo 2.000 caracteres" error="Máximo 2.000 caracteres" promptTitle="2.000 caracteres" sqref="Q23:AB26" xr:uid="{00000000-0002-0000-0100-000002000000}">
      <formula1>2000</formula1>
    </dataValidation>
    <dataValidation type="textLength" operator="lessThanOrEqual" allowBlank="1" showInputMessage="1" showErrorMessage="1" errorTitle="Máximo 2.000 caracteres" error="Máximo 2.000 caracteres" sqref="Q30:T30 AF34:AQ39 Q34:AB39" xr:uid="{00000000-0002-0000-0100-000001000000}">
      <formula1>2000</formula1>
    </dataValidation>
    <dataValidation type="textLength" operator="lessThanOrEqual" allowBlank="1" showInputMessage="1" showErrorMessage="1" errorTitle="Máximo 1.000 caracteres" error="Máximo 1.000 caracteres" sqref="U30:X30" xr:uid="{352A1D7B-3D5B-486A-92D8-70FECACBD267}">
      <formula1>1000</formula1>
    </dataValidation>
  </dataValidations>
  <printOptions horizontalCentered="1"/>
  <pageMargins left="0.19685039370078741" right="0.19685039370078741" top="0.19685039370078741" bottom="0.19685039370078741" header="0" footer="0"/>
  <pageSetup paperSize="41" scale="43" fitToHeight="0" orientation="landscape" r:id="rId1"/>
  <rowBreaks count="1" manualBreakCount="1">
    <brk id="39" max="27" man="1"/>
  </rowBreaks>
  <drawing r:id="rId2"/>
  <legacyDrawing r:id="rId3"/>
  <controls>
    <mc:AlternateContent xmlns:mc="http://schemas.openxmlformats.org/markup-compatibility/2006">
      <mc:Choice Requires="x14">
        <control shapeId="81926" r:id="rId4" name="Control 6">
          <controlPr defaultSize="0" autoPict="0" r:id="rId5">
            <anchor moveWithCells="1">
              <from>
                <xdr:col>4</xdr:col>
                <xdr:colOff>0</xdr:colOff>
                <xdr:row>55</xdr:row>
                <xdr:rowOff>0</xdr:rowOff>
              </from>
              <to>
                <xdr:col>5</xdr:col>
                <xdr:colOff>447675</xdr:colOff>
                <xdr:row>59</xdr:row>
                <xdr:rowOff>142875</xdr:rowOff>
              </to>
            </anchor>
          </controlPr>
        </control>
      </mc:Choice>
      <mc:Fallback>
        <control shapeId="81926" r:id="rId4" name="Control 6"/>
      </mc:Fallback>
    </mc:AlternateContent>
    <mc:AlternateContent xmlns:mc="http://schemas.openxmlformats.org/markup-compatibility/2006">
      <mc:Choice Requires="x14">
        <control shapeId="81927" r:id="rId6" name="Control 7">
          <controlPr defaultSize="0" autoPict="0" r:id="rId5">
            <anchor moveWithCells="1">
              <from>
                <xdr:col>0</xdr:col>
                <xdr:colOff>0</xdr:colOff>
                <xdr:row>55</xdr:row>
                <xdr:rowOff>0</xdr:rowOff>
              </from>
              <to>
                <xdr:col>0</xdr:col>
                <xdr:colOff>914400</xdr:colOff>
                <xdr:row>59</xdr:row>
                <xdr:rowOff>142875</xdr:rowOff>
              </to>
            </anchor>
          </controlPr>
        </control>
      </mc:Choice>
      <mc:Fallback>
        <control shapeId="81927" r:id="rId6" name="Control 7"/>
      </mc:Fallback>
    </mc:AlternateContent>
    <mc:AlternateContent xmlns:mc="http://schemas.openxmlformats.org/markup-compatibility/2006">
      <mc:Choice Requires="x14">
        <control shapeId="81928" r:id="rId7" name="Control 8">
          <controlPr defaultSize="0" autoPict="0" r:id="rId5">
            <anchor moveWithCells="1">
              <from>
                <xdr:col>0</xdr:col>
                <xdr:colOff>0</xdr:colOff>
                <xdr:row>55</xdr:row>
                <xdr:rowOff>0</xdr:rowOff>
              </from>
              <to>
                <xdr:col>0</xdr:col>
                <xdr:colOff>914400</xdr:colOff>
                <xdr:row>59</xdr:row>
                <xdr:rowOff>142875</xdr:rowOff>
              </to>
            </anchor>
          </controlPr>
        </control>
      </mc:Choice>
      <mc:Fallback>
        <control shapeId="81928" r:id="rId7" name="Control 8"/>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64DAF-91F3-499D-B1B7-FF3AB07331BF}">
  <sheetPr>
    <tabColor rgb="FF00B0F0"/>
  </sheetPr>
  <dimension ref="A1:AP94"/>
  <sheetViews>
    <sheetView view="pageBreakPreview" topLeftCell="J13" zoomScale="80" zoomScaleNormal="80" zoomScaleSheetLayoutView="80" workbookViewId="0">
      <selection activeCell="Z18" sqref="Z18:AB18"/>
    </sheetView>
  </sheetViews>
  <sheetFormatPr baseColWidth="10" defaultColWidth="11.5703125" defaultRowHeight="15" x14ac:dyDescent="0.25"/>
  <cols>
    <col min="1" max="1" width="38.42578125" style="139" customWidth="1"/>
    <col min="2" max="2" width="18.28515625" style="139" customWidth="1"/>
    <col min="3" max="3" width="17.42578125" style="139" customWidth="1"/>
    <col min="4" max="9" width="7.28515625" style="139" customWidth="1"/>
    <col min="10" max="15" width="9.28515625" style="139" customWidth="1"/>
    <col min="16" max="16" width="11.140625" style="139" customWidth="1"/>
    <col min="17" max="17" width="11.5703125" style="139" customWidth="1"/>
    <col min="18" max="18" width="11.28515625" style="139" customWidth="1"/>
    <col min="19" max="20" width="13.28515625" style="139" customWidth="1"/>
    <col min="21" max="21" width="13" style="139" customWidth="1"/>
    <col min="22" max="23" width="11" style="139" customWidth="1"/>
    <col min="24" max="24" width="11.42578125" style="139" customWidth="1"/>
    <col min="25" max="25" width="9.7109375" style="139" customWidth="1"/>
    <col min="26" max="26" width="12.85546875" style="139" customWidth="1"/>
    <col min="27" max="27" width="6.28515625" style="139" customWidth="1"/>
    <col min="28" max="28" width="7.7109375" style="139" customWidth="1"/>
    <col min="29" max="29" width="7.85546875" style="138" bestFit="1" customWidth="1"/>
    <col min="30" max="30" width="26.28515625" style="139" customWidth="1"/>
    <col min="31" max="31" width="29" style="139" customWidth="1"/>
    <col min="32" max="32" width="8.42578125" style="139" customWidth="1"/>
    <col min="33" max="33" width="18.42578125" style="139" bestFit="1" customWidth="1"/>
    <col min="34" max="34" width="5.7109375" style="139" customWidth="1"/>
    <col min="35" max="35" width="30.85546875" style="139" customWidth="1"/>
    <col min="36" max="36" width="16.85546875" style="139" customWidth="1"/>
    <col min="37" max="37" width="23" style="139" bestFit="1" customWidth="1"/>
    <col min="38" max="38" width="11.5703125" style="139"/>
    <col min="39" max="39" width="18.42578125" style="139" bestFit="1" customWidth="1"/>
    <col min="40" max="40" width="16.140625" style="139" customWidth="1"/>
    <col min="41" max="16384" width="11.5703125" style="139"/>
  </cols>
  <sheetData>
    <row r="1" spans="1:29" ht="32.25" customHeight="1" x14ac:dyDescent="0.25">
      <c r="A1" s="384"/>
      <c r="B1" s="343" t="s">
        <v>21</v>
      </c>
      <c r="C1" s="344"/>
      <c r="D1" s="344"/>
      <c r="E1" s="344"/>
      <c r="F1" s="344"/>
      <c r="G1" s="344"/>
      <c r="H1" s="344"/>
      <c r="I1" s="344"/>
      <c r="J1" s="344"/>
      <c r="K1" s="344"/>
      <c r="L1" s="344"/>
      <c r="M1" s="344"/>
      <c r="N1" s="344"/>
      <c r="O1" s="344"/>
      <c r="P1" s="344"/>
      <c r="Q1" s="344"/>
      <c r="R1" s="344"/>
      <c r="S1" s="344"/>
      <c r="T1" s="344"/>
      <c r="U1" s="344"/>
      <c r="V1" s="344"/>
      <c r="W1" s="344"/>
      <c r="X1" s="344"/>
      <c r="Y1" s="345"/>
      <c r="Z1" s="330" t="s">
        <v>23</v>
      </c>
      <c r="AA1" s="331"/>
      <c r="AB1" s="332"/>
    </row>
    <row r="2" spans="1:29" ht="30.75" customHeight="1" x14ac:dyDescent="0.25">
      <c r="A2" s="385"/>
      <c r="B2" s="381" t="s">
        <v>22</v>
      </c>
      <c r="C2" s="382"/>
      <c r="D2" s="382"/>
      <c r="E2" s="382"/>
      <c r="F2" s="382"/>
      <c r="G2" s="382"/>
      <c r="H2" s="382"/>
      <c r="I2" s="382"/>
      <c r="J2" s="382"/>
      <c r="K2" s="382"/>
      <c r="L2" s="382"/>
      <c r="M2" s="382"/>
      <c r="N2" s="382"/>
      <c r="O2" s="382"/>
      <c r="P2" s="382"/>
      <c r="Q2" s="382"/>
      <c r="R2" s="382"/>
      <c r="S2" s="382"/>
      <c r="T2" s="382"/>
      <c r="U2" s="382"/>
      <c r="V2" s="382"/>
      <c r="W2" s="382"/>
      <c r="X2" s="382"/>
      <c r="Y2" s="383"/>
      <c r="Z2" s="412" t="s">
        <v>97</v>
      </c>
      <c r="AA2" s="413"/>
      <c r="AB2" s="414"/>
    </row>
    <row r="3" spans="1:29" ht="24" customHeight="1" x14ac:dyDescent="0.25">
      <c r="A3" s="385"/>
      <c r="B3" s="357" t="s">
        <v>73</v>
      </c>
      <c r="C3" s="358"/>
      <c r="D3" s="358"/>
      <c r="E3" s="358"/>
      <c r="F3" s="358"/>
      <c r="G3" s="358"/>
      <c r="H3" s="358"/>
      <c r="I3" s="358"/>
      <c r="J3" s="358"/>
      <c r="K3" s="358"/>
      <c r="L3" s="358"/>
      <c r="M3" s="358"/>
      <c r="N3" s="358"/>
      <c r="O3" s="358"/>
      <c r="P3" s="358"/>
      <c r="Q3" s="358"/>
      <c r="R3" s="358"/>
      <c r="S3" s="358"/>
      <c r="T3" s="358"/>
      <c r="U3" s="358"/>
      <c r="V3" s="358"/>
      <c r="W3" s="358"/>
      <c r="X3" s="358"/>
      <c r="Y3" s="359"/>
      <c r="Z3" s="412" t="s">
        <v>96</v>
      </c>
      <c r="AA3" s="413"/>
      <c r="AB3" s="414"/>
    </row>
    <row r="4" spans="1:29" ht="15.75" customHeight="1" thickBot="1" x14ac:dyDescent="0.3">
      <c r="A4" s="386"/>
      <c r="B4" s="360"/>
      <c r="C4" s="361"/>
      <c r="D4" s="361"/>
      <c r="E4" s="361"/>
      <c r="F4" s="361"/>
      <c r="G4" s="361"/>
      <c r="H4" s="361"/>
      <c r="I4" s="361"/>
      <c r="J4" s="361"/>
      <c r="K4" s="361"/>
      <c r="L4" s="361"/>
      <c r="M4" s="361"/>
      <c r="N4" s="361"/>
      <c r="O4" s="361"/>
      <c r="P4" s="361"/>
      <c r="Q4" s="361"/>
      <c r="R4" s="361"/>
      <c r="S4" s="361"/>
      <c r="T4" s="361"/>
      <c r="U4" s="361"/>
      <c r="V4" s="361"/>
      <c r="W4" s="361"/>
      <c r="X4" s="361"/>
      <c r="Y4" s="362"/>
      <c r="Z4" s="592" t="s">
        <v>18</v>
      </c>
      <c r="AA4" s="593"/>
      <c r="AB4" s="594"/>
    </row>
    <row r="5" spans="1:29" ht="9" customHeight="1" thickBot="1" x14ac:dyDescent="0.3">
      <c r="A5" s="74"/>
      <c r="B5" s="72"/>
      <c r="C5" s="73"/>
      <c r="D5" s="7"/>
      <c r="E5" s="7"/>
      <c r="F5" s="7"/>
      <c r="G5" s="7"/>
      <c r="H5" s="7"/>
      <c r="I5" s="7"/>
      <c r="J5" s="7"/>
      <c r="K5" s="7"/>
      <c r="L5" s="7"/>
      <c r="M5" s="7"/>
      <c r="N5" s="7"/>
      <c r="O5" s="7"/>
      <c r="P5" s="7"/>
      <c r="Q5" s="7"/>
      <c r="R5" s="7"/>
      <c r="S5" s="7"/>
      <c r="T5" s="7"/>
      <c r="U5" s="7"/>
      <c r="V5" s="7"/>
      <c r="W5" s="7"/>
      <c r="X5" s="7"/>
      <c r="Y5" s="7"/>
      <c r="Z5" s="9"/>
      <c r="AA5" s="1"/>
      <c r="AB5" s="75"/>
    </row>
    <row r="6" spans="1:29" ht="9" customHeight="1" thickBot="1" x14ac:dyDescent="0.3">
      <c r="A6" s="6"/>
      <c r="B6" s="7"/>
      <c r="C6" s="136"/>
      <c r="D6" s="136"/>
      <c r="E6" s="136"/>
      <c r="F6" s="136"/>
      <c r="G6" s="136"/>
      <c r="H6" s="136"/>
      <c r="I6" s="136"/>
      <c r="J6" s="136"/>
      <c r="K6" s="136"/>
      <c r="L6" s="7"/>
      <c r="M6" s="7"/>
      <c r="N6" s="7"/>
      <c r="O6" s="7"/>
      <c r="P6" s="7"/>
      <c r="Q6" s="7"/>
      <c r="R6" s="7"/>
      <c r="S6" s="7"/>
      <c r="T6" s="7"/>
      <c r="U6" s="7"/>
      <c r="V6" s="7"/>
      <c r="W6" s="7"/>
      <c r="X6" s="7"/>
      <c r="Y6" s="7"/>
      <c r="Z6" s="7"/>
      <c r="AA6" s="3"/>
      <c r="AB6" s="76"/>
    </row>
    <row r="7" spans="1:29" ht="15" customHeight="1" x14ac:dyDescent="0.25">
      <c r="A7" s="351" t="s">
        <v>0</v>
      </c>
      <c r="B7" s="352"/>
      <c r="C7" s="365" t="s">
        <v>109</v>
      </c>
      <c r="D7" s="366"/>
      <c r="E7" s="366"/>
      <c r="F7" s="366"/>
      <c r="G7" s="366"/>
      <c r="H7" s="366"/>
      <c r="I7" s="366"/>
      <c r="J7" s="366"/>
      <c r="K7" s="367"/>
      <c r="L7" s="140"/>
      <c r="M7" s="141"/>
      <c r="N7" s="141"/>
      <c r="O7" s="141"/>
      <c r="P7" s="141"/>
      <c r="Q7" s="142"/>
      <c r="R7" s="404" t="s">
        <v>81</v>
      </c>
      <c r="S7" s="433"/>
      <c r="T7" s="405"/>
      <c r="U7" s="584">
        <v>44047</v>
      </c>
      <c r="V7" s="585"/>
      <c r="W7" s="404" t="s">
        <v>77</v>
      </c>
      <c r="X7" s="405"/>
      <c r="Y7" s="590" t="s">
        <v>80</v>
      </c>
      <c r="Z7" s="591"/>
      <c r="AA7" s="574" t="s">
        <v>98</v>
      </c>
      <c r="AB7" s="575"/>
    </row>
    <row r="8" spans="1:29" ht="15" customHeight="1" x14ac:dyDescent="0.25">
      <c r="A8" s="353"/>
      <c r="B8" s="354"/>
      <c r="C8" s="368"/>
      <c r="D8" s="369"/>
      <c r="E8" s="369"/>
      <c r="F8" s="369"/>
      <c r="G8" s="369"/>
      <c r="H8" s="369"/>
      <c r="I8" s="369"/>
      <c r="J8" s="369"/>
      <c r="K8" s="370"/>
      <c r="L8" s="140"/>
      <c r="M8" s="141"/>
      <c r="N8" s="141"/>
      <c r="O8" s="141"/>
      <c r="P8" s="141"/>
      <c r="Q8" s="142"/>
      <c r="R8" s="406"/>
      <c r="S8" s="434"/>
      <c r="T8" s="407"/>
      <c r="U8" s="586"/>
      <c r="V8" s="587"/>
      <c r="W8" s="406"/>
      <c r="X8" s="407"/>
      <c r="Y8" s="576" t="s">
        <v>78</v>
      </c>
      <c r="Z8" s="577"/>
      <c r="AA8" s="578"/>
      <c r="AB8" s="579"/>
    </row>
    <row r="9" spans="1:29" ht="15" customHeight="1" thickBot="1" x14ac:dyDescent="0.3">
      <c r="A9" s="355"/>
      <c r="B9" s="356"/>
      <c r="C9" s="371"/>
      <c r="D9" s="372"/>
      <c r="E9" s="372"/>
      <c r="F9" s="372"/>
      <c r="G9" s="372"/>
      <c r="H9" s="372"/>
      <c r="I9" s="372"/>
      <c r="J9" s="372"/>
      <c r="K9" s="373"/>
      <c r="L9" s="140"/>
      <c r="M9" s="141"/>
      <c r="N9" s="141"/>
      <c r="O9" s="141"/>
      <c r="P9" s="141"/>
      <c r="Q9" s="142"/>
      <c r="R9" s="408"/>
      <c r="S9" s="435"/>
      <c r="T9" s="409"/>
      <c r="U9" s="588"/>
      <c r="V9" s="589"/>
      <c r="W9" s="408"/>
      <c r="X9" s="409"/>
      <c r="Y9" s="580" t="s">
        <v>79</v>
      </c>
      <c r="Z9" s="581"/>
      <c r="AA9" s="582"/>
      <c r="AB9" s="583"/>
    </row>
    <row r="10" spans="1:29" ht="9" customHeight="1" thickBot="1" x14ac:dyDescent="0.3">
      <c r="A10" s="71"/>
      <c r="B10" s="78"/>
      <c r="C10" s="11"/>
      <c r="D10" s="11"/>
      <c r="E10" s="11"/>
      <c r="F10" s="11"/>
      <c r="G10" s="11"/>
      <c r="H10" s="11"/>
      <c r="I10" s="11"/>
      <c r="J10" s="11"/>
      <c r="K10" s="11"/>
      <c r="L10" s="11"/>
      <c r="M10" s="86"/>
      <c r="N10" s="86"/>
      <c r="O10" s="86"/>
      <c r="P10" s="86"/>
      <c r="Q10" s="86"/>
      <c r="R10" s="83"/>
      <c r="S10" s="83"/>
      <c r="T10" s="83"/>
      <c r="U10" s="83"/>
      <c r="V10" s="83"/>
      <c r="W10" s="80"/>
      <c r="X10" s="80"/>
      <c r="Y10" s="80"/>
      <c r="Z10" s="80"/>
      <c r="AA10" s="80"/>
      <c r="AB10" s="81"/>
    </row>
    <row r="11" spans="1:29" ht="39" customHeight="1" thickBot="1" x14ac:dyDescent="0.3">
      <c r="A11" s="363" t="s">
        <v>87</v>
      </c>
      <c r="B11" s="364"/>
      <c r="C11" s="374" t="s">
        <v>102</v>
      </c>
      <c r="D11" s="375"/>
      <c r="E11" s="375"/>
      <c r="F11" s="375"/>
      <c r="G11" s="375"/>
      <c r="H11" s="375"/>
      <c r="I11" s="375"/>
      <c r="J11" s="375"/>
      <c r="K11" s="376"/>
      <c r="L11" s="143"/>
      <c r="M11" s="340" t="s">
        <v>83</v>
      </c>
      <c r="N11" s="341"/>
      <c r="O11" s="341"/>
      <c r="P11" s="341"/>
      <c r="Q11" s="342"/>
      <c r="R11" s="388" t="s">
        <v>107</v>
      </c>
      <c r="S11" s="389"/>
      <c r="T11" s="389"/>
      <c r="U11" s="389"/>
      <c r="V11" s="390"/>
      <c r="W11" s="340" t="s">
        <v>82</v>
      </c>
      <c r="X11" s="342"/>
      <c r="Y11" s="419" t="s">
        <v>103</v>
      </c>
      <c r="Z11" s="420"/>
      <c r="AA11" s="420"/>
      <c r="AB11" s="421"/>
    </row>
    <row r="12" spans="1:29" ht="9" customHeight="1" thickBot="1" x14ac:dyDescent="0.3">
      <c r="A12" s="65"/>
      <c r="B12" s="82"/>
      <c r="C12" s="377"/>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5"/>
      <c r="AB12" s="77"/>
    </row>
    <row r="13" spans="1:29" s="98" customFormat="1" ht="37.5" customHeight="1" thickBot="1" x14ac:dyDescent="0.3">
      <c r="A13" s="363" t="s">
        <v>89</v>
      </c>
      <c r="B13" s="364"/>
      <c r="C13" s="436" t="s">
        <v>135</v>
      </c>
      <c r="D13" s="437"/>
      <c r="E13" s="437"/>
      <c r="F13" s="437"/>
      <c r="G13" s="437"/>
      <c r="H13" s="437"/>
      <c r="I13" s="437"/>
      <c r="J13" s="437"/>
      <c r="K13" s="437"/>
      <c r="L13" s="437"/>
      <c r="M13" s="437"/>
      <c r="N13" s="437"/>
      <c r="O13" s="437"/>
      <c r="P13" s="437"/>
      <c r="Q13" s="438"/>
      <c r="R13" s="7"/>
      <c r="S13" s="395" t="s">
        <v>19</v>
      </c>
      <c r="T13" s="395"/>
      <c r="U13" s="127">
        <v>0.2</v>
      </c>
      <c r="V13" s="429" t="s">
        <v>20</v>
      </c>
      <c r="W13" s="395"/>
      <c r="X13" s="395"/>
      <c r="Y13" s="395"/>
      <c r="Z13" s="7"/>
      <c r="AA13" s="425">
        <f>+'[2]Ponderación '!D5</f>
        <v>0.33</v>
      </c>
      <c r="AB13" s="426"/>
      <c r="AC13" s="135"/>
    </row>
    <row r="14" spans="1:29" ht="16.5" customHeight="1" thickBot="1" x14ac:dyDescent="0.3">
      <c r="A14" s="144"/>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6"/>
    </row>
    <row r="15" spans="1:29" ht="24" customHeight="1" thickBot="1" x14ac:dyDescent="0.3">
      <c r="A15" s="351" t="s">
        <v>1</v>
      </c>
      <c r="B15" s="352"/>
      <c r="C15" s="88" t="s">
        <v>69</v>
      </c>
      <c r="D15" s="415" t="s">
        <v>24</v>
      </c>
      <c r="E15" s="422"/>
      <c r="F15" s="415" t="s">
        <v>25</v>
      </c>
      <c r="G15" s="422"/>
      <c r="H15" s="415" t="s">
        <v>26</v>
      </c>
      <c r="I15" s="342"/>
      <c r="J15" s="86"/>
      <c r="K15" s="147"/>
      <c r="L15" s="86"/>
      <c r="M15" s="3"/>
      <c r="N15" s="3"/>
      <c r="O15" s="3"/>
      <c r="P15" s="3"/>
      <c r="Q15" s="430" t="s">
        <v>2</v>
      </c>
      <c r="R15" s="431"/>
      <c r="S15" s="431"/>
      <c r="T15" s="431"/>
      <c r="U15" s="431"/>
      <c r="V15" s="431"/>
      <c r="W15" s="431"/>
      <c r="X15" s="431"/>
      <c r="Y15" s="431"/>
      <c r="Z15" s="431"/>
      <c r="AA15" s="431"/>
      <c r="AB15" s="432"/>
    </row>
    <row r="16" spans="1:29" ht="35.25" customHeight="1" thickBot="1" x14ac:dyDescent="0.3">
      <c r="A16" s="355"/>
      <c r="B16" s="356"/>
      <c r="C16" s="79"/>
      <c r="D16" s="393"/>
      <c r="E16" s="411"/>
      <c r="F16" s="393"/>
      <c r="G16" s="411"/>
      <c r="H16" s="393" t="s">
        <v>131</v>
      </c>
      <c r="I16" s="394"/>
      <c r="J16" s="86"/>
      <c r="K16" s="86"/>
      <c r="L16" s="86"/>
      <c r="M16" s="3"/>
      <c r="N16" s="3"/>
      <c r="O16" s="3"/>
      <c r="P16" s="3"/>
      <c r="Q16" s="337" t="s">
        <v>3</v>
      </c>
      <c r="R16" s="338"/>
      <c r="S16" s="338"/>
      <c r="T16" s="338"/>
      <c r="U16" s="338"/>
      <c r="V16" s="339"/>
      <c r="W16" s="423" t="s">
        <v>4</v>
      </c>
      <c r="X16" s="338"/>
      <c r="Y16" s="338"/>
      <c r="Z16" s="338"/>
      <c r="AA16" s="338"/>
      <c r="AB16" s="424"/>
    </row>
    <row r="17" spans="1:40" ht="27" customHeight="1" x14ac:dyDescent="0.25">
      <c r="A17" s="2"/>
      <c r="B17" s="3"/>
      <c r="C17" s="3"/>
      <c r="D17" s="10"/>
      <c r="E17" s="10"/>
      <c r="F17" s="10"/>
      <c r="G17" s="10"/>
      <c r="H17" s="10"/>
      <c r="I17" s="10"/>
      <c r="J17" s="10"/>
      <c r="K17" s="10"/>
      <c r="L17" s="10"/>
      <c r="M17" s="3"/>
      <c r="N17" s="3"/>
      <c r="O17" s="3"/>
      <c r="P17" s="3"/>
      <c r="Q17" s="349" t="s">
        <v>5</v>
      </c>
      <c r="R17" s="323"/>
      <c r="S17" s="350"/>
      <c r="T17" s="322" t="s">
        <v>6</v>
      </c>
      <c r="U17" s="323"/>
      <c r="V17" s="350"/>
      <c r="W17" s="322" t="s">
        <v>5</v>
      </c>
      <c r="X17" s="323"/>
      <c r="Y17" s="350"/>
      <c r="Z17" s="322" t="s">
        <v>6</v>
      </c>
      <c r="AA17" s="323"/>
      <c r="AB17" s="324"/>
      <c r="AC17" s="148"/>
      <c r="AD17" s="149"/>
    </row>
    <row r="18" spans="1:40" ht="18" customHeight="1" thickBot="1" x14ac:dyDescent="0.3">
      <c r="A18" s="6"/>
      <c r="B18" s="7"/>
      <c r="C18" s="10"/>
      <c r="D18" s="10"/>
      <c r="E18" s="10"/>
      <c r="F18" s="10"/>
      <c r="G18" s="150"/>
      <c r="H18" s="150"/>
      <c r="I18" s="150"/>
      <c r="J18" s="150"/>
      <c r="K18" s="150"/>
      <c r="L18" s="150"/>
      <c r="M18" s="10"/>
      <c r="N18" s="10"/>
      <c r="O18" s="10"/>
      <c r="P18" s="10"/>
      <c r="Q18" s="346"/>
      <c r="R18" s="347"/>
      <c r="S18" s="348"/>
      <c r="T18" s="387"/>
      <c r="U18" s="347"/>
      <c r="V18" s="348"/>
      <c r="W18" s="387">
        <v>97800000</v>
      </c>
      <c r="X18" s="347"/>
      <c r="Y18" s="348"/>
      <c r="Z18" s="387">
        <v>97776667</v>
      </c>
      <c r="AA18" s="347"/>
      <c r="AB18" s="410"/>
      <c r="AC18" s="151">
        <f>+Z18/W18</f>
        <v>0.99976142126789369</v>
      </c>
      <c r="AD18" s="152"/>
    </row>
    <row r="19" spans="1:40" ht="7.5" customHeight="1" thickBot="1" x14ac:dyDescent="0.3">
      <c r="A19" s="6"/>
      <c r="B19" s="7"/>
      <c r="C19" s="10"/>
      <c r="D19" s="10"/>
      <c r="E19" s="10"/>
      <c r="F19" s="10"/>
      <c r="G19" s="10"/>
      <c r="H19" s="10"/>
      <c r="I19" s="10"/>
      <c r="J19" s="10"/>
      <c r="K19" s="10"/>
      <c r="L19" s="10"/>
      <c r="M19" s="10"/>
      <c r="N19" s="10"/>
      <c r="O19" s="10"/>
      <c r="P19" s="10"/>
      <c r="Q19" s="10"/>
      <c r="R19" s="10"/>
      <c r="S19" s="10"/>
      <c r="T19" s="10"/>
      <c r="U19" s="10"/>
      <c r="V19" s="10"/>
      <c r="W19" s="10"/>
      <c r="X19" s="10"/>
      <c r="Y19" s="10"/>
      <c r="Z19" s="10"/>
      <c r="AA19" s="3"/>
      <c r="AB19" s="76"/>
    </row>
    <row r="20" spans="1:40" ht="17.25" customHeight="1" x14ac:dyDescent="0.25">
      <c r="A20" s="325" t="s">
        <v>86</v>
      </c>
      <c r="B20" s="326"/>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8"/>
    </row>
    <row r="21" spans="1:40" ht="15" customHeight="1" x14ac:dyDescent="0.25">
      <c r="A21" s="450" t="s">
        <v>7</v>
      </c>
      <c r="B21" s="443" t="s">
        <v>8</v>
      </c>
      <c r="C21" s="444"/>
      <c r="D21" s="319" t="s">
        <v>9</v>
      </c>
      <c r="E21" s="320"/>
      <c r="F21" s="320"/>
      <c r="G21" s="320"/>
      <c r="H21" s="320"/>
      <c r="I21" s="320"/>
      <c r="J21" s="320"/>
      <c r="K21" s="320"/>
      <c r="L21" s="320"/>
      <c r="M21" s="320"/>
      <c r="N21" s="320"/>
      <c r="O21" s="321"/>
      <c r="P21" s="329" t="s">
        <v>10</v>
      </c>
      <c r="Q21" s="329" t="s">
        <v>94</v>
      </c>
      <c r="R21" s="329"/>
      <c r="S21" s="329"/>
      <c r="T21" s="329"/>
      <c r="U21" s="329"/>
      <c r="V21" s="329"/>
      <c r="W21" s="329"/>
      <c r="X21" s="329"/>
      <c r="Y21" s="329"/>
      <c r="Z21" s="329"/>
      <c r="AA21" s="329"/>
      <c r="AB21" s="475"/>
    </row>
    <row r="22" spans="1:40" ht="27" customHeight="1" x14ac:dyDescent="0.25">
      <c r="A22" s="452"/>
      <c r="B22" s="445"/>
      <c r="C22" s="440"/>
      <c r="D22" s="319" t="s">
        <v>69</v>
      </c>
      <c r="E22" s="320"/>
      <c r="F22" s="321"/>
      <c r="G22" s="319" t="s">
        <v>24</v>
      </c>
      <c r="H22" s="320"/>
      <c r="I22" s="321"/>
      <c r="J22" s="319" t="s">
        <v>25</v>
      </c>
      <c r="K22" s="320"/>
      <c r="L22" s="321"/>
      <c r="M22" s="319" t="s">
        <v>26</v>
      </c>
      <c r="N22" s="320"/>
      <c r="O22" s="321"/>
      <c r="P22" s="321"/>
      <c r="Q22" s="329"/>
      <c r="R22" s="329"/>
      <c r="S22" s="329"/>
      <c r="T22" s="329"/>
      <c r="U22" s="329"/>
      <c r="V22" s="329"/>
      <c r="W22" s="329"/>
      <c r="X22" s="329"/>
      <c r="Y22" s="329"/>
      <c r="Z22" s="329"/>
      <c r="AA22" s="329"/>
      <c r="AB22" s="475"/>
    </row>
    <row r="23" spans="1:40" x14ac:dyDescent="0.25">
      <c r="A23" s="453" t="str">
        <f>+C13</f>
        <v xml:space="preserve">Diseñar e implementar 1 estrategia para el desarrollo de capacidades socioemocionales y técnicas de las mujeres en toda su diversidad para su emprendimiento y empleabilidad.  </v>
      </c>
      <c r="B23" s="446" t="s">
        <v>106</v>
      </c>
      <c r="C23" s="447"/>
      <c r="D23" s="455"/>
      <c r="E23" s="456"/>
      <c r="F23" s="457"/>
      <c r="G23" s="455"/>
      <c r="H23" s="456"/>
      <c r="I23" s="457"/>
      <c r="J23" s="455"/>
      <c r="K23" s="456"/>
      <c r="L23" s="457"/>
      <c r="M23" s="455"/>
      <c r="N23" s="456"/>
      <c r="O23" s="457"/>
      <c r="P23" s="468"/>
      <c r="Q23" s="471"/>
      <c r="R23" s="471"/>
      <c r="S23" s="471"/>
      <c r="T23" s="471"/>
      <c r="U23" s="471"/>
      <c r="V23" s="471"/>
      <c r="W23" s="471"/>
      <c r="X23" s="471"/>
      <c r="Y23" s="471"/>
      <c r="Z23" s="471"/>
      <c r="AA23" s="471"/>
      <c r="AB23" s="472"/>
    </row>
    <row r="24" spans="1:40" x14ac:dyDescent="0.25">
      <c r="A24" s="453"/>
      <c r="B24" s="448"/>
      <c r="C24" s="449"/>
      <c r="D24" s="458"/>
      <c r="E24" s="459"/>
      <c r="F24" s="460"/>
      <c r="G24" s="458"/>
      <c r="H24" s="459"/>
      <c r="I24" s="460"/>
      <c r="J24" s="458"/>
      <c r="K24" s="459"/>
      <c r="L24" s="460"/>
      <c r="M24" s="458"/>
      <c r="N24" s="459"/>
      <c r="O24" s="460"/>
      <c r="P24" s="469"/>
      <c r="Q24" s="471"/>
      <c r="R24" s="471"/>
      <c r="S24" s="471"/>
      <c r="T24" s="471"/>
      <c r="U24" s="471"/>
      <c r="V24" s="471"/>
      <c r="W24" s="471"/>
      <c r="X24" s="471"/>
      <c r="Y24" s="471"/>
      <c r="Z24" s="471"/>
      <c r="AA24" s="471"/>
      <c r="AB24" s="472"/>
    </row>
    <row r="25" spans="1:40" x14ac:dyDescent="0.25">
      <c r="A25" s="453"/>
      <c r="B25" s="448"/>
      <c r="C25" s="449"/>
      <c r="D25" s="458"/>
      <c r="E25" s="459"/>
      <c r="F25" s="460"/>
      <c r="G25" s="458"/>
      <c r="H25" s="459"/>
      <c r="I25" s="460"/>
      <c r="J25" s="458"/>
      <c r="K25" s="459"/>
      <c r="L25" s="460"/>
      <c r="M25" s="458"/>
      <c r="N25" s="459"/>
      <c r="O25" s="460"/>
      <c r="P25" s="469"/>
      <c r="Q25" s="471"/>
      <c r="R25" s="471"/>
      <c r="S25" s="471"/>
      <c r="T25" s="471"/>
      <c r="U25" s="471"/>
      <c r="V25" s="471"/>
      <c r="W25" s="471"/>
      <c r="X25" s="471"/>
      <c r="Y25" s="471"/>
      <c r="Z25" s="471"/>
      <c r="AA25" s="471"/>
      <c r="AB25" s="472"/>
    </row>
    <row r="26" spans="1:40" ht="30.75" customHeight="1" thickBot="1" x14ac:dyDescent="0.3">
      <c r="A26" s="454"/>
      <c r="B26" s="448"/>
      <c r="C26" s="449"/>
      <c r="D26" s="458"/>
      <c r="E26" s="459"/>
      <c r="F26" s="460"/>
      <c r="G26" s="458"/>
      <c r="H26" s="459"/>
      <c r="I26" s="460"/>
      <c r="J26" s="458"/>
      <c r="K26" s="459"/>
      <c r="L26" s="460"/>
      <c r="M26" s="458"/>
      <c r="N26" s="459"/>
      <c r="O26" s="460"/>
      <c r="P26" s="469"/>
      <c r="Q26" s="473"/>
      <c r="R26" s="473"/>
      <c r="S26" s="473"/>
      <c r="T26" s="473"/>
      <c r="U26" s="473"/>
      <c r="V26" s="473"/>
      <c r="W26" s="473"/>
      <c r="X26" s="473"/>
      <c r="Y26" s="473"/>
      <c r="Z26" s="473"/>
      <c r="AA26" s="473"/>
      <c r="AB26" s="474"/>
    </row>
    <row r="27" spans="1:40" ht="51.75" customHeight="1" x14ac:dyDescent="0.25">
      <c r="A27" s="461"/>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3"/>
    </row>
    <row r="28" spans="1:40" ht="36.75" customHeight="1" x14ac:dyDescent="0.25">
      <c r="A28" s="450" t="s">
        <v>7</v>
      </c>
      <c r="B28" s="329" t="s">
        <v>71</v>
      </c>
      <c r="C28" s="329" t="s">
        <v>8</v>
      </c>
      <c r="D28" s="329" t="s">
        <v>68</v>
      </c>
      <c r="E28" s="329"/>
      <c r="F28" s="329"/>
      <c r="G28" s="329"/>
      <c r="H28" s="329"/>
      <c r="I28" s="329"/>
      <c r="J28" s="329"/>
      <c r="K28" s="329"/>
      <c r="L28" s="329"/>
      <c r="M28" s="329"/>
      <c r="N28" s="329"/>
      <c r="O28" s="329"/>
      <c r="P28" s="329"/>
      <c r="Q28" s="329" t="s">
        <v>95</v>
      </c>
      <c r="R28" s="329"/>
      <c r="S28" s="329"/>
      <c r="T28" s="329"/>
      <c r="U28" s="329"/>
      <c r="V28" s="329"/>
      <c r="W28" s="329"/>
      <c r="X28" s="329"/>
      <c r="Y28" s="329"/>
      <c r="Z28" s="329"/>
      <c r="AA28" s="329"/>
      <c r="AB28" s="329"/>
      <c r="AE28" s="153"/>
      <c r="AF28" s="153"/>
      <c r="AG28" s="153"/>
      <c r="AH28" s="153"/>
      <c r="AI28" s="153"/>
      <c r="AJ28" s="153"/>
      <c r="AK28" s="153"/>
      <c r="AL28" s="153"/>
      <c r="AM28" s="153"/>
      <c r="AN28" s="154"/>
    </row>
    <row r="29" spans="1:40" ht="25.5" customHeight="1" x14ac:dyDescent="0.25">
      <c r="A29" s="450"/>
      <c r="B29" s="329"/>
      <c r="C29" s="451"/>
      <c r="D29" s="87" t="s">
        <v>47</v>
      </c>
      <c r="E29" s="87" t="s">
        <v>48</v>
      </c>
      <c r="F29" s="87" t="s">
        <v>49</v>
      </c>
      <c r="G29" s="87" t="s">
        <v>50</v>
      </c>
      <c r="H29" s="87" t="s">
        <v>51</v>
      </c>
      <c r="I29" s="87" t="s">
        <v>52</v>
      </c>
      <c r="J29" s="87" t="s">
        <v>53</v>
      </c>
      <c r="K29" s="87" t="s">
        <v>54</v>
      </c>
      <c r="L29" s="87" t="s">
        <v>55</v>
      </c>
      <c r="M29" s="87" t="s">
        <v>56</v>
      </c>
      <c r="N29" s="87" t="s">
        <v>57</v>
      </c>
      <c r="O29" s="87" t="s">
        <v>58</v>
      </c>
      <c r="P29" s="87" t="s">
        <v>10</v>
      </c>
      <c r="Q29" s="445" t="s">
        <v>90</v>
      </c>
      <c r="R29" s="464"/>
      <c r="S29" s="464"/>
      <c r="T29" s="440"/>
      <c r="U29" s="445" t="s">
        <v>91</v>
      </c>
      <c r="V29" s="464"/>
      <c r="W29" s="464"/>
      <c r="X29" s="440"/>
      <c r="Y29" s="445" t="s">
        <v>92</v>
      </c>
      <c r="Z29" s="464"/>
      <c r="AA29" s="464"/>
      <c r="AB29" s="470"/>
      <c r="AE29" s="153"/>
      <c r="AF29" s="153"/>
      <c r="AG29" s="153"/>
      <c r="AH29" s="153"/>
      <c r="AI29" s="153"/>
      <c r="AJ29" s="153"/>
      <c r="AK29" s="153"/>
      <c r="AL29" s="153"/>
      <c r="AM29" s="153"/>
      <c r="AN29" s="154"/>
    </row>
    <row r="30" spans="1:40" ht="150" customHeight="1" thickBot="1" x14ac:dyDescent="0.3">
      <c r="A30" s="315" t="str">
        <f>+C13</f>
        <v xml:space="preserve">Diseñar e implementar 1 estrategia para el desarrollo de capacidades socioemocionales y técnicas de las mujeres en toda su diversidad para su emprendimiento y empleabilidad.  </v>
      </c>
      <c r="B30" s="70">
        <f>+AA13</f>
        <v>0.33</v>
      </c>
      <c r="C30" s="128">
        <f>+U13</f>
        <v>0.2</v>
      </c>
      <c r="D30" s="124"/>
      <c r="E30" s="124"/>
      <c r="F30" s="124"/>
      <c r="G30" s="124"/>
      <c r="H30" s="124"/>
      <c r="I30" s="124"/>
      <c r="J30" s="124">
        <f>+J63</f>
        <v>1.2606060606060607E-2</v>
      </c>
      <c r="K30" s="124">
        <f t="shared" ref="K30:O30" si="0">+K63</f>
        <v>2.1878787878787883E-2</v>
      </c>
      <c r="L30" s="124">
        <f t="shared" si="0"/>
        <v>2.9757575757575764E-2</v>
      </c>
      <c r="M30" s="124">
        <f t="shared" si="0"/>
        <v>2.9757575757575764E-2</v>
      </c>
      <c r="N30" s="124">
        <f t="shared" si="0"/>
        <v>4.5515151515151515E-2</v>
      </c>
      <c r="O30" s="124">
        <f t="shared" si="0"/>
        <v>5.2606060606060608E-2</v>
      </c>
      <c r="P30" s="124">
        <f>SUM(D30:O30)</f>
        <v>0.19212121212121214</v>
      </c>
      <c r="Q30" s="541" t="s">
        <v>233</v>
      </c>
      <c r="R30" s="542"/>
      <c r="S30" s="542"/>
      <c r="T30" s="543"/>
      <c r="U30" s="541" t="s">
        <v>234</v>
      </c>
      <c r="V30" s="542"/>
      <c r="W30" s="542"/>
      <c r="X30" s="543"/>
      <c r="Y30" s="541" t="s">
        <v>232</v>
      </c>
      <c r="Z30" s="542"/>
      <c r="AA30" s="542"/>
      <c r="AB30" s="544"/>
      <c r="AC30" s="134">
        <f>+LEN(Q30)</f>
        <v>1139</v>
      </c>
      <c r="AD30" s="155" t="s">
        <v>130</v>
      </c>
      <c r="AE30" s="155" t="s">
        <v>134</v>
      </c>
      <c r="AF30" s="134">
        <f>LEN(AE30)</f>
        <v>300</v>
      </c>
      <c r="AG30" s="155" t="s">
        <v>133</v>
      </c>
      <c r="AH30" s="134">
        <f>LEN(AG30)</f>
        <v>278</v>
      </c>
      <c r="AI30" s="155" t="s">
        <v>202</v>
      </c>
      <c r="AJ30" s="134">
        <f>LEN(AI30)</f>
        <v>300</v>
      </c>
      <c r="AK30" s="153"/>
      <c r="AL30" s="153"/>
      <c r="AM30" s="153"/>
      <c r="AN30" s="154"/>
    </row>
    <row r="31" spans="1:40" ht="18.75" x14ac:dyDescent="0.25">
      <c r="A31" s="439"/>
      <c r="B31" s="440"/>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2"/>
      <c r="AC31" s="285">
        <f>+P30/C30</f>
        <v>0.96060606060606069</v>
      </c>
      <c r="AD31" s="156"/>
      <c r="AE31" s="153"/>
      <c r="AF31" s="153"/>
      <c r="AG31" s="153"/>
      <c r="AH31" s="153"/>
      <c r="AI31" s="153"/>
      <c r="AJ31" s="153"/>
      <c r="AK31" s="153"/>
      <c r="AL31" s="153"/>
      <c r="AM31" s="153"/>
      <c r="AN31" s="154"/>
    </row>
    <row r="32" spans="1:40" ht="15" customHeight="1" x14ac:dyDescent="0.25">
      <c r="A32" s="450" t="s">
        <v>13</v>
      </c>
      <c r="B32" s="519" t="s">
        <v>70</v>
      </c>
      <c r="C32" s="329" t="s">
        <v>14</v>
      </c>
      <c r="D32" s="329"/>
      <c r="E32" s="329"/>
      <c r="F32" s="329"/>
      <c r="G32" s="329"/>
      <c r="H32" s="329"/>
      <c r="I32" s="329"/>
      <c r="J32" s="329"/>
      <c r="K32" s="329"/>
      <c r="L32" s="329"/>
      <c r="M32" s="329"/>
      <c r="N32" s="329"/>
      <c r="O32" s="329"/>
      <c r="P32" s="329"/>
      <c r="Q32" s="319" t="s">
        <v>88</v>
      </c>
      <c r="R32" s="320"/>
      <c r="S32" s="320"/>
      <c r="T32" s="320"/>
      <c r="U32" s="320"/>
      <c r="V32" s="320"/>
      <c r="W32" s="320"/>
      <c r="X32" s="320"/>
      <c r="Y32" s="320"/>
      <c r="Z32" s="320"/>
      <c r="AA32" s="320"/>
      <c r="AB32" s="491"/>
      <c r="AE32" s="153"/>
      <c r="AF32" s="153"/>
      <c r="AG32" s="153"/>
      <c r="AH32" s="153"/>
      <c r="AI32" s="153"/>
      <c r="AJ32" s="153"/>
      <c r="AK32" s="153"/>
      <c r="AL32" s="153"/>
      <c r="AM32" s="153"/>
      <c r="AN32" s="154"/>
    </row>
    <row r="33" spans="1:42" ht="25.5" customHeight="1" x14ac:dyDescent="0.25">
      <c r="A33" s="450"/>
      <c r="B33" s="441"/>
      <c r="C33" s="87" t="s">
        <v>15</v>
      </c>
      <c r="D33" s="87" t="s">
        <v>47</v>
      </c>
      <c r="E33" s="87" t="s">
        <v>48</v>
      </c>
      <c r="F33" s="87" t="s">
        <v>49</v>
      </c>
      <c r="G33" s="87" t="s">
        <v>50</v>
      </c>
      <c r="H33" s="87" t="s">
        <v>51</v>
      </c>
      <c r="I33" s="87" t="s">
        <v>52</v>
      </c>
      <c r="J33" s="87" t="s">
        <v>53</v>
      </c>
      <c r="K33" s="87" t="s">
        <v>54</v>
      </c>
      <c r="L33" s="87" t="s">
        <v>55</v>
      </c>
      <c r="M33" s="87" t="s">
        <v>56</v>
      </c>
      <c r="N33" s="87" t="s">
        <v>57</v>
      </c>
      <c r="O33" s="87" t="s">
        <v>58</v>
      </c>
      <c r="P33" s="87" t="s">
        <v>72</v>
      </c>
      <c r="Q33" s="319" t="s">
        <v>93</v>
      </c>
      <c r="R33" s="320"/>
      <c r="S33" s="320"/>
      <c r="T33" s="320"/>
      <c r="U33" s="320"/>
      <c r="V33" s="320"/>
      <c r="W33" s="320"/>
      <c r="X33" s="320"/>
      <c r="Y33" s="320"/>
      <c r="Z33" s="320"/>
      <c r="AA33" s="320"/>
      <c r="AB33" s="491"/>
      <c r="AE33" s="157"/>
      <c r="AF33" s="157"/>
      <c r="AG33" s="157"/>
      <c r="AH33" s="157"/>
      <c r="AI33" s="157"/>
      <c r="AJ33" s="157"/>
      <c r="AK33" s="157"/>
      <c r="AL33" s="157"/>
      <c r="AM33" s="157"/>
      <c r="AN33" s="154"/>
    </row>
    <row r="34" spans="1:42" ht="52.15" customHeight="1" x14ac:dyDescent="0.25">
      <c r="A34" s="480" t="s">
        <v>207</v>
      </c>
      <c r="B34" s="476">
        <v>0.13</v>
      </c>
      <c r="C34" s="66" t="s">
        <v>11</v>
      </c>
      <c r="D34" s="67"/>
      <c r="E34" s="67"/>
      <c r="F34" s="67"/>
      <c r="G34" s="67"/>
      <c r="H34" s="67"/>
      <c r="I34" s="67"/>
      <c r="J34" s="67">
        <v>0</v>
      </c>
      <c r="K34" s="67">
        <v>0</v>
      </c>
      <c r="L34" s="67">
        <v>0.1</v>
      </c>
      <c r="M34" s="67">
        <v>0.3</v>
      </c>
      <c r="N34" s="67">
        <v>0.3</v>
      </c>
      <c r="O34" s="67">
        <v>0.3</v>
      </c>
      <c r="P34" s="68">
        <f t="shared" ref="P34:P45" si="1">SUM(D34:O34)</f>
        <v>1</v>
      </c>
      <c r="Q34" s="565" t="s">
        <v>235</v>
      </c>
      <c r="R34" s="566"/>
      <c r="S34" s="566"/>
      <c r="T34" s="566"/>
      <c r="U34" s="566"/>
      <c r="V34" s="566"/>
      <c r="W34" s="566"/>
      <c r="X34" s="566"/>
      <c r="Y34" s="566"/>
      <c r="Z34" s="566"/>
      <c r="AA34" s="566"/>
      <c r="AB34" s="567"/>
      <c r="AC34" s="133"/>
      <c r="AE34" s="158"/>
      <c r="AF34" s="158"/>
      <c r="AG34" s="158"/>
      <c r="AH34" s="158"/>
      <c r="AI34" s="545" t="s">
        <v>203</v>
      </c>
      <c r="AJ34" s="546">
        <f>LEN(AI34)</f>
        <v>192</v>
      </c>
      <c r="AK34" s="158"/>
      <c r="AL34" s="158"/>
      <c r="AM34" s="158"/>
      <c r="AN34" s="154"/>
    </row>
    <row r="35" spans="1:42" ht="52.15" customHeight="1" x14ac:dyDescent="0.25">
      <c r="A35" s="481"/>
      <c r="B35" s="477"/>
      <c r="C35" s="62" t="s">
        <v>12</v>
      </c>
      <c r="D35" s="12"/>
      <c r="E35" s="12"/>
      <c r="F35" s="12"/>
      <c r="G35" s="12"/>
      <c r="H35" s="12"/>
      <c r="I35" s="12"/>
      <c r="J35" s="12">
        <v>0</v>
      </c>
      <c r="K35" s="12">
        <v>0</v>
      </c>
      <c r="L35" s="12">
        <v>0.1</v>
      </c>
      <c r="M35" s="12">
        <v>0.1</v>
      </c>
      <c r="N35" s="12">
        <v>0.3</v>
      </c>
      <c r="O35" s="12">
        <v>0.4</v>
      </c>
      <c r="P35" s="314">
        <f t="shared" si="1"/>
        <v>0.9</v>
      </c>
      <c r="Q35" s="568"/>
      <c r="R35" s="569"/>
      <c r="S35" s="569"/>
      <c r="T35" s="569"/>
      <c r="U35" s="569"/>
      <c r="V35" s="569"/>
      <c r="W35" s="569"/>
      <c r="X35" s="569"/>
      <c r="Y35" s="569"/>
      <c r="Z35" s="569"/>
      <c r="AA35" s="569"/>
      <c r="AB35" s="570"/>
      <c r="AC35" s="133"/>
      <c r="AE35" s="154"/>
      <c r="AF35" s="154"/>
      <c r="AG35" s="154"/>
      <c r="AH35" s="154"/>
      <c r="AI35" s="545"/>
      <c r="AJ35" s="546"/>
      <c r="AK35" s="154"/>
      <c r="AL35" s="154"/>
      <c r="AM35" s="154"/>
      <c r="AN35" s="154"/>
      <c r="AO35" s="154"/>
    </row>
    <row r="36" spans="1:42" ht="19.899999999999999" customHeight="1" x14ac:dyDescent="0.25">
      <c r="A36" s="478" t="s">
        <v>114</v>
      </c>
      <c r="B36" s="479"/>
      <c r="C36" s="62"/>
      <c r="D36" s="64"/>
      <c r="E36" s="69"/>
      <c r="F36" s="64"/>
      <c r="G36" s="64"/>
      <c r="H36" s="64"/>
      <c r="I36" s="64"/>
      <c r="J36" s="64"/>
      <c r="K36" s="64"/>
      <c r="L36" s="64"/>
      <c r="M36" s="64"/>
      <c r="N36" s="64"/>
      <c r="O36" s="64"/>
      <c r="P36" s="159">
        <f t="shared" si="1"/>
        <v>0</v>
      </c>
      <c r="Q36" s="571"/>
      <c r="R36" s="572"/>
      <c r="S36" s="572"/>
      <c r="T36" s="572"/>
      <c r="U36" s="572"/>
      <c r="V36" s="572"/>
      <c r="W36" s="572"/>
      <c r="X36" s="572"/>
      <c r="Y36" s="572"/>
      <c r="Z36" s="572"/>
      <c r="AA36" s="572"/>
      <c r="AB36" s="573"/>
      <c r="AC36" s="134">
        <f>+LEN(Q34)</f>
        <v>1179</v>
      </c>
      <c r="AE36" s="154"/>
      <c r="AF36" s="154"/>
      <c r="AG36" s="154"/>
      <c r="AH36" s="154"/>
      <c r="AI36" s="545"/>
      <c r="AJ36" s="546"/>
      <c r="AK36" s="154"/>
      <c r="AL36" s="154"/>
      <c r="AM36" s="154"/>
      <c r="AN36" s="154"/>
      <c r="AO36" s="154"/>
    </row>
    <row r="37" spans="1:42" ht="81.599999999999994" customHeight="1" x14ac:dyDescent="0.25">
      <c r="A37" s="480" t="s">
        <v>124</v>
      </c>
      <c r="B37" s="476">
        <v>0.13</v>
      </c>
      <c r="C37" s="61" t="s">
        <v>11</v>
      </c>
      <c r="D37" s="63"/>
      <c r="E37" s="63"/>
      <c r="F37" s="63"/>
      <c r="G37" s="63"/>
      <c r="H37" s="63"/>
      <c r="I37" s="63"/>
      <c r="J37" s="63">
        <v>0.16</v>
      </c>
      <c r="K37" s="63">
        <v>0.17</v>
      </c>
      <c r="L37" s="63">
        <v>0.17</v>
      </c>
      <c r="M37" s="63">
        <v>0.17</v>
      </c>
      <c r="N37" s="63">
        <v>0.17</v>
      </c>
      <c r="O37" s="63">
        <v>0.16</v>
      </c>
      <c r="P37" s="13">
        <f t="shared" si="1"/>
        <v>1</v>
      </c>
      <c r="Q37" s="523" t="s">
        <v>229</v>
      </c>
      <c r="R37" s="524"/>
      <c r="S37" s="524"/>
      <c r="T37" s="524"/>
      <c r="U37" s="524"/>
      <c r="V37" s="524"/>
      <c r="W37" s="524"/>
      <c r="X37" s="524"/>
      <c r="Y37" s="524"/>
      <c r="Z37" s="524"/>
      <c r="AA37" s="524"/>
      <c r="AB37" s="525"/>
      <c r="AC37" s="133"/>
      <c r="AD37" s="154"/>
      <c r="AE37" s="154"/>
      <c r="AF37" s="154"/>
      <c r="AG37" s="154"/>
      <c r="AH37" s="154"/>
      <c r="AI37" s="154"/>
      <c r="AJ37" s="154"/>
      <c r="AK37" s="154"/>
      <c r="AL37" s="154"/>
      <c r="AM37" s="154"/>
      <c r="AN37" s="154"/>
      <c r="AO37" s="154"/>
    </row>
    <row r="38" spans="1:42" ht="81.599999999999994" customHeight="1" x14ac:dyDescent="0.25">
      <c r="A38" s="481"/>
      <c r="B38" s="477"/>
      <c r="C38" s="62" t="s">
        <v>12</v>
      </c>
      <c r="D38" s="12"/>
      <c r="E38" s="12"/>
      <c r="F38" s="12"/>
      <c r="G38" s="12"/>
      <c r="H38" s="12"/>
      <c r="I38" s="12"/>
      <c r="J38" s="12">
        <v>0.16</v>
      </c>
      <c r="K38" s="12">
        <v>0.17</v>
      </c>
      <c r="L38" s="60">
        <v>0.17</v>
      </c>
      <c r="M38" s="60">
        <v>0.17</v>
      </c>
      <c r="N38" s="60">
        <v>0.17</v>
      </c>
      <c r="O38" s="60">
        <v>0.16</v>
      </c>
      <c r="P38" s="13">
        <f t="shared" si="1"/>
        <v>1</v>
      </c>
      <c r="Q38" s="526"/>
      <c r="R38" s="527"/>
      <c r="S38" s="527"/>
      <c r="T38" s="527"/>
      <c r="U38" s="527"/>
      <c r="V38" s="527"/>
      <c r="W38" s="527"/>
      <c r="X38" s="527"/>
      <c r="Y38" s="527"/>
      <c r="Z38" s="527"/>
      <c r="AA38" s="527"/>
      <c r="AB38" s="528"/>
      <c r="AC38" s="160"/>
      <c r="AD38" s="154"/>
      <c r="AE38" s="154"/>
      <c r="AF38" s="154"/>
      <c r="AG38" s="154"/>
      <c r="AH38" s="154"/>
      <c r="AI38" s="154"/>
      <c r="AJ38" s="154"/>
      <c r="AK38" s="154"/>
      <c r="AL38" s="154"/>
      <c r="AM38" s="154"/>
      <c r="AN38" s="154"/>
      <c r="AO38" s="154"/>
    </row>
    <row r="39" spans="1:42" ht="19.899999999999999" customHeight="1" x14ac:dyDescent="0.25">
      <c r="A39" s="478" t="s">
        <v>113</v>
      </c>
      <c r="B39" s="479"/>
      <c r="C39" s="62"/>
      <c r="D39" s="64"/>
      <c r="E39" s="64"/>
      <c r="F39" s="64"/>
      <c r="G39" s="64"/>
      <c r="H39" s="64"/>
      <c r="I39" s="64"/>
      <c r="J39" s="64"/>
      <c r="K39" s="64"/>
      <c r="L39" s="64"/>
      <c r="M39" s="64"/>
      <c r="N39" s="64"/>
      <c r="O39" s="64"/>
      <c r="P39" s="161">
        <f t="shared" si="1"/>
        <v>0</v>
      </c>
      <c r="Q39" s="529"/>
      <c r="R39" s="530"/>
      <c r="S39" s="530"/>
      <c r="T39" s="530"/>
      <c r="U39" s="530"/>
      <c r="V39" s="530"/>
      <c r="W39" s="530"/>
      <c r="X39" s="530"/>
      <c r="Y39" s="530"/>
      <c r="Z39" s="530"/>
      <c r="AA39" s="530"/>
      <c r="AB39" s="531"/>
      <c r="AC39" s="134">
        <f>+LEN(Q37)</f>
        <v>1548</v>
      </c>
      <c r="AD39" s="154"/>
      <c r="AE39" s="154"/>
      <c r="AF39" s="154"/>
      <c r="AG39" s="154"/>
      <c r="AH39" s="154"/>
      <c r="AI39" s="154"/>
      <c r="AJ39" s="154"/>
      <c r="AK39" s="154"/>
      <c r="AL39" s="154"/>
      <c r="AM39" s="154"/>
      <c r="AN39" s="154"/>
      <c r="AO39" s="154"/>
    </row>
    <row r="40" spans="1:42" ht="87.6" customHeight="1" x14ac:dyDescent="0.25">
      <c r="A40" s="480" t="s">
        <v>123</v>
      </c>
      <c r="B40" s="476">
        <v>7.0000000000000007E-2</v>
      </c>
      <c r="C40" s="61" t="s">
        <v>11</v>
      </c>
      <c r="D40" s="63"/>
      <c r="E40" s="63"/>
      <c r="F40" s="63"/>
      <c r="G40" s="63"/>
      <c r="H40" s="63"/>
      <c r="I40" s="63"/>
      <c r="J40" s="63">
        <v>0</v>
      </c>
      <c r="K40" s="63">
        <v>0.2</v>
      </c>
      <c r="L40" s="63">
        <v>0.2</v>
      </c>
      <c r="M40" s="63">
        <v>0.2</v>
      </c>
      <c r="N40" s="63">
        <v>0.2</v>
      </c>
      <c r="O40" s="63">
        <v>0.2</v>
      </c>
      <c r="P40" s="13">
        <f t="shared" si="1"/>
        <v>1</v>
      </c>
      <c r="Q40" s="523" t="s">
        <v>245</v>
      </c>
      <c r="R40" s="524"/>
      <c r="S40" s="524"/>
      <c r="T40" s="524"/>
      <c r="U40" s="524"/>
      <c r="V40" s="524"/>
      <c r="W40" s="524"/>
      <c r="X40" s="524"/>
      <c r="Y40" s="524"/>
      <c r="Z40" s="524"/>
      <c r="AA40" s="524"/>
      <c r="AB40" s="525"/>
      <c r="AC40" s="160"/>
      <c r="AD40" s="155" t="s">
        <v>132</v>
      </c>
      <c r="AE40" s="154">
        <f>LEN(AD40)</f>
        <v>169</v>
      </c>
      <c r="AF40" s="154"/>
      <c r="AG40" s="155" t="s">
        <v>204</v>
      </c>
      <c r="AH40" s="154">
        <f>LEN(AG40)</f>
        <v>296</v>
      </c>
      <c r="AI40" s="154">
        <f>+LEN(AC40)</f>
        <v>0</v>
      </c>
      <c r="AJ40" s="154"/>
      <c r="AK40" s="154"/>
      <c r="AL40" s="154"/>
      <c r="AM40" s="154"/>
      <c r="AN40" s="154"/>
      <c r="AO40" s="154"/>
      <c r="AP40" s="132"/>
    </row>
    <row r="41" spans="1:42" ht="87.6" customHeight="1" x14ac:dyDescent="0.25">
      <c r="A41" s="481"/>
      <c r="B41" s="477"/>
      <c r="C41" s="62" t="s">
        <v>12</v>
      </c>
      <c r="D41" s="12"/>
      <c r="E41" s="12"/>
      <c r="F41" s="12"/>
      <c r="G41" s="12"/>
      <c r="H41" s="12"/>
      <c r="I41" s="12"/>
      <c r="J41" s="12">
        <v>0</v>
      </c>
      <c r="K41" s="12">
        <v>0.2</v>
      </c>
      <c r="L41" s="60">
        <v>0.2</v>
      </c>
      <c r="M41" s="60">
        <v>0.2</v>
      </c>
      <c r="N41" s="60">
        <v>0.2</v>
      </c>
      <c r="O41" s="60">
        <v>0.2</v>
      </c>
      <c r="P41" s="13">
        <f t="shared" si="1"/>
        <v>1</v>
      </c>
      <c r="Q41" s="526"/>
      <c r="R41" s="527"/>
      <c r="S41" s="527"/>
      <c r="T41" s="527"/>
      <c r="U41" s="527"/>
      <c r="V41" s="527"/>
      <c r="W41" s="527"/>
      <c r="X41" s="527"/>
      <c r="Y41" s="527"/>
      <c r="Z41" s="527"/>
      <c r="AA41" s="527"/>
      <c r="AB41" s="528"/>
      <c r="AC41" s="160"/>
      <c r="AD41" s="154"/>
      <c r="AE41" s="154"/>
      <c r="AF41" s="154"/>
      <c r="AG41" s="154"/>
      <c r="AH41" s="154"/>
      <c r="AI41" s="154"/>
      <c r="AJ41" s="154"/>
      <c r="AK41" s="154"/>
      <c r="AL41" s="154"/>
      <c r="AM41" s="154"/>
      <c r="AN41" s="154"/>
      <c r="AO41" s="154"/>
      <c r="AP41" s="132"/>
    </row>
    <row r="42" spans="1:42" ht="19.899999999999999" customHeight="1" thickBot="1" x14ac:dyDescent="0.3">
      <c r="A42" s="552" t="s">
        <v>115</v>
      </c>
      <c r="B42" s="553"/>
      <c r="C42" s="62"/>
      <c r="D42" s="64"/>
      <c r="E42" s="64"/>
      <c r="F42" s="64"/>
      <c r="G42" s="64"/>
      <c r="H42" s="64"/>
      <c r="I42" s="64"/>
      <c r="J42" s="64"/>
      <c r="K42" s="64"/>
      <c r="L42" s="64"/>
      <c r="M42" s="64"/>
      <c r="N42" s="64"/>
      <c r="O42" s="64"/>
      <c r="P42" s="161">
        <f t="shared" si="1"/>
        <v>0</v>
      </c>
      <c r="Q42" s="529"/>
      <c r="R42" s="530"/>
      <c r="S42" s="530"/>
      <c r="T42" s="530"/>
      <c r="U42" s="530"/>
      <c r="V42" s="530"/>
      <c r="W42" s="530"/>
      <c r="X42" s="530"/>
      <c r="Y42" s="530"/>
      <c r="Z42" s="530"/>
      <c r="AA42" s="530"/>
      <c r="AB42" s="531"/>
      <c r="AC42" s="134">
        <f>+LEN(Q40)</f>
        <v>1683</v>
      </c>
      <c r="AD42" s="154"/>
      <c r="AE42" s="154"/>
      <c r="AF42" s="154"/>
      <c r="AG42" s="154"/>
      <c r="AH42" s="154"/>
      <c r="AI42" s="154"/>
      <c r="AJ42" s="154"/>
      <c r="AK42" s="154"/>
      <c r="AL42" s="154"/>
      <c r="AM42" s="154"/>
      <c r="AN42" s="154"/>
      <c r="AO42" s="154"/>
      <c r="AP42" s="132"/>
    </row>
    <row r="43" spans="1:42" ht="33.6" hidden="1" customHeight="1" x14ac:dyDescent="0.25">
      <c r="A43" s="554"/>
      <c r="B43" s="547"/>
      <c r="C43" s="61" t="s">
        <v>11</v>
      </c>
      <c r="D43" s="63"/>
      <c r="E43" s="63"/>
      <c r="F43" s="63"/>
      <c r="G43" s="63"/>
      <c r="H43" s="63"/>
      <c r="I43" s="63"/>
      <c r="J43" s="63"/>
      <c r="K43" s="63"/>
      <c r="L43" s="63"/>
      <c r="M43" s="63"/>
      <c r="N43" s="63"/>
      <c r="O43" s="63"/>
      <c r="P43" s="13">
        <f t="shared" si="1"/>
        <v>0</v>
      </c>
      <c r="Q43" s="556"/>
      <c r="R43" s="557"/>
      <c r="S43" s="557"/>
      <c r="T43" s="557"/>
      <c r="U43" s="557"/>
      <c r="V43" s="557"/>
      <c r="W43" s="557"/>
      <c r="X43" s="557"/>
      <c r="Y43" s="557"/>
      <c r="Z43" s="557"/>
      <c r="AA43" s="557"/>
      <c r="AB43" s="558"/>
      <c r="AC43" s="133"/>
      <c r="AD43" s="154"/>
      <c r="AE43" s="154"/>
      <c r="AF43" s="154"/>
      <c r="AG43" s="154"/>
      <c r="AH43" s="154"/>
      <c r="AI43" s="154"/>
      <c r="AJ43" s="154"/>
      <c r="AK43" s="154"/>
      <c r="AL43" s="154"/>
      <c r="AM43" s="154"/>
      <c r="AN43" s="154"/>
      <c r="AO43" s="154"/>
      <c r="AP43" s="132"/>
    </row>
    <row r="44" spans="1:42" ht="33.6" hidden="1" customHeight="1" x14ac:dyDescent="0.25">
      <c r="A44" s="555"/>
      <c r="B44" s="548"/>
      <c r="C44" s="62" t="s">
        <v>12</v>
      </c>
      <c r="D44" s="12"/>
      <c r="E44" s="12"/>
      <c r="F44" s="12"/>
      <c r="G44" s="12"/>
      <c r="H44" s="12"/>
      <c r="I44" s="12"/>
      <c r="J44" s="12"/>
      <c r="K44" s="12"/>
      <c r="L44" s="60"/>
      <c r="M44" s="60"/>
      <c r="N44" s="60"/>
      <c r="O44" s="60"/>
      <c r="P44" s="13">
        <f t="shared" si="1"/>
        <v>0</v>
      </c>
      <c r="Q44" s="559"/>
      <c r="R44" s="560"/>
      <c r="S44" s="560"/>
      <c r="T44" s="560"/>
      <c r="U44" s="560"/>
      <c r="V44" s="560"/>
      <c r="W44" s="560"/>
      <c r="X44" s="560"/>
      <c r="Y44" s="560"/>
      <c r="Z44" s="560"/>
      <c r="AA44" s="560"/>
      <c r="AB44" s="561"/>
      <c r="AC44" s="133"/>
      <c r="AD44" s="154"/>
      <c r="AE44" s="154"/>
      <c r="AF44" s="154"/>
      <c r="AG44" s="154"/>
      <c r="AH44" s="154"/>
      <c r="AI44" s="154"/>
      <c r="AJ44" s="154"/>
      <c r="AK44" s="154"/>
      <c r="AL44" s="154"/>
      <c r="AM44" s="154"/>
      <c r="AN44" s="154"/>
      <c r="AO44" s="154"/>
      <c r="AP44" s="132"/>
    </row>
    <row r="45" spans="1:42" ht="19.899999999999999" hidden="1" customHeight="1" x14ac:dyDescent="0.25">
      <c r="A45" s="539"/>
      <c r="B45" s="540"/>
      <c r="C45" s="62"/>
      <c r="D45" s="64"/>
      <c r="E45" s="64"/>
      <c r="F45" s="64"/>
      <c r="G45" s="64"/>
      <c r="H45" s="64"/>
      <c r="I45" s="64"/>
      <c r="J45" s="64"/>
      <c r="K45" s="64"/>
      <c r="L45" s="64"/>
      <c r="M45" s="64"/>
      <c r="N45" s="64"/>
      <c r="O45" s="64"/>
      <c r="P45" s="161">
        <f t="shared" si="1"/>
        <v>0</v>
      </c>
      <c r="Q45" s="562"/>
      <c r="R45" s="563"/>
      <c r="S45" s="563"/>
      <c r="T45" s="563"/>
      <c r="U45" s="563"/>
      <c r="V45" s="563"/>
      <c r="W45" s="563"/>
      <c r="X45" s="563"/>
      <c r="Y45" s="563"/>
      <c r="Z45" s="563"/>
      <c r="AA45" s="563"/>
      <c r="AB45" s="564"/>
      <c r="AC45" s="133"/>
      <c r="AD45" s="154"/>
      <c r="AE45" s="154"/>
      <c r="AF45" s="154"/>
      <c r="AG45" s="154"/>
      <c r="AH45" s="154"/>
      <c r="AI45" s="154"/>
      <c r="AJ45" s="154"/>
      <c r="AK45" s="154"/>
      <c r="AL45" s="154"/>
      <c r="AM45" s="154"/>
      <c r="AN45" s="154"/>
      <c r="AO45" s="154"/>
      <c r="AP45" s="132"/>
    </row>
    <row r="46" spans="1:42" ht="17.25" customHeight="1" thickBot="1" x14ac:dyDescent="0.3">
      <c r="A46" s="2"/>
      <c r="B46" s="3"/>
      <c r="C46" s="3"/>
      <c r="D46" s="3"/>
      <c r="E46" s="3"/>
      <c r="F46" s="3"/>
      <c r="G46" s="3"/>
      <c r="H46" s="3"/>
      <c r="I46" s="3"/>
      <c r="J46" s="3"/>
      <c r="K46" s="3"/>
      <c r="L46" s="3"/>
      <c r="M46" s="3"/>
      <c r="N46" s="3"/>
      <c r="O46" s="3"/>
      <c r="P46" s="3"/>
      <c r="Q46" s="3"/>
      <c r="R46" s="3"/>
      <c r="S46" s="3"/>
      <c r="T46" s="3"/>
      <c r="U46" s="3"/>
      <c r="V46" s="3"/>
      <c r="W46" s="3"/>
      <c r="X46" s="4"/>
      <c r="Y46" s="3"/>
      <c r="Z46" s="3"/>
      <c r="AA46" s="3"/>
      <c r="AB46" s="76"/>
      <c r="AD46" s="154"/>
      <c r="AE46" s="154"/>
      <c r="AF46" s="154"/>
      <c r="AG46" s="154"/>
      <c r="AH46" s="154"/>
      <c r="AI46" s="154"/>
      <c r="AJ46" s="154"/>
      <c r="AK46" s="154"/>
      <c r="AL46" s="154"/>
      <c r="AM46" s="154"/>
      <c r="AN46" s="154"/>
      <c r="AO46" s="154"/>
      <c r="AP46" s="132"/>
    </row>
    <row r="47" spans="1:42" ht="60.6" customHeight="1" x14ac:dyDescent="0.25">
      <c r="A47" s="549" t="s">
        <v>74</v>
      </c>
      <c r="B47" s="485" t="s">
        <v>76</v>
      </c>
      <c r="C47" s="486"/>
      <c r="D47" s="486"/>
      <c r="E47" s="486"/>
      <c r="F47" s="486"/>
      <c r="G47" s="487"/>
      <c r="H47" s="513" t="s">
        <v>75</v>
      </c>
      <c r="I47" s="366"/>
      <c r="J47" s="366"/>
      <c r="K47" s="366"/>
      <c r="L47" s="366"/>
      <c r="M47" s="366"/>
      <c r="N47" s="485" t="s">
        <v>76</v>
      </c>
      <c r="O47" s="486"/>
      <c r="P47" s="486"/>
      <c r="Q47" s="486"/>
      <c r="R47" s="486"/>
      <c r="S47" s="487"/>
      <c r="T47" s="504" t="s">
        <v>17</v>
      </c>
      <c r="U47" s="505"/>
      <c r="V47" s="505"/>
      <c r="W47" s="506"/>
      <c r="X47" s="485" t="s">
        <v>16</v>
      </c>
      <c r="Y47" s="486"/>
      <c r="Z47" s="486"/>
      <c r="AA47" s="486"/>
      <c r="AB47" s="516"/>
      <c r="AD47" s="154"/>
      <c r="AE47" s="154"/>
      <c r="AF47" s="154"/>
      <c r="AG47" s="154"/>
      <c r="AH47" s="154"/>
      <c r="AI47" s="154"/>
      <c r="AJ47" s="154"/>
      <c r="AK47" s="154"/>
      <c r="AL47" s="154"/>
      <c r="AM47" s="154"/>
      <c r="AN47" s="154"/>
      <c r="AO47" s="154"/>
    </row>
    <row r="48" spans="1:42" ht="27" customHeight="1" x14ac:dyDescent="0.25">
      <c r="A48" s="550"/>
      <c r="B48" s="510" t="s">
        <v>136</v>
      </c>
      <c r="C48" s="511"/>
      <c r="D48" s="511"/>
      <c r="E48" s="511"/>
      <c r="F48" s="511"/>
      <c r="G48" s="512"/>
      <c r="H48" s="514"/>
      <c r="I48" s="369"/>
      <c r="J48" s="369"/>
      <c r="K48" s="369"/>
      <c r="L48" s="369"/>
      <c r="M48" s="369"/>
      <c r="N48" s="510" t="s">
        <v>137</v>
      </c>
      <c r="O48" s="511"/>
      <c r="P48" s="511"/>
      <c r="Q48" s="511"/>
      <c r="R48" s="511"/>
      <c r="S48" s="512"/>
      <c r="T48" s="507"/>
      <c r="U48" s="395"/>
      <c r="V48" s="395"/>
      <c r="W48" s="508"/>
      <c r="X48" s="510" t="s">
        <v>138</v>
      </c>
      <c r="Y48" s="511"/>
      <c r="Z48" s="511"/>
      <c r="AA48" s="511"/>
      <c r="AB48" s="517"/>
      <c r="AD48" s="154"/>
      <c r="AE48" s="154"/>
      <c r="AF48" s="154"/>
      <c r="AG48" s="154"/>
      <c r="AH48" s="154"/>
      <c r="AI48" s="154"/>
      <c r="AJ48" s="154"/>
      <c r="AK48" s="154"/>
      <c r="AL48" s="154"/>
      <c r="AM48" s="154"/>
      <c r="AN48" s="154"/>
      <c r="AO48" s="154"/>
    </row>
    <row r="49" spans="1:41" ht="27" customHeight="1" thickBot="1" x14ac:dyDescent="0.3">
      <c r="A49" s="551"/>
      <c r="B49" s="488" t="s">
        <v>127</v>
      </c>
      <c r="C49" s="489"/>
      <c r="D49" s="489"/>
      <c r="E49" s="489"/>
      <c r="F49" s="489"/>
      <c r="G49" s="490"/>
      <c r="H49" s="515"/>
      <c r="I49" s="372"/>
      <c r="J49" s="372"/>
      <c r="K49" s="372"/>
      <c r="L49" s="372"/>
      <c r="M49" s="372"/>
      <c r="N49" s="488" t="s">
        <v>126</v>
      </c>
      <c r="O49" s="489"/>
      <c r="P49" s="489"/>
      <c r="Q49" s="489"/>
      <c r="R49" s="489"/>
      <c r="S49" s="490"/>
      <c r="T49" s="393"/>
      <c r="U49" s="509"/>
      <c r="V49" s="509"/>
      <c r="W49" s="411"/>
      <c r="X49" s="488" t="s">
        <v>85</v>
      </c>
      <c r="Y49" s="489"/>
      <c r="Z49" s="489"/>
      <c r="AA49" s="489"/>
      <c r="AB49" s="518"/>
      <c r="AD49" s="154"/>
      <c r="AE49" s="154"/>
      <c r="AF49" s="154"/>
      <c r="AG49" s="154"/>
      <c r="AH49" s="154"/>
      <c r="AI49" s="154"/>
      <c r="AJ49" s="154"/>
      <c r="AK49" s="154"/>
      <c r="AL49" s="154"/>
      <c r="AM49" s="154"/>
      <c r="AN49" s="154"/>
      <c r="AO49" s="154"/>
    </row>
    <row r="50" spans="1:41" ht="18.75" x14ac:dyDescent="0.25">
      <c r="G50" s="162"/>
      <c r="AD50" s="154"/>
      <c r="AE50" s="154"/>
      <c r="AF50" s="154"/>
      <c r="AG50" s="154"/>
      <c r="AH50" s="154"/>
      <c r="AI50" s="154"/>
      <c r="AJ50" s="154"/>
      <c r="AK50" s="154"/>
      <c r="AL50" s="154"/>
      <c r="AM50" s="154"/>
      <c r="AN50" s="154"/>
      <c r="AO50" s="154"/>
    </row>
    <row r="51" spans="1:41" ht="18.75" x14ac:dyDescent="0.25">
      <c r="F51" s="163"/>
      <c r="G51" s="164"/>
      <c r="AD51" s="154"/>
      <c r="AE51" s="154"/>
      <c r="AF51" s="154"/>
      <c r="AG51" s="154"/>
      <c r="AH51" s="154"/>
      <c r="AI51" s="154"/>
      <c r="AJ51" s="154"/>
      <c r="AK51" s="154"/>
      <c r="AL51" s="154"/>
      <c r="AM51" s="154"/>
      <c r="AN51" s="154"/>
      <c r="AO51" s="154"/>
    </row>
    <row r="52" spans="1:41" ht="18.75" x14ac:dyDescent="0.25">
      <c r="AD52" s="154"/>
      <c r="AE52" s="154"/>
      <c r="AF52" s="154"/>
      <c r="AG52" s="154"/>
      <c r="AH52" s="154"/>
      <c r="AI52" s="154"/>
      <c r="AJ52" s="154"/>
      <c r="AK52" s="154"/>
      <c r="AL52" s="154"/>
      <c r="AM52" s="154"/>
      <c r="AN52" s="154"/>
      <c r="AO52" s="154"/>
    </row>
    <row r="53" spans="1:41" ht="18.75" x14ac:dyDescent="0.25">
      <c r="AD53" s="154"/>
      <c r="AE53" s="154"/>
      <c r="AF53" s="154"/>
      <c r="AG53" s="154"/>
      <c r="AH53" s="154"/>
      <c r="AI53" s="154"/>
      <c r="AJ53" s="154"/>
      <c r="AK53" s="154"/>
      <c r="AL53" s="154"/>
      <c r="AM53" s="154"/>
      <c r="AN53" s="154"/>
      <c r="AO53" s="154"/>
    </row>
    <row r="54" spans="1:41" s="165" customFormat="1" ht="22.15" customHeight="1" x14ac:dyDescent="0.2">
      <c r="A54" s="532" t="s">
        <v>13</v>
      </c>
      <c r="B54" s="532" t="s">
        <v>70</v>
      </c>
      <c r="C54" s="534" t="s">
        <v>14</v>
      </c>
      <c r="D54" s="535"/>
      <c r="E54" s="535"/>
      <c r="F54" s="535"/>
      <c r="G54" s="535"/>
      <c r="H54" s="535"/>
      <c r="I54" s="535"/>
      <c r="J54" s="535"/>
      <c r="K54" s="535"/>
      <c r="L54" s="535"/>
      <c r="M54" s="535"/>
      <c r="N54" s="535"/>
      <c r="O54" s="535"/>
      <c r="P54" s="536"/>
      <c r="AC54" s="166"/>
      <c r="AD54" s="154"/>
      <c r="AE54" s="154"/>
      <c r="AF54" s="154"/>
      <c r="AG54" s="154"/>
      <c r="AH54" s="154"/>
      <c r="AI54" s="154"/>
      <c r="AJ54" s="154"/>
      <c r="AK54" s="154"/>
      <c r="AL54" s="154"/>
      <c r="AM54" s="154"/>
      <c r="AN54" s="154"/>
      <c r="AO54" s="154"/>
    </row>
    <row r="55" spans="1:41" s="165" customFormat="1" ht="22.15" customHeight="1" x14ac:dyDescent="0.2">
      <c r="A55" s="533"/>
      <c r="B55" s="533"/>
      <c r="C55" s="115" t="s">
        <v>15</v>
      </c>
      <c r="D55" s="115" t="s">
        <v>44</v>
      </c>
      <c r="E55" s="115" t="s">
        <v>45</v>
      </c>
      <c r="F55" s="115" t="s">
        <v>46</v>
      </c>
      <c r="G55" s="115" t="s">
        <v>59</v>
      </c>
      <c r="H55" s="115" t="s">
        <v>60</v>
      </c>
      <c r="I55" s="115" t="s">
        <v>61</v>
      </c>
      <c r="J55" s="115" t="s">
        <v>62</v>
      </c>
      <c r="K55" s="115" t="s">
        <v>63</v>
      </c>
      <c r="L55" s="115" t="s">
        <v>64</v>
      </c>
      <c r="M55" s="115" t="s">
        <v>65</v>
      </c>
      <c r="N55" s="115" t="s">
        <v>66</v>
      </c>
      <c r="O55" s="115" t="s">
        <v>67</v>
      </c>
      <c r="P55" s="115" t="s">
        <v>72</v>
      </c>
      <c r="AC55" s="166"/>
    </row>
    <row r="56" spans="1:41" s="169" customFormat="1" ht="22.15" customHeight="1" x14ac:dyDescent="0.25">
      <c r="A56" s="521" t="str">
        <f>+A34</f>
        <v>Elaborar un (1) lineamiento técnico que contribuya al diseño de la estrategia  emprendimiento y  empleabilidad de las mujeres en su diversidad.</v>
      </c>
      <c r="B56" s="547">
        <f>+B34</f>
        <v>0.13</v>
      </c>
      <c r="C56" s="116" t="s">
        <v>11</v>
      </c>
      <c r="D56" s="167">
        <f t="shared" ref="D56:O56" si="2">+D34*$B$34/$P$34</f>
        <v>0</v>
      </c>
      <c r="E56" s="167">
        <f t="shared" si="2"/>
        <v>0</v>
      </c>
      <c r="F56" s="167">
        <f t="shared" si="2"/>
        <v>0</v>
      </c>
      <c r="G56" s="167">
        <f t="shared" si="2"/>
        <v>0</v>
      </c>
      <c r="H56" s="167">
        <f t="shared" si="2"/>
        <v>0</v>
      </c>
      <c r="I56" s="167">
        <f t="shared" si="2"/>
        <v>0</v>
      </c>
      <c r="J56" s="167">
        <f t="shared" si="2"/>
        <v>0</v>
      </c>
      <c r="K56" s="167">
        <f t="shared" si="2"/>
        <v>0</v>
      </c>
      <c r="L56" s="167">
        <f t="shared" si="2"/>
        <v>1.3000000000000001E-2</v>
      </c>
      <c r="M56" s="167">
        <f t="shared" si="2"/>
        <v>3.9E-2</v>
      </c>
      <c r="N56" s="167">
        <f t="shared" si="2"/>
        <v>3.9E-2</v>
      </c>
      <c r="O56" s="167">
        <f t="shared" si="2"/>
        <v>3.9E-2</v>
      </c>
      <c r="P56" s="168">
        <f t="shared" ref="P56:P62" si="3">SUM(D56:O56)</f>
        <v>0.13</v>
      </c>
    </row>
    <row r="57" spans="1:41" s="169" customFormat="1" ht="22.15" customHeight="1" x14ac:dyDescent="0.25">
      <c r="A57" s="522"/>
      <c r="B57" s="548"/>
      <c r="C57" s="120" t="s">
        <v>12</v>
      </c>
      <c r="D57" s="170">
        <f t="shared" ref="D57:O57" si="4">+D35*$B$34/$P$34</f>
        <v>0</v>
      </c>
      <c r="E57" s="170">
        <f t="shared" si="4"/>
        <v>0</v>
      </c>
      <c r="F57" s="170">
        <f t="shared" si="4"/>
        <v>0</v>
      </c>
      <c r="G57" s="170">
        <f t="shared" si="4"/>
        <v>0</v>
      </c>
      <c r="H57" s="170">
        <f t="shared" si="4"/>
        <v>0</v>
      </c>
      <c r="I57" s="170">
        <f t="shared" si="4"/>
        <v>0</v>
      </c>
      <c r="J57" s="170">
        <f t="shared" si="4"/>
        <v>0</v>
      </c>
      <c r="K57" s="170">
        <f t="shared" si="4"/>
        <v>0</v>
      </c>
      <c r="L57" s="170">
        <f t="shared" si="4"/>
        <v>1.3000000000000001E-2</v>
      </c>
      <c r="M57" s="170">
        <f t="shared" si="4"/>
        <v>1.3000000000000001E-2</v>
      </c>
      <c r="N57" s="170">
        <f t="shared" si="4"/>
        <v>3.9E-2</v>
      </c>
      <c r="O57" s="170">
        <f t="shared" si="4"/>
        <v>5.2000000000000005E-2</v>
      </c>
      <c r="P57" s="171">
        <f t="shared" si="3"/>
        <v>0.11700000000000001</v>
      </c>
    </row>
    <row r="58" spans="1:41" s="169" customFormat="1" ht="22.15" customHeight="1" x14ac:dyDescent="0.25">
      <c r="A58" s="521" t="str">
        <f>+A37</f>
        <v>Coordinar en articulación con la Secretaría Distrital de Hacienda la mesa intersectorial para la reducción de la pobreza de las mujeres en Bogotá.</v>
      </c>
      <c r="B58" s="547">
        <f>+B37</f>
        <v>0.13</v>
      </c>
      <c r="C58" s="116" t="s">
        <v>11</v>
      </c>
      <c r="D58" s="167">
        <f t="shared" ref="D58:O58" si="5">+D37*$B$37/$P$37</f>
        <v>0</v>
      </c>
      <c r="E58" s="167">
        <f t="shared" si="5"/>
        <v>0</v>
      </c>
      <c r="F58" s="167">
        <f t="shared" si="5"/>
        <v>0</v>
      </c>
      <c r="G58" s="167">
        <f t="shared" si="5"/>
        <v>0</v>
      </c>
      <c r="H58" s="167">
        <f t="shared" si="5"/>
        <v>0</v>
      </c>
      <c r="I58" s="167">
        <f t="shared" si="5"/>
        <v>0</v>
      </c>
      <c r="J58" s="167">
        <f t="shared" si="5"/>
        <v>2.0800000000000003E-2</v>
      </c>
      <c r="K58" s="167">
        <f t="shared" si="5"/>
        <v>2.2100000000000002E-2</v>
      </c>
      <c r="L58" s="167">
        <f t="shared" si="5"/>
        <v>2.2100000000000002E-2</v>
      </c>
      <c r="M58" s="167">
        <f t="shared" si="5"/>
        <v>2.2100000000000002E-2</v>
      </c>
      <c r="N58" s="167">
        <f t="shared" si="5"/>
        <v>2.2100000000000002E-2</v>
      </c>
      <c r="O58" s="167">
        <f t="shared" si="5"/>
        <v>2.0800000000000003E-2</v>
      </c>
      <c r="P58" s="168">
        <f t="shared" si="3"/>
        <v>0.13000000000000003</v>
      </c>
    </row>
    <row r="59" spans="1:41" s="169" customFormat="1" ht="22.15" customHeight="1" x14ac:dyDescent="0.25">
      <c r="A59" s="522"/>
      <c r="B59" s="548"/>
      <c r="C59" s="120" t="s">
        <v>12</v>
      </c>
      <c r="D59" s="170">
        <f t="shared" ref="D59:O59" si="6">+D38*$B$37/$P$37</f>
        <v>0</v>
      </c>
      <c r="E59" s="170">
        <f t="shared" si="6"/>
        <v>0</v>
      </c>
      <c r="F59" s="170">
        <f t="shared" si="6"/>
        <v>0</v>
      </c>
      <c r="G59" s="170">
        <f t="shared" si="6"/>
        <v>0</v>
      </c>
      <c r="H59" s="170">
        <f t="shared" si="6"/>
        <v>0</v>
      </c>
      <c r="I59" s="170">
        <f t="shared" si="6"/>
        <v>0</v>
      </c>
      <c r="J59" s="170">
        <f t="shared" si="6"/>
        <v>2.0800000000000003E-2</v>
      </c>
      <c r="K59" s="170">
        <f t="shared" si="6"/>
        <v>2.2100000000000002E-2</v>
      </c>
      <c r="L59" s="170">
        <f t="shared" si="6"/>
        <v>2.2100000000000002E-2</v>
      </c>
      <c r="M59" s="170">
        <f t="shared" si="6"/>
        <v>2.2100000000000002E-2</v>
      </c>
      <c r="N59" s="170">
        <f t="shared" si="6"/>
        <v>2.2100000000000002E-2</v>
      </c>
      <c r="O59" s="170">
        <f t="shared" si="6"/>
        <v>2.0800000000000003E-2</v>
      </c>
      <c r="P59" s="171">
        <f t="shared" si="3"/>
        <v>0.13000000000000003</v>
      </c>
    </row>
    <row r="60" spans="1:41" s="169" customFormat="1" ht="22.15" customHeight="1" x14ac:dyDescent="0.25">
      <c r="A60" s="521" t="str">
        <f>+A40</f>
        <v xml:space="preserve">Generar y desarrollar alianzas estratégicas que contribuyan a la implementación de la estrategia de emprendimiento y empleabilidad. </v>
      </c>
      <c r="B60" s="547">
        <f>+B40</f>
        <v>7.0000000000000007E-2</v>
      </c>
      <c r="C60" s="116" t="s">
        <v>11</v>
      </c>
      <c r="D60" s="167">
        <f t="shared" ref="D60:O60" si="7">+D40*$B$40/$P$40</f>
        <v>0</v>
      </c>
      <c r="E60" s="167">
        <f t="shared" si="7"/>
        <v>0</v>
      </c>
      <c r="F60" s="167">
        <f t="shared" si="7"/>
        <v>0</v>
      </c>
      <c r="G60" s="167">
        <f t="shared" si="7"/>
        <v>0</v>
      </c>
      <c r="H60" s="167">
        <f t="shared" si="7"/>
        <v>0</v>
      </c>
      <c r="I60" s="167">
        <f t="shared" si="7"/>
        <v>0</v>
      </c>
      <c r="J60" s="167">
        <f t="shared" si="7"/>
        <v>0</v>
      </c>
      <c r="K60" s="167">
        <f t="shared" si="7"/>
        <v>1.4000000000000002E-2</v>
      </c>
      <c r="L60" s="167">
        <f t="shared" si="7"/>
        <v>1.4000000000000002E-2</v>
      </c>
      <c r="M60" s="167">
        <f t="shared" si="7"/>
        <v>1.4000000000000002E-2</v>
      </c>
      <c r="N60" s="167">
        <f t="shared" si="7"/>
        <v>1.4000000000000002E-2</v>
      </c>
      <c r="O60" s="167">
        <f t="shared" si="7"/>
        <v>1.4000000000000002E-2</v>
      </c>
      <c r="P60" s="168">
        <f t="shared" si="3"/>
        <v>7.0000000000000007E-2</v>
      </c>
    </row>
    <row r="61" spans="1:41" s="169" customFormat="1" ht="22.15" customHeight="1" x14ac:dyDescent="0.25">
      <c r="A61" s="522"/>
      <c r="B61" s="548"/>
      <c r="C61" s="120" t="s">
        <v>12</v>
      </c>
      <c r="D61" s="170">
        <f t="shared" ref="D61:O61" si="8">+D41*$B$40/$P$40</f>
        <v>0</v>
      </c>
      <c r="E61" s="170">
        <f t="shared" si="8"/>
        <v>0</v>
      </c>
      <c r="F61" s="170">
        <f t="shared" si="8"/>
        <v>0</v>
      </c>
      <c r="G61" s="170">
        <f t="shared" si="8"/>
        <v>0</v>
      </c>
      <c r="H61" s="170">
        <f t="shared" si="8"/>
        <v>0</v>
      </c>
      <c r="I61" s="170">
        <f t="shared" si="8"/>
        <v>0</v>
      </c>
      <c r="J61" s="170">
        <f t="shared" si="8"/>
        <v>0</v>
      </c>
      <c r="K61" s="170">
        <f t="shared" si="8"/>
        <v>1.4000000000000002E-2</v>
      </c>
      <c r="L61" s="170">
        <f t="shared" si="8"/>
        <v>1.4000000000000002E-2</v>
      </c>
      <c r="M61" s="170">
        <f t="shared" si="8"/>
        <v>1.4000000000000002E-2</v>
      </c>
      <c r="N61" s="170">
        <f t="shared" si="8"/>
        <v>1.4000000000000002E-2</v>
      </c>
      <c r="O61" s="170">
        <f t="shared" si="8"/>
        <v>1.4000000000000002E-2</v>
      </c>
      <c r="P61" s="171">
        <f t="shared" si="3"/>
        <v>7.0000000000000007E-2</v>
      </c>
    </row>
    <row r="62" spans="1:41" s="169" customFormat="1" x14ac:dyDescent="0.25">
      <c r="D62" s="172">
        <f t="shared" ref="D62:I62" si="9">+D57+D59+D61</f>
        <v>0</v>
      </c>
      <c r="E62" s="172">
        <f t="shared" si="9"/>
        <v>0</v>
      </c>
      <c r="F62" s="172">
        <f t="shared" si="9"/>
        <v>0</v>
      </c>
      <c r="G62" s="172">
        <f t="shared" si="9"/>
        <v>0</v>
      </c>
      <c r="H62" s="172">
        <f t="shared" si="9"/>
        <v>0</v>
      </c>
      <c r="I62" s="172">
        <f t="shared" si="9"/>
        <v>0</v>
      </c>
      <c r="J62" s="172">
        <f t="shared" ref="J62:O62" si="10">(J57+J59+J61)</f>
        <v>2.0800000000000003E-2</v>
      </c>
      <c r="K62" s="172">
        <f t="shared" si="10"/>
        <v>3.6100000000000007E-2</v>
      </c>
      <c r="L62" s="172">
        <f t="shared" si="10"/>
        <v>4.9100000000000005E-2</v>
      </c>
      <c r="M62" s="172">
        <f t="shared" si="10"/>
        <v>4.9100000000000005E-2</v>
      </c>
      <c r="N62" s="172">
        <f t="shared" si="10"/>
        <v>7.51E-2</v>
      </c>
      <c r="O62" s="172">
        <f t="shared" si="10"/>
        <v>8.6800000000000002E-2</v>
      </c>
      <c r="P62" s="172">
        <f t="shared" si="3"/>
        <v>0.317</v>
      </c>
      <c r="Q62" s="139"/>
    </row>
    <row r="63" spans="1:41" x14ac:dyDescent="0.25">
      <c r="C63" s="173" t="s">
        <v>129</v>
      </c>
      <c r="D63" s="173">
        <f t="shared" ref="D63:I63" si="11">+D62*$P$63/33</f>
        <v>0</v>
      </c>
      <c r="E63" s="173">
        <f t="shared" si="11"/>
        <v>0</v>
      </c>
      <c r="F63" s="173">
        <f t="shared" si="11"/>
        <v>0</v>
      </c>
      <c r="G63" s="173">
        <f t="shared" si="11"/>
        <v>0</v>
      </c>
      <c r="H63" s="173">
        <f t="shared" si="11"/>
        <v>0</v>
      </c>
      <c r="I63" s="173">
        <f t="shared" si="11"/>
        <v>0</v>
      </c>
      <c r="J63" s="173">
        <f t="shared" ref="J63:O63" si="12">(J62*$C$30/$B$30)</f>
        <v>1.2606060606060607E-2</v>
      </c>
      <c r="K63" s="173">
        <f t="shared" si="12"/>
        <v>2.1878787878787883E-2</v>
      </c>
      <c r="L63" s="173">
        <f t="shared" si="12"/>
        <v>2.9757575757575764E-2</v>
      </c>
      <c r="M63" s="173">
        <f t="shared" si="12"/>
        <v>2.9757575757575764E-2</v>
      </c>
      <c r="N63" s="173">
        <f t="shared" si="12"/>
        <v>4.5515151515151515E-2</v>
      </c>
      <c r="O63" s="173">
        <f t="shared" si="12"/>
        <v>5.2606060606060608E-2</v>
      </c>
      <c r="P63" s="167">
        <f>SUM(J63:O63)</f>
        <v>0.19212121212121214</v>
      </c>
    </row>
    <row r="64" spans="1:41" x14ac:dyDescent="0.25">
      <c r="K64" s="162"/>
    </row>
    <row r="66" spans="2:16" x14ac:dyDescent="0.25">
      <c r="P66" s="317">
        <f>+P63/C30</f>
        <v>0.96060606060606069</v>
      </c>
    </row>
    <row r="71" spans="2:16" x14ac:dyDescent="0.25">
      <c r="C71" s="162"/>
    </row>
    <row r="72" spans="2:16" x14ac:dyDescent="0.25">
      <c r="B72" s="162"/>
      <c r="C72" s="162"/>
      <c r="J72" s="162"/>
      <c r="K72" s="162"/>
    </row>
    <row r="73" spans="2:16" x14ac:dyDescent="0.25">
      <c r="J73" s="174"/>
    </row>
    <row r="74" spans="2:16" x14ac:dyDescent="0.25">
      <c r="D74" s="162"/>
    </row>
    <row r="75" spans="2:16" x14ac:dyDescent="0.25">
      <c r="D75" s="162"/>
    </row>
    <row r="76" spans="2:16" x14ac:dyDescent="0.25">
      <c r="D76" s="139">
        <v>2020</v>
      </c>
      <c r="E76" s="175">
        <v>2410200</v>
      </c>
    </row>
    <row r="77" spans="2:16" x14ac:dyDescent="0.25">
      <c r="D77" s="139">
        <v>2021</v>
      </c>
      <c r="E77" s="175">
        <f>+E76*1.024</f>
        <v>2468044.8000000003</v>
      </c>
    </row>
    <row r="78" spans="2:16" x14ac:dyDescent="0.25">
      <c r="D78" s="139">
        <v>2022</v>
      </c>
      <c r="E78" s="175">
        <f>+E77*1.024</f>
        <v>2527277.8752000001</v>
      </c>
    </row>
    <row r="79" spans="2:16" x14ac:dyDescent="0.25">
      <c r="D79" s="139">
        <v>2023</v>
      </c>
      <c r="E79" s="175">
        <f>+E78*1.024</f>
        <v>2587932.5442048004</v>
      </c>
    </row>
    <row r="80" spans="2:16" x14ac:dyDescent="0.25">
      <c r="D80" s="139">
        <v>2024</v>
      </c>
      <c r="E80" s="175">
        <f>+E79*1.024</f>
        <v>2650042.9252657155</v>
      </c>
    </row>
    <row r="81" spans="5:10" x14ac:dyDescent="0.25">
      <c r="E81" s="176">
        <f>SUM(E76:E80)</f>
        <v>12643498.144670516</v>
      </c>
    </row>
    <row r="93" spans="5:10" x14ac:dyDescent="0.25">
      <c r="I93" s="139">
        <f>306000000/2</f>
        <v>153000000</v>
      </c>
    </row>
    <row r="94" spans="5:10" x14ac:dyDescent="0.25">
      <c r="I94" s="139">
        <f>+I93/4</f>
        <v>38250000</v>
      </c>
      <c r="J94" s="177">
        <f>+I94/11</f>
        <v>3477272.7272727271</v>
      </c>
    </row>
  </sheetData>
  <mergeCells count="124">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Q30:T30"/>
    <mergeCell ref="U30:X30"/>
    <mergeCell ref="Y30:AB30"/>
    <mergeCell ref="A31:AB31"/>
    <mergeCell ref="A32:A33"/>
    <mergeCell ref="B32:B33"/>
    <mergeCell ref="C32:P32"/>
    <mergeCell ref="Q32:AB32"/>
    <mergeCell ref="Q33:AB33"/>
    <mergeCell ref="B40:B41"/>
    <mergeCell ref="Q40:AB42"/>
    <mergeCell ref="A42:B42"/>
    <mergeCell ref="A43:A44"/>
    <mergeCell ref="B43:B44"/>
    <mergeCell ref="Q43:AB45"/>
    <mergeCell ref="A45:B45"/>
    <mergeCell ref="A34:A35"/>
    <mergeCell ref="B34:B35"/>
    <mergeCell ref="Q34:AB36"/>
    <mergeCell ref="A36:B36"/>
    <mergeCell ref="A37:A38"/>
    <mergeCell ref="B37:B38"/>
    <mergeCell ref="Q37:AB39"/>
    <mergeCell ref="A39:B39"/>
    <mergeCell ref="AI34:AI36"/>
    <mergeCell ref="AJ34:AJ36"/>
    <mergeCell ref="A60:A61"/>
    <mergeCell ref="B60:B61"/>
    <mergeCell ref="A54:A55"/>
    <mergeCell ref="B54:B55"/>
    <mergeCell ref="C54:P54"/>
    <mergeCell ref="A56:A57"/>
    <mergeCell ref="B56:B57"/>
    <mergeCell ref="A58:A59"/>
    <mergeCell ref="B58:B59"/>
    <mergeCell ref="N49:S49"/>
    <mergeCell ref="X49:AB49"/>
    <mergeCell ref="A47:A49"/>
    <mergeCell ref="B47:G47"/>
    <mergeCell ref="H47:M49"/>
    <mergeCell ref="N47:S47"/>
    <mergeCell ref="T47:W49"/>
    <mergeCell ref="X47:AB47"/>
    <mergeCell ref="B48:G48"/>
    <mergeCell ref="N48:S48"/>
    <mergeCell ref="X48:AB48"/>
    <mergeCell ref="B49:G49"/>
    <mergeCell ref="A40:A41"/>
  </mergeCells>
  <dataValidations count="3">
    <dataValidation type="textLength" operator="lessThanOrEqual" allowBlank="1" showInputMessage="1" showErrorMessage="1" errorTitle="Máximo 1.000 caracteres" error="Máximo 1.000 caracteres" sqref="U30:X30" xr:uid="{1C238304-38CB-4034-A914-2967CAD3B6A0}">
      <formula1>1000</formula1>
    </dataValidation>
    <dataValidation type="textLength" operator="lessThanOrEqual" allowBlank="1" showInputMessage="1" showErrorMessage="1" errorTitle="Máximo 2.000 caracteres" error="Máximo 2.000 caracteres" sqref="Q30:T30 AD42 AD37:AO39 Q34:AB45" xr:uid="{00000000-0002-0000-0200-000001000000}">
      <formula1>2000</formula1>
    </dataValidation>
    <dataValidation type="textLength" operator="lessThanOrEqual" allowBlank="1" showInputMessage="1" showErrorMessage="1" errorTitle="Máximo 2.000 caracteres" error="Máximo 2.000 caracteres" promptTitle="2.000 caracteres" sqref="Q23:AB26" xr:uid="{00000000-0002-0000-0200-000000000000}">
      <formula1>2000</formula1>
    </dataValidation>
  </dataValidations>
  <printOptions horizontalCentered="1"/>
  <pageMargins left="0.19685039370078741" right="0.19685039370078741" top="0.19685039370078741" bottom="0.19685039370078741" header="0" footer="0"/>
  <pageSetup paperSize="41" scale="39" fitToHeight="0" orientation="landscape" r:id="rId1"/>
  <rowBreaks count="1" manualBreakCount="1">
    <brk id="36"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099A-4333-477B-95B5-B49B401776B8}">
  <sheetPr>
    <tabColor rgb="FF92D050"/>
  </sheetPr>
  <dimension ref="A1:AG27"/>
  <sheetViews>
    <sheetView topLeftCell="A9" zoomScale="90" zoomScaleNormal="90" workbookViewId="0">
      <selection activeCell="A17" sqref="A17"/>
    </sheetView>
  </sheetViews>
  <sheetFormatPr baseColWidth="10" defaultRowHeight="15" x14ac:dyDescent="0.25"/>
  <cols>
    <col min="1" max="1" width="13.85546875" style="92" customWidth="1"/>
    <col min="2" max="2" width="8.7109375" style="92" customWidth="1"/>
    <col min="3" max="3" width="26.140625" style="92" customWidth="1"/>
    <col min="4" max="4" width="19" style="92" customWidth="1"/>
    <col min="5" max="5" width="17.42578125" style="92" customWidth="1"/>
    <col min="6" max="6" width="15.7109375" style="92" customWidth="1"/>
    <col min="7" max="11" width="7" style="92" customWidth="1"/>
    <col min="12" max="12" width="36.85546875" style="92" customWidth="1"/>
    <col min="13" max="14" width="7.42578125" style="92" customWidth="1"/>
    <col min="15" max="15" width="9.7109375" style="92" customWidth="1"/>
    <col min="16" max="16" width="9.140625" style="92" customWidth="1"/>
    <col min="17" max="17" width="7.42578125" style="252" customWidth="1"/>
    <col min="18" max="18" width="11.7109375" style="92" customWidth="1"/>
    <col min="19" max="19" width="122.140625" style="92" customWidth="1"/>
    <col min="20" max="20" width="2.7109375" style="92" customWidth="1"/>
    <col min="21" max="256" width="11.5703125" style="92"/>
    <col min="257" max="257" width="13.85546875" style="92" customWidth="1"/>
    <col min="258" max="258" width="8.7109375" style="92" customWidth="1"/>
    <col min="259" max="259" width="26.140625" style="92" customWidth="1"/>
    <col min="260" max="260" width="15" style="92" customWidth="1"/>
    <col min="261" max="261" width="14.28515625" style="92" customWidth="1"/>
    <col min="262" max="262" width="11.5703125" style="92"/>
    <col min="263" max="267" width="7" style="92" customWidth="1"/>
    <col min="268" max="268" width="36.85546875" style="92" customWidth="1"/>
    <col min="269" max="272" width="8.42578125" style="92" customWidth="1"/>
    <col min="273" max="274" width="11.5703125" style="92"/>
    <col min="275" max="275" width="40" style="92" customWidth="1"/>
    <col min="276" max="512" width="11.5703125" style="92"/>
    <col min="513" max="513" width="13.85546875" style="92" customWidth="1"/>
    <col min="514" max="514" width="8.7109375" style="92" customWidth="1"/>
    <col min="515" max="515" width="26.140625" style="92" customWidth="1"/>
    <col min="516" max="516" width="15" style="92" customWidth="1"/>
    <col min="517" max="517" width="14.28515625" style="92" customWidth="1"/>
    <col min="518" max="518" width="11.5703125" style="92"/>
    <col min="519" max="523" width="7" style="92" customWidth="1"/>
    <col min="524" max="524" width="36.85546875" style="92" customWidth="1"/>
    <col min="525" max="528" width="8.42578125" style="92" customWidth="1"/>
    <col min="529" max="530" width="11.5703125" style="92"/>
    <col min="531" max="531" width="40" style="92" customWidth="1"/>
    <col min="532" max="768" width="11.5703125" style="92"/>
    <col min="769" max="769" width="13.85546875" style="92" customWidth="1"/>
    <col min="770" max="770" width="8.7109375" style="92" customWidth="1"/>
    <col min="771" max="771" width="26.140625" style="92" customWidth="1"/>
    <col min="772" max="772" width="15" style="92" customWidth="1"/>
    <col min="773" max="773" width="14.28515625" style="92" customWidth="1"/>
    <col min="774" max="774" width="11.5703125" style="92"/>
    <col min="775" max="779" width="7" style="92" customWidth="1"/>
    <col min="780" max="780" width="36.85546875" style="92" customWidth="1"/>
    <col min="781" max="784" width="8.42578125" style="92" customWidth="1"/>
    <col min="785" max="786" width="11.5703125" style="92"/>
    <col min="787" max="787" width="40" style="92" customWidth="1"/>
    <col min="788" max="1024" width="11.5703125" style="92"/>
    <col min="1025" max="1025" width="13.85546875" style="92" customWidth="1"/>
    <col min="1026" max="1026" width="8.7109375" style="92" customWidth="1"/>
    <col min="1027" max="1027" width="26.140625" style="92" customWidth="1"/>
    <col min="1028" max="1028" width="15" style="92" customWidth="1"/>
    <col min="1029" max="1029" width="14.28515625" style="92" customWidth="1"/>
    <col min="1030" max="1030" width="11.5703125" style="92"/>
    <col min="1031" max="1035" width="7" style="92" customWidth="1"/>
    <col min="1036" max="1036" width="36.85546875" style="92" customWidth="1"/>
    <col min="1037" max="1040" width="8.42578125" style="92" customWidth="1"/>
    <col min="1041" max="1042" width="11.5703125" style="92"/>
    <col min="1043" max="1043" width="40" style="92" customWidth="1"/>
    <col min="1044" max="1280" width="11.5703125" style="92"/>
    <col min="1281" max="1281" width="13.85546875" style="92" customWidth="1"/>
    <col min="1282" max="1282" width="8.7109375" style="92" customWidth="1"/>
    <col min="1283" max="1283" width="26.140625" style="92" customWidth="1"/>
    <col min="1284" max="1284" width="15" style="92" customWidth="1"/>
    <col min="1285" max="1285" width="14.28515625" style="92" customWidth="1"/>
    <col min="1286" max="1286" width="11.5703125" style="92"/>
    <col min="1287" max="1291" width="7" style="92" customWidth="1"/>
    <col min="1292" max="1292" width="36.85546875" style="92" customWidth="1"/>
    <col min="1293" max="1296" width="8.42578125" style="92" customWidth="1"/>
    <col min="1297" max="1298" width="11.5703125" style="92"/>
    <col min="1299" max="1299" width="40" style="92" customWidth="1"/>
    <col min="1300" max="1536" width="11.5703125" style="92"/>
    <col min="1537" max="1537" width="13.85546875" style="92" customWidth="1"/>
    <col min="1538" max="1538" width="8.7109375" style="92" customWidth="1"/>
    <col min="1539" max="1539" width="26.140625" style="92" customWidth="1"/>
    <col min="1540" max="1540" width="15" style="92" customWidth="1"/>
    <col min="1541" max="1541" width="14.28515625" style="92" customWidth="1"/>
    <col min="1542" max="1542" width="11.5703125" style="92"/>
    <col min="1543" max="1547" width="7" style="92" customWidth="1"/>
    <col min="1548" max="1548" width="36.85546875" style="92" customWidth="1"/>
    <col min="1549" max="1552" width="8.42578125" style="92" customWidth="1"/>
    <col min="1553" max="1554" width="11.5703125" style="92"/>
    <col min="1555" max="1555" width="40" style="92" customWidth="1"/>
    <col min="1556" max="1792" width="11.5703125" style="92"/>
    <col min="1793" max="1793" width="13.85546875" style="92" customWidth="1"/>
    <col min="1794" max="1794" width="8.7109375" style="92" customWidth="1"/>
    <col min="1795" max="1795" width="26.140625" style="92" customWidth="1"/>
    <col min="1796" max="1796" width="15" style="92" customWidth="1"/>
    <col min="1797" max="1797" width="14.28515625" style="92" customWidth="1"/>
    <col min="1798" max="1798" width="11.5703125" style="92"/>
    <col min="1799" max="1803" width="7" style="92" customWidth="1"/>
    <col min="1804" max="1804" width="36.85546875" style="92" customWidth="1"/>
    <col min="1805" max="1808" width="8.42578125" style="92" customWidth="1"/>
    <col min="1809" max="1810" width="11.5703125" style="92"/>
    <col min="1811" max="1811" width="40" style="92" customWidth="1"/>
    <col min="1812" max="2048" width="11.5703125" style="92"/>
    <col min="2049" max="2049" width="13.85546875" style="92" customWidth="1"/>
    <col min="2050" max="2050" width="8.7109375" style="92" customWidth="1"/>
    <col min="2051" max="2051" width="26.140625" style="92" customWidth="1"/>
    <col min="2052" max="2052" width="15" style="92" customWidth="1"/>
    <col min="2053" max="2053" width="14.28515625" style="92" customWidth="1"/>
    <col min="2054" max="2054" width="11.5703125" style="92"/>
    <col min="2055" max="2059" width="7" style="92" customWidth="1"/>
    <col min="2060" max="2060" width="36.85546875" style="92" customWidth="1"/>
    <col min="2061" max="2064" width="8.42578125" style="92" customWidth="1"/>
    <col min="2065" max="2066" width="11.5703125" style="92"/>
    <col min="2067" max="2067" width="40" style="92" customWidth="1"/>
    <col min="2068" max="2304" width="11.5703125" style="92"/>
    <col min="2305" max="2305" width="13.85546875" style="92" customWidth="1"/>
    <col min="2306" max="2306" width="8.7109375" style="92" customWidth="1"/>
    <col min="2307" max="2307" width="26.140625" style="92" customWidth="1"/>
    <col min="2308" max="2308" width="15" style="92" customWidth="1"/>
    <col min="2309" max="2309" width="14.28515625" style="92" customWidth="1"/>
    <col min="2310" max="2310" width="11.5703125" style="92"/>
    <col min="2311" max="2315" width="7" style="92" customWidth="1"/>
    <col min="2316" max="2316" width="36.85546875" style="92" customWidth="1"/>
    <col min="2317" max="2320" width="8.42578125" style="92" customWidth="1"/>
    <col min="2321" max="2322" width="11.5703125" style="92"/>
    <col min="2323" max="2323" width="40" style="92" customWidth="1"/>
    <col min="2324" max="2560" width="11.5703125" style="92"/>
    <col min="2561" max="2561" width="13.85546875" style="92" customWidth="1"/>
    <col min="2562" max="2562" width="8.7109375" style="92" customWidth="1"/>
    <col min="2563" max="2563" width="26.140625" style="92" customWidth="1"/>
    <col min="2564" max="2564" width="15" style="92" customWidth="1"/>
    <col min="2565" max="2565" width="14.28515625" style="92" customWidth="1"/>
    <col min="2566" max="2566" width="11.5703125" style="92"/>
    <col min="2567" max="2571" width="7" style="92" customWidth="1"/>
    <col min="2572" max="2572" width="36.85546875" style="92" customWidth="1"/>
    <col min="2573" max="2576" width="8.42578125" style="92" customWidth="1"/>
    <col min="2577" max="2578" width="11.5703125" style="92"/>
    <col min="2579" max="2579" width="40" style="92" customWidth="1"/>
    <col min="2580" max="2816" width="11.5703125" style="92"/>
    <col min="2817" max="2817" width="13.85546875" style="92" customWidth="1"/>
    <col min="2818" max="2818" width="8.7109375" style="92" customWidth="1"/>
    <col min="2819" max="2819" width="26.140625" style="92" customWidth="1"/>
    <col min="2820" max="2820" width="15" style="92" customWidth="1"/>
    <col min="2821" max="2821" width="14.28515625" style="92" customWidth="1"/>
    <col min="2822" max="2822" width="11.5703125" style="92"/>
    <col min="2823" max="2827" width="7" style="92" customWidth="1"/>
    <col min="2828" max="2828" width="36.85546875" style="92" customWidth="1"/>
    <col min="2829" max="2832" width="8.42578125" style="92" customWidth="1"/>
    <col min="2833" max="2834" width="11.5703125" style="92"/>
    <col min="2835" max="2835" width="40" style="92" customWidth="1"/>
    <col min="2836" max="3072" width="11.5703125" style="92"/>
    <col min="3073" max="3073" width="13.85546875" style="92" customWidth="1"/>
    <col min="3074" max="3074" width="8.7109375" style="92" customWidth="1"/>
    <col min="3075" max="3075" width="26.140625" style="92" customWidth="1"/>
    <col min="3076" max="3076" width="15" style="92" customWidth="1"/>
    <col min="3077" max="3077" width="14.28515625" style="92" customWidth="1"/>
    <col min="3078" max="3078" width="11.5703125" style="92"/>
    <col min="3079" max="3083" width="7" style="92" customWidth="1"/>
    <col min="3084" max="3084" width="36.85546875" style="92" customWidth="1"/>
    <col min="3085" max="3088" width="8.42578125" style="92" customWidth="1"/>
    <col min="3089" max="3090" width="11.5703125" style="92"/>
    <col min="3091" max="3091" width="40" style="92" customWidth="1"/>
    <col min="3092" max="3328" width="11.5703125" style="92"/>
    <col min="3329" max="3329" width="13.85546875" style="92" customWidth="1"/>
    <col min="3330" max="3330" width="8.7109375" style="92" customWidth="1"/>
    <col min="3331" max="3331" width="26.140625" style="92" customWidth="1"/>
    <col min="3332" max="3332" width="15" style="92" customWidth="1"/>
    <col min="3333" max="3333" width="14.28515625" style="92" customWidth="1"/>
    <col min="3334" max="3334" width="11.5703125" style="92"/>
    <col min="3335" max="3339" width="7" style="92" customWidth="1"/>
    <col min="3340" max="3340" width="36.85546875" style="92" customWidth="1"/>
    <col min="3341" max="3344" width="8.42578125" style="92" customWidth="1"/>
    <col min="3345" max="3346" width="11.5703125" style="92"/>
    <col min="3347" max="3347" width="40" style="92" customWidth="1"/>
    <col min="3348" max="3584" width="11.5703125" style="92"/>
    <col min="3585" max="3585" width="13.85546875" style="92" customWidth="1"/>
    <col min="3586" max="3586" width="8.7109375" style="92" customWidth="1"/>
    <col min="3587" max="3587" width="26.140625" style="92" customWidth="1"/>
    <col min="3588" max="3588" width="15" style="92" customWidth="1"/>
    <col min="3589" max="3589" width="14.28515625" style="92" customWidth="1"/>
    <col min="3590" max="3590" width="11.5703125" style="92"/>
    <col min="3591" max="3595" width="7" style="92" customWidth="1"/>
    <col min="3596" max="3596" width="36.85546875" style="92" customWidth="1"/>
    <col min="3597" max="3600" width="8.42578125" style="92" customWidth="1"/>
    <col min="3601" max="3602" width="11.5703125" style="92"/>
    <col min="3603" max="3603" width="40" style="92" customWidth="1"/>
    <col min="3604" max="3840" width="11.5703125" style="92"/>
    <col min="3841" max="3841" width="13.85546875" style="92" customWidth="1"/>
    <col min="3842" max="3842" width="8.7109375" style="92" customWidth="1"/>
    <col min="3843" max="3843" width="26.140625" style="92" customWidth="1"/>
    <col min="3844" max="3844" width="15" style="92" customWidth="1"/>
    <col min="3845" max="3845" width="14.28515625" style="92" customWidth="1"/>
    <col min="3846" max="3846" width="11.5703125" style="92"/>
    <col min="3847" max="3851" width="7" style="92" customWidth="1"/>
    <col min="3852" max="3852" width="36.85546875" style="92" customWidth="1"/>
    <col min="3853" max="3856" width="8.42578125" style="92" customWidth="1"/>
    <col min="3857" max="3858" width="11.5703125" style="92"/>
    <col min="3859" max="3859" width="40" style="92" customWidth="1"/>
    <col min="3860" max="4096" width="11.5703125" style="92"/>
    <col min="4097" max="4097" width="13.85546875" style="92" customWidth="1"/>
    <col min="4098" max="4098" width="8.7109375" style="92" customWidth="1"/>
    <col min="4099" max="4099" width="26.140625" style="92" customWidth="1"/>
    <col min="4100" max="4100" width="15" style="92" customWidth="1"/>
    <col min="4101" max="4101" width="14.28515625" style="92" customWidth="1"/>
    <col min="4102" max="4102" width="11.5703125" style="92"/>
    <col min="4103" max="4107" width="7" style="92" customWidth="1"/>
    <col min="4108" max="4108" width="36.85546875" style="92" customWidth="1"/>
    <col min="4109" max="4112" width="8.42578125" style="92" customWidth="1"/>
    <col min="4113" max="4114" width="11.5703125" style="92"/>
    <col min="4115" max="4115" width="40" style="92" customWidth="1"/>
    <col min="4116" max="4352" width="11.5703125" style="92"/>
    <col min="4353" max="4353" width="13.85546875" style="92" customWidth="1"/>
    <col min="4354" max="4354" width="8.7109375" style="92" customWidth="1"/>
    <col min="4355" max="4355" width="26.140625" style="92" customWidth="1"/>
    <col min="4356" max="4356" width="15" style="92" customWidth="1"/>
    <col min="4357" max="4357" width="14.28515625" style="92" customWidth="1"/>
    <col min="4358" max="4358" width="11.5703125" style="92"/>
    <col min="4359" max="4363" width="7" style="92" customWidth="1"/>
    <col min="4364" max="4364" width="36.85546875" style="92" customWidth="1"/>
    <col min="4365" max="4368" width="8.42578125" style="92" customWidth="1"/>
    <col min="4369" max="4370" width="11.5703125" style="92"/>
    <col min="4371" max="4371" width="40" style="92" customWidth="1"/>
    <col min="4372" max="4608" width="11.5703125" style="92"/>
    <col min="4609" max="4609" width="13.85546875" style="92" customWidth="1"/>
    <col min="4610" max="4610" width="8.7109375" style="92" customWidth="1"/>
    <col min="4611" max="4611" width="26.140625" style="92" customWidth="1"/>
    <col min="4612" max="4612" width="15" style="92" customWidth="1"/>
    <col min="4613" max="4613" width="14.28515625" style="92" customWidth="1"/>
    <col min="4614" max="4614" width="11.5703125" style="92"/>
    <col min="4615" max="4619" width="7" style="92" customWidth="1"/>
    <col min="4620" max="4620" width="36.85546875" style="92" customWidth="1"/>
    <col min="4621" max="4624" width="8.42578125" style="92" customWidth="1"/>
    <col min="4625" max="4626" width="11.5703125" style="92"/>
    <col min="4627" max="4627" width="40" style="92" customWidth="1"/>
    <col min="4628" max="4864" width="11.5703125" style="92"/>
    <col min="4865" max="4865" width="13.85546875" style="92" customWidth="1"/>
    <col min="4866" max="4866" width="8.7109375" style="92" customWidth="1"/>
    <col min="4867" max="4867" width="26.140625" style="92" customWidth="1"/>
    <col min="4868" max="4868" width="15" style="92" customWidth="1"/>
    <col min="4869" max="4869" width="14.28515625" style="92" customWidth="1"/>
    <col min="4870" max="4870" width="11.5703125" style="92"/>
    <col min="4871" max="4875" width="7" style="92" customWidth="1"/>
    <col min="4876" max="4876" width="36.85546875" style="92" customWidth="1"/>
    <col min="4877" max="4880" width="8.42578125" style="92" customWidth="1"/>
    <col min="4881" max="4882" width="11.5703125" style="92"/>
    <col min="4883" max="4883" width="40" style="92" customWidth="1"/>
    <col min="4884" max="5120" width="11.5703125" style="92"/>
    <col min="5121" max="5121" width="13.85546875" style="92" customWidth="1"/>
    <col min="5122" max="5122" width="8.7109375" style="92" customWidth="1"/>
    <col min="5123" max="5123" width="26.140625" style="92" customWidth="1"/>
    <col min="5124" max="5124" width="15" style="92" customWidth="1"/>
    <col min="5125" max="5125" width="14.28515625" style="92" customWidth="1"/>
    <col min="5126" max="5126" width="11.5703125" style="92"/>
    <col min="5127" max="5131" width="7" style="92" customWidth="1"/>
    <col min="5132" max="5132" width="36.85546875" style="92" customWidth="1"/>
    <col min="5133" max="5136" width="8.42578125" style="92" customWidth="1"/>
    <col min="5137" max="5138" width="11.5703125" style="92"/>
    <col min="5139" max="5139" width="40" style="92" customWidth="1"/>
    <col min="5140" max="5376" width="11.5703125" style="92"/>
    <col min="5377" max="5377" width="13.85546875" style="92" customWidth="1"/>
    <col min="5378" max="5378" width="8.7109375" style="92" customWidth="1"/>
    <col min="5379" max="5379" width="26.140625" style="92" customWidth="1"/>
    <col min="5380" max="5380" width="15" style="92" customWidth="1"/>
    <col min="5381" max="5381" width="14.28515625" style="92" customWidth="1"/>
    <col min="5382" max="5382" width="11.5703125" style="92"/>
    <col min="5383" max="5387" width="7" style="92" customWidth="1"/>
    <col min="5388" max="5388" width="36.85546875" style="92" customWidth="1"/>
    <col min="5389" max="5392" width="8.42578125" style="92" customWidth="1"/>
    <col min="5393" max="5394" width="11.5703125" style="92"/>
    <col min="5395" max="5395" width="40" style="92" customWidth="1"/>
    <col min="5396" max="5632" width="11.5703125" style="92"/>
    <col min="5633" max="5633" width="13.85546875" style="92" customWidth="1"/>
    <col min="5634" max="5634" width="8.7109375" style="92" customWidth="1"/>
    <col min="5635" max="5635" width="26.140625" style="92" customWidth="1"/>
    <col min="5636" max="5636" width="15" style="92" customWidth="1"/>
    <col min="5637" max="5637" width="14.28515625" style="92" customWidth="1"/>
    <col min="5638" max="5638" width="11.5703125" style="92"/>
    <col min="5639" max="5643" width="7" style="92" customWidth="1"/>
    <col min="5644" max="5644" width="36.85546875" style="92" customWidth="1"/>
    <col min="5645" max="5648" width="8.42578125" style="92" customWidth="1"/>
    <col min="5649" max="5650" width="11.5703125" style="92"/>
    <col min="5651" max="5651" width="40" style="92" customWidth="1"/>
    <col min="5652" max="5888" width="11.5703125" style="92"/>
    <col min="5889" max="5889" width="13.85546875" style="92" customWidth="1"/>
    <col min="5890" max="5890" width="8.7109375" style="92" customWidth="1"/>
    <col min="5891" max="5891" width="26.140625" style="92" customWidth="1"/>
    <col min="5892" max="5892" width="15" style="92" customWidth="1"/>
    <col min="5893" max="5893" width="14.28515625" style="92" customWidth="1"/>
    <col min="5894" max="5894" width="11.5703125" style="92"/>
    <col min="5895" max="5899" width="7" style="92" customWidth="1"/>
    <col min="5900" max="5900" width="36.85546875" style="92" customWidth="1"/>
    <col min="5901" max="5904" width="8.42578125" style="92" customWidth="1"/>
    <col min="5905" max="5906" width="11.5703125" style="92"/>
    <col min="5907" max="5907" width="40" style="92" customWidth="1"/>
    <col min="5908" max="6144" width="11.5703125" style="92"/>
    <col min="6145" max="6145" width="13.85546875" style="92" customWidth="1"/>
    <col min="6146" max="6146" width="8.7109375" style="92" customWidth="1"/>
    <col min="6147" max="6147" width="26.140625" style="92" customWidth="1"/>
    <col min="6148" max="6148" width="15" style="92" customWidth="1"/>
    <col min="6149" max="6149" width="14.28515625" style="92" customWidth="1"/>
    <col min="6150" max="6150" width="11.5703125" style="92"/>
    <col min="6151" max="6155" width="7" style="92" customWidth="1"/>
    <col min="6156" max="6156" width="36.85546875" style="92" customWidth="1"/>
    <col min="6157" max="6160" width="8.42578125" style="92" customWidth="1"/>
    <col min="6161" max="6162" width="11.5703125" style="92"/>
    <col min="6163" max="6163" width="40" style="92" customWidth="1"/>
    <col min="6164" max="6400" width="11.5703125" style="92"/>
    <col min="6401" max="6401" width="13.85546875" style="92" customWidth="1"/>
    <col min="6402" max="6402" width="8.7109375" style="92" customWidth="1"/>
    <col min="6403" max="6403" width="26.140625" style="92" customWidth="1"/>
    <col min="6404" max="6404" width="15" style="92" customWidth="1"/>
    <col min="6405" max="6405" width="14.28515625" style="92" customWidth="1"/>
    <col min="6406" max="6406" width="11.5703125" style="92"/>
    <col min="6407" max="6411" width="7" style="92" customWidth="1"/>
    <col min="6412" max="6412" width="36.85546875" style="92" customWidth="1"/>
    <col min="6413" max="6416" width="8.42578125" style="92" customWidth="1"/>
    <col min="6417" max="6418" width="11.5703125" style="92"/>
    <col min="6419" max="6419" width="40" style="92" customWidth="1"/>
    <col min="6420" max="6656" width="11.5703125" style="92"/>
    <col min="6657" max="6657" width="13.85546875" style="92" customWidth="1"/>
    <col min="6658" max="6658" width="8.7109375" style="92" customWidth="1"/>
    <col min="6659" max="6659" width="26.140625" style="92" customWidth="1"/>
    <col min="6660" max="6660" width="15" style="92" customWidth="1"/>
    <col min="6661" max="6661" width="14.28515625" style="92" customWidth="1"/>
    <col min="6662" max="6662" width="11.5703125" style="92"/>
    <col min="6663" max="6667" width="7" style="92" customWidth="1"/>
    <col min="6668" max="6668" width="36.85546875" style="92" customWidth="1"/>
    <col min="6669" max="6672" width="8.42578125" style="92" customWidth="1"/>
    <col min="6673" max="6674" width="11.5703125" style="92"/>
    <col min="6675" max="6675" width="40" style="92" customWidth="1"/>
    <col min="6676" max="6912" width="11.5703125" style="92"/>
    <col min="6913" max="6913" width="13.85546875" style="92" customWidth="1"/>
    <col min="6914" max="6914" width="8.7109375" style="92" customWidth="1"/>
    <col min="6915" max="6915" width="26.140625" style="92" customWidth="1"/>
    <col min="6916" max="6916" width="15" style="92" customWidth="1"/>
    <col min="6917" max="6917" width="14.28515625" style="92" customWidth="1"/>
    <col min="6918" max="6918" width="11.5703125" style="92"/>
    <col min="6919" max="6923" width="7" style="92" customWidth="1"/>
    <col min="6924" max="6924" width="36.85546875" style="92" customWidth="1"/>
    <col min="6925" max="6928" width="8.42578125" style="92" customWidth="1"/>
    <col min="6929" max="6930" width="11.5703125" style="92"/>
    <col min="6931" max="6931" width="40" style="92" customWidth="1"/>
    <col min="6932" max="7168" width="11.5703125" style="92"/>
    <col min="7169" max="7169" width="13.85546875" style="92" customWidth="1"/>
    <col min="7170" max="7170" width="8.7109375" style="92" customWidth="1"/>
    <col min="7171" max="7171" width="26.140625" style="92" customWidth="1"/>
    <col min="7172" max="7172" width="15" style="92" customWidth="1"/>
    <col min="7173" max="7173" width="14.28515625" style="92" customWidth="1"/>
    <col min="7174" max="7174" width="11.5703125" style="92"/>
    <col min="7175" max="7179" width="7" style="92" customWidth="1"/>
    <col min="7180" max="7180" width="36.85546875" style="92" customWidth="1"/>
    <col min="7181" max="7184" width="8.42578125" style="92" customWidth="1"/>
    <col min="7185" max="7186" width="11.5703125" style="92"/>
    <col min="7187" max="7187" width="40" style="92" customWidth="1"/>
    <col min="7188" max="7424" width="11.5703125" style="92"/>
    <col min="7425" max="7425" width="13.85546875" style="92" customWidth="1"/>
    <col min="7426" max="7426" width="8.7109375" style="92" customWidth="1"/>
    <col min="7427" max="7427" width="26.140625" style="92" customWidth="1"/>
    <col min="7428" max="7428" width="15" style="92" customWidth="1"/>
    <col min="7429" max="7429" width="14.28515625" style="92" customWidth="1"/>
    <col min="7430" max="7430" width="11.5703125" style="92"/>
    <col min="7431" max="7435" width="7" style="92" customWidth="1"/>
    <col min="7436" max="7436" width="36.85546875" style="92" customWidth="1"/>
    <col min="7437" max="7440" width="8.42578125" style="92" customWidth="1"/>
    <col min="7441" max="7442" width="11.5703125" style="92"/>
    <col min="7443" max="7443" width="40" style="92" customWidth="1"/>
    <col min="7444" max="7680" width="11.5703125" style="92"/>
    <col min="7681" max="7681" width="13.85546875" style="92" customWidth="1"/>
    <col min="7682" max="7682" width="8.7109375" style="92" customWidth="1"/>
    <col min="7683" max="7683" width="26.140625" style="92" customWidth="1"/>
    <col min="7684" max="7684" width="15" style="92" customWidth="1"/>
    <col min="7685" max="7685" width="14.28515625" style="92" customWidth="1"/>
    <col min="7686" max="7686" width="11.5703125" style="92"/>
    <col min="7687" max="7691" width="7" style="92" customWidth="1"/>
    <col min="7692" max="7692" width="36.85546875" style="92" customWidth="1"/>
    <col min="7693" max="7696" width="8.42578125" style="92" customWidth="1"/>
    <col min="7697" max="7698" width="11.5703125" style="92"/>
    <col min="7699" max="7699" width="40" style="92" customWidth="1"/>
    <col min="7700" max="7936" width="11.5703125" style="92"/>
    <col min="7937" max="7937" width="13.85546875" style="92" customWidth="1"/>
    <col min="7938" max="7938" width="8.7109375" style="92" customWidth="1"/>
    <col min="7939" max="7939" width="26.140625" style="92" customWidth="1"/>
    <col min="7940" max="7940" width="15" style="92" customWidth="1"/>
    <col min="7941" max="7941" width="14.28515625" style="92" customWidth="1"/>
    <col min="7942" max="7942" width="11.5703125" style="92"/>
    <col min="7943" max="7947" width="7" style="92" customWidth="1"/>
    <col min="7948" max="7948" width="36.85546875" style="92" customWidth="1"/>
    <col min="7949" max="7952" width="8.42578125" style="92" customWidth="1"/>
    <col min="7953" max="7954" width="11.5703125" style="92"/>
    <col min="7955" max="7955" width="40" style="92" customWidth="1"/>
    <col min="7956" max="8192" width="11.5703125" style="92"/>
    <col min="8193" max="8193" width="13.85546875" style="92" customWidth="1"/>
    <col min="8194" max="8194" width="8.7109375" style="92" customWidth="1"/>
    <col min="8195" max="8195" width="26.140625" style="92" customWidth="1"/>
    <col min="8196" max="8196" width="15" style="92" customWidth="1"/>
    <col min="8197" max="8197" width="14.28515625" style="92" customWidth="1"/>
    <col min="8198" max="8198" width="11.5703125" style="92"/>
    <col min="8199" max="8203" width="7" style="92" customWidth="1"/>
    <col min="8204" max="8204" width="36.85546875" style="92" customWidth="1"/>
    <col min="8205" max="8208" width="8.42578125" style="92" customWidth="1"/>
    <col min="8209" max="8210" width="11.5703125" style="92"/>
    <col min="8211" max="8211" width="40" style="92" customWidth="1"/>
    <col min="8212" max="8448" width="11.5703125" style="92"/>
    <col min="8449" max="8449" width="13.85546875" style="92" customWidth="1"/>
    <col min="8450" max="8450" width="8.7109375" style="92" customWidth="1"/>
    <col min="8451" max="8451" width="26.140625" style="92" customWidth="1"/>
    <col min="8452" max="8452" width="15" style="92" customWidth="1"/>
    <col min="8453" max="8453" width="14.28515625" style="92" customWidth="1"/>
    <col min="8454" max="8454" width="11.5703125" style="92"/>
    <col min="8455" max="8459" width="7" style="92" customWidth="1"/>
    <col min="8460" max="8460" width="36.85546875" style="92" customWidth="1"/>
    <col min="8461" max="8464" width="8.42578125" style="92" customWidth="1"/>
    <col min="8465" max="8466" width="11.5703125" style="92"/>
    <col min="8467" max="8467" width="40" style="92" customWidth="1"/>
    <col min="8468" max="8704" width="11.5703125" style="92"/>
    <col min="8705" max="8705" width="13.85546875" style="92" customWidth="1"/>
    <col min="8706" max="8706" width="8.7109375" style="92" customWidth="1"/>
    <col min="8707" max="8707" width="26.140625" style="92" customWidth="1"/>
    <col min="8708" max="8708" width="15" style="92" customWidth="1"/>
    <col min="8709" max="8709" width="14.28515625" style="92" customWidth="1"/>
    <col min="8710" max="8710" width="11.5703125" style="92"/>
    <col min="8711" max="8715" width="7" style="92" customWidth="1"/>
    <col min="8716" max="8716" width="36.85546875" style="92" customWidth="1"/>
    <col min="8717" max="8720" width="8.42578125" style="92" customWidth="1"/>
    <col min="8721" max="8722" width="11.5703125" style="92"/>
    <col min="8723" max="8723" width="40" style="92" customWidth="1"/>
    <col min="8724" max="8960" width="11.5703125" style="92"/>
    <col min="8961" max="8961" width="13.85546875" style="92" customWidth="1"/>
    <col min="8962" max="8962" width="8.7109375" style="92" customWidth="1"/>
    <col min="8963" max="8963" width="26.140625" style="92" customWidth="1"/>
    <col min="8964" max="8964" width="15" style="92" customWidth="1"/>
    <col min="8965" max="8965" width="14.28515625" style="92" customWidth="1"/>
    <col min="8966" max="8966" width="11.5703125" style="92"/>
    <col min="8967" max="8971" width="7" style="92" customWidth="1"/>
    <col min="8972" max="8972" width="36.85546875" style="92" customWidth="1"/>
    <col min="8973" max="8976" width="8.42578125" style="92" customWidth="1"/>
    <col min="8977" max="8978" width="11.5703125" style="92"/>
    <col min="8979" max="8979" width="40" style="92" customWidth="1"/>
    <col min="8980" max="9216" width="11.5703125" style="92"/>
    <col min="9217" max="9217" width="13.85546875" style="92" customWidth="1"/>
    <col min="9218" max="9218" width="8.7109375" style="92" customWidth="1"/>
    <col min="9219" max="9219" width="26.140625" style="92" customWidth="1"/>
    <col min="9220" max="9220" width="15" style="92" customWidth="1"/>
    <col min="9221" max="9221" width="14.28515625" style="92" customWidth="1"/>
    <col min="9222" max="9222" width="11.5703125" style="92"/>
    <col min="9223" max="9227" width="7" style="92" customWidth="1"/>
    <col min="9228" max="9228" width="36.85546875" style="92" customWidth="1"/>
    <col min="9229" max="9232" width="8.42578125" style="92" customWidth="1"/>
    <col min="9233" max="9234" width="11.5703125" style="92"/>
    <col min="9235" max="9235" width="40" style="92" customWidth="1"/>
    <col min="9236" max="9472" width="11.5703125" style="92"/>
    <col min="9473" max="9473" width="13.85546875" style="92" customWidth="1"/>
    <col min="9474" max="9474" width="8.7109375" style="92" customWidth="1"/>
    <col min="9475" max="9475" width="26.140625" style="92" customWidth="1"/>
    <col min="9476" max="9476" width="15" style="92" customWidth="1"/>
    <col min="9477" max="9477" width="14.28515625" style="92" customWidth="1"/>
    <col min="9478" max="9478" width="11.5703125" style="92"/>
    <col min="9479" max="9483" width="7" style="92" customWidth="1"/>
    <col min="9484" max="9484" width="36.85546875" style="92" customWidth="1"/>
    <col min="9485" max="9488" width="8.42578125" style="92" customWidth="1"/>
    <col min="9489" max="9490" width="11.5703125" style="92"/>
    <col min="9491" max="9491" width="40" style="92" customWidth="1"/>
    <col min="9492" max="9728" width="11.5703125" style="92"/>
    <col min="9729" max="9729" width="13.85546875" style="92" customWidth="1"/>
    <col min="9730" max="9730" width="8.7109375" style="92" customWidth="1"/>
    <col min="9731" max="9731" width="26.140625" style="92" customWidth="1"/>
    <col min="9732" max="9732" width="15" style="92" customWidth="1"/>
    <col min="9733" max="9733" width="14.28515625" style="92" customWidth="1"/>
    <col min="9734" max="9734" width="11.5703125" style="92"/>
    <col min="9735" max="9739" width="7" style="92" customWidth="1"/>
    <col min="9740" max="9740" width="36.85546875" style="92" customWidth="1"/>
    <col min="9741" max="9744" width="8.42578125" style="92" customWidth="1"/>
    <col min="9745" max="9746" width="11.5703125" style="92"/>
    <col min="9747" max="9747" width="40" style="92" customWidth="1"/>
    <col min="9748" max="9984" width="11.5703125" style="92"/>
    <col min="9985" max="9985" width="13.85546875" style="92" customWidth="1"/>
    <col min="9986" max="9986" width="8.7109375" style="92" customWidth="1"/>
    <col min="9987" max="9987" width="26.140625" style="92" customWidth="1"/>
    <col min="9988" max="9988" width="15" style="92" customWidth="1"/>
    <col min="9989" max="9989" width="14.28515625" style="92" customWidth="1"/>
    <col min="9990" max="9990" width="11.5703125" style="92"/>
    <col min="9991" max="9995" width="7" style="92" customWidth="1"/>
    <col min="9996" max="9996" width="36.85546875" style="92" customWidth="1"/>
    <col min="9997" max="10000" width="8.42578125" style="92" customWidth="1"/>
    <col min="10001" max="10002" width="11.5703125" style="92"/>
    <col min="10003" max="10003" width="40" style="92" customWidth="1"/>
    <col min="10004" max="10240" width="11.5703125" style="92"/>
    <col min="10241" max="10241" width="13.85546875" style="92" customWidth="1"/>
    <col min="10242" max="10242" width="8.7109375" style="92" customWidth="1"/>
    <col min="10243" max="10243" width="26.140625" style="92" customWidth="1"/>
    <col min="10244" max="10244" width="15" style="92" customWidth="1"/>
    <col min="10245" max="10245" width="14.28515625" style="92" customWidth="1"/>
    <col min="10246" max="10246" width="11.5703125" style="92"/>
    <col min="10247" max="10251" width="7" style="92" customWidth="1"/>
    <col min="10252" max="10252" width="36.85546875" style="92" customWidth="1"/>
    <col min="10253" max="10256" width="8.42578125" style="92" customWidth="1"/>
    <col min="10257" max="10258" width="11.5703125" style="92"/>
    <col min="10259" max="10259" width="40" style="92" customWidth="1"/>
    <col min="10260" max="10496" width="11.5703125" style="92"/>
    <col min="10497" max="10497" width="13.85546875" style="92" customWidth="1"/>
    <col min="10498" max="10498" width="8.7109375" style="92" customWidth="1"/>
    <col min="10499" max="10499" width="26.140625" style="92" customWidth="1"/>
    <col min="10500" max="10500" width="15" style="92" customWidth="1"/>
    <col min="10501" max="10501" width="14.28515625" style="92" customWidth="1"/>
    <col min="10502" max="10502" width="11.5703125" style="92"/>
    <col min="10503" max="10507" width="7" style="92" customWidth="1"/>
    <col min="10508" max="10508" width="36.85546875" style="92" customWidth="1"/>
    <col min="10509" max="10512" width="8.42578125" style="92" customWidth="1"/>
    <col min="10513" max="10514" width="11.5703125" style="92"/>
    <col min="10515" max="10515" width="40" style="92" customWidth="1"/>
    <col min="10516" max="10752" width="11.5703125" style="92"/>
    <col min="10753" max="10753" width="13.85546875" style="92" customWidth="1"/>
    <col min="10754" max="10754" width="8.7109375" style="92" customWidth="1"/>
    <col min="10755" max="10755" width="26.140625" style="92" customWidth="1"/>
    <col min="10756" max="10756" width="15" style="92" customWidth="1"/>
    <col min="10757" max="10757" width="14.28515625" style="92" customWidth="1"/>
    <col min="10758" max="10758" width="11.5703125" style="92"/>
    <col min="10759" max="10763" width="7" style="92" customWidth="1"/>
    <col min="10764" max="10764" width="36.85546875" style="92" customWidth="1"/>
    <col min="10765" max="10768" width="8.42578125" style="92" customWidth="1"/>
    <col min="10769" max="10770" width="11.5703125" style="92"/>
    <col min="10771" max="10771" width="40" style="92" customWidth="1"/>
    <col min="10772" max="11008" width="11.5703125" style="92"/>
    <col min="11009" max="11009" width="13.85546875" style="92" customWidth="1"/>
    <col min="11010" max="11010" width="8.7109375" style="92" customWidth="1"/>
    <col min="11011" max="11011" width="26.140625" style="92" customWidth="1"/>
    <col min="11012" max="11012" width="15" style="92" customWidth="1"/>
    <col min="11013" max="11013" width="14.28515625" style="92" customWidth="1"/>
    <col min="11014" max="11014" width="11.5703125" style="92"/>
    <col min="11015" max="11019" width="7" style="92" customWidth="1"/>
    <col min="11020" max="11020" width="36.85546875" style="92" customWidth="1"/>
    <col min="11021" max="11024" width="8.42578125" style="92" customWidth="1"/>
    <col min="11025" max="11026" width="11.5703125" style="92"/>
    <col min="11027" max="11027" width="40" style="92" customWidth="1"/>
    <col min="11028" max="11264" width="11.5703125" style="92"/>
    <col min="11265" max="11265" width="13.85546875" style="92" customWidth="1"/>
    <col min="11266" max="11266" width="8.7109375" style="92" customWidth="1"/>
    <col min="11267" max="11267" width="26.140625" style="92" customWidth="1"/>
    <col min="11268" max="11268" width="15" style="92" customWidth="1"/>
    <col min="11269" max="11269" width="14.28515625" style="92" customWidth="1"/>
    <col min="11270" max="11270" width="11.5703125" style="92"/>
    <col min="11271" max="11275" width="7" style="92" customWidth="1"/>
    <col min="11276" max="11276" width="36.85546875" style="92" customWidth="1"/>
    <col min="11277" max="11280" width="8.42578125" style="92" customWidth="1"/>
    <col min="11281" max="11282" width="11.5703125" style="92"/>
    <col min="11283" max="11283" width="40" style="92" customWidth="1"/>
    <col min="11284" max="11520" width="11.5703125" style="92"/>
    <col min="11521" max="11521" width="13.85546875" style="92" customWidth="1"/>
    <col min="11522" max="11522" width="8.7109375" style="92" customWidth="1"/>
    <col min="11523" max="11523" width="26.140625" style="92" customWidth="1"/>
    <col min="11524" max="11524" width="15" style="92" customWidth="1"/>
    <col min="11525" max="11525" width="14.28515625" style="92" customWidth="1"/>
    <col min="11526" max="11526" width="11.5703125" style="92"/>
    <col min="11527" max="11531" width="7" style="92" customWidth="1"/>
    <col min="11532" max="11532" width="36.85546875" style="92" customWidth="1"/>
    <col min="11533" max="11536" width="8.42578125" style="92" customWidth="1"/>
    <col min="11537" max="11538" width="11.5703125" style="92"/>
    <col min="11539" max="11539" width="40" style="92" customWidth="1"/>
    <col min="11540" max="11776" width="11.5703125" style="92"/>
    <col min="11777" max="11777" width="13.85546875" style="92" customWidth="1"/>
    <col min="11778" max="11778" width="8.7109375" style="92" customWidth="1"/>
    <col min="11779" max="11779" width="26.140625" style="92" customWidth="1"/>
    <col min="11780" max="11780" width="15" style="92" customWidth="1"/>
    <col min="11781" max="11781" width="14.28515625" style="92" customWidth="1"/>
    <col min="11782" max="11782" width="11.5703125" style="92"/>
    <col min="11783" max="11787" width="7" style="92" customWidth="1"/>
    <col min="11788" max="11788" width="36.85546875" style="92" customWidth="1"/>
    <col min="11789" max="11792" width="8.42578125" style="92" customWidth="1"/>
    <col min="11793" max="11794" width="11.5703125" style="92"/>
    <col min="11795" max="11795" width="40" style="92" customWidth="1"/>
    <col min="11796" max="12032" width="11.5703125" style="92"/>
    <col min="12033" max="12033" width="13.85546875" style="92" customWidth="1"/>
    <col min="12034" max="12034" width="8.7109375" style="92" customWidth="1"/>
    <col min="12035" max="12035" width="26.140625" style="92" customWidth="1"/>
    <col min="12036" max="12036" width="15" style="92" customWidth="1"/>
    <col min="12037" max="12037" width="14.28515625" style="92" customWidth="1"/>
    <col min="12038" max="12038" width="11.5703125" style="92"/>
    <col min="12039" max="12043" width="7" style="92" customWidth="1"/>
    <col min="12044" max="12044" width="36.85546875" style="92" customWidth="1"/>
    <col min="12045" max="12048" width="8.42578125" style="92" customWidth="1"/>
    <col min="12049" max="12050" width="11.5703125" style="92"/>
    <col min="12051" max="12051" width="40" style="92" customWidth="1"/>
    <col min="12052" max="12288" width="11.5703125" style="92"/>
    <col min="12289" max="12289" width="13.85546875" style="92" customWidth="1"/>
    <col min="12290" max="12290" width="8.7109375" style="92" customWidth="1"/>
    <col min="12291" max="12291" width="26.140625" style="92" customWidth="1"/>
    <col min="12292" max="12292" width="15" style="92" customWidth="1"/>
    <col min="12293" max="12293" width="14.28515625" style="92" customWidth="1"/>
    <col min="12294" max="12294" width="11.5703125" style="92"/>
    <col min="12295" max="12299" width="7" style="92" customWidth="1"/>
    <col min="12300" max="12300" width="36.85546875" style="92" customWidth="1"/>
    <col min="12301" max="12304" width="8.42578125" style="92" customWidth="1"/>
    <col min="12305" max="12306" width="11.5703125" style="92"/>
    <col min="12307" max="12307" width="40" style="92" customWidth="1"/>
    <col min="12308" max="12544" width="11.5703125" style="92"/>
    <col min="12545" max="12545" width="13.85546875" style="92" customWidth="1"/>
    <col min="12546" max="12546" width="8.7109375" style="92" customWidth="1"/>
    <col min="12547" max="12547" width="26.140625" style="92" customWidth="1"/>
    <col min="12548" max="12548" width="15" style="92" customWidth="1"/>
    <col min="12549" max="12549" width="14.28515625" style="92" customWidth="1"/>
    <col min="12550" max="12550" width="11.5703125" style="92"/>
    <col min="12551" max="12555" width="7" style="92" customWidth="1"/>
    <col min="12556" max="12556" width="36.85546875" style="92" customWidth="1"/>
    <col min="12557" max="12560" width="8.42578125" style="92" customWidth="1"/>
    <col min="12561" max="12562" width="11.5703125" style="92"/>
    <col min="12563" max="12563" width="40" style="92" customWidth="1"/>
    <col min="12564" max="12800" width="11.5703125" style="92"/>
    <col min="12801" max="12801" width="13.85546875" style="92" customWidth="1"/>
    <col min="12802" max="12802" width="8.7109375" style="92" customWidth="1"/>
    <col min="12803" max="12803" width="26.140625" style="92" customWidth="1"/>
    <col min="12804" max="12804" width="15" style="92" customWidth="1"/>
    <col min="12805" max="12805" width="14.28515625" style="92" customWidth="1"/>
    <col min="12806" max="12806" width="11.5703125" style="92"/>
    <col min="12807" max="12811" width="7" style="92" customWidth="1"/>
    <col min="12812" max="12812" width="36.85546875" style="92" customWidth="1"/>
    <col min="12813" max="12816" width="8.42578125" style="92" customWidth="1"/>
    <col min="12817" max="12818" width="11.5703125" style="92"/>
    <col min="12819" max="12819" width="40" style="92" customWidth="1"/>
    <col min="12820" max="13056" width="11.5703125" style="92"/>
    <col min="13057" max="13057" width="13.85546875" style="92" customWidth="1"/>
    <col min="13058" max="13058" width="8.7109375" style="92" customWidth="1"/>
    <col min="13059" max="13059" width="26.140625" style="92" customWidth="1"/>
    <col min="13060" max="13060" width="15" style="92" customWidth="1"/>
    <col min="13061" max="13061" width="14.28515625" style="92" customWidth="1"/>
    <col min="13062" max="13062" width="11.5703125" style="92"/>
    <col min="13063" max="13067" width="7" style="92" customWidth="1"/>
    <col min="13068" max="13068" width="36.85546875" style="92" customWidth="1"/>
    <col min="13069" max="13072" width="8.42578125" style="92" customWidth="1"/>
    <col min="13073" max="13074" width="11.5703125" style="92"/>
    <col min="13075" max="13075" width="40" style="92" customWidth="1"/>
    <col min="13076" max="13312" width="11.5703125" style="92"/>
    <col min="13313" max="13313" width="13.85546875" style="92" customWidth="1"/>
    <col min="13314" max="13314" width="8.7109375" style="92" customWidth="1"/>
    <col min="13315" max="13315" width="26.140625" style="92" customWidth="1"/>
    <col min="13316" max="13316" width="15" style="92" customWidth="1"/>
    <col min="13317" max="13317" width="14.28515625" style="92" customWidth="1"/>
    <col min="13318" max="13318" width="11.5703125" style="92"/>
    <col min="13319" max="13323" width="7" style="92" customWidth="1"/>
    <col min="13324" max="13324" width="36.85546875" style="92" customWidth="1"/>
    <col min="13325" max="13328" width="8.42578125" style="92" customWidth="1"/>
    <col min="13329" max="13330" width="11.5703125" style="92"/>
    <col min="13331" max="13331" width="40" style="92" customWidth="1"/>
    <col min="13332" max="13568" width="11.5703125" style="92"/>
    <col min="13569" max="13569" width="13.85546875" style="92" customWidth="1"/>
    <col min="13570" max="13570" width="8.7109375" style="92" customWidth="1"/>
    <col min="13571" max="13571" width="26.140625" style="92" customWidth="1"/>
    <col min="13572" max="13572" width="15" style="92" customWidth="1"/>
    <col min="13573" max="13573" width="14.28515625" style="92" customWidth="1"/>
    <col min="13574" max="13574" width="11.5703125" style="92"/>
    <col min="13575" max="13579" width="7" style="92" customWidth="1"/>
    <col min="13580" max="13580" width="36.85546875" style="92" customWidth="1"/>
    <col min="13581" max="13584" width="8.42578125" style="92" customWidth="1"/>
    <col min="13585" max="13586" width="11.5703125" style="92"/>
    <col min="13587" max="13587" width="40" style="92" customWidth="1"/>
    <col min="13588" max="13824" width="11.5703125" style="92"/>
    <col min="13825" max="13825" width="13.85546875" style="92" customWidth="1"/>
    <col min="13826" max="13826" width="8.7109375" style="92" customWidth="1"/>
    <col min="13827" max="13827" width="26.140625" style="92" customWidth="1"/>
    <col min="13828" max="13828" width="15" style="92" customWidth="1"/>
    <col min="13829" max="13829" width="14.28515625" style="92" customWidth="1"/>
    <col min="13830" max="13830" width="11.5703125" style="92"/>
    <col min="13831" max="13835" width="7" style="92" customWidth="1"/>
    <col min="13836" max="13836" width="36.85546875" style="92" customWidth="1"/>
    <col min="13837" max="13840" width="8.42578125" style="92" customWidth="1"/>
    <col min="13841" max="13842" width="11.5703125" style="92"/>
    <col min="13843" max="13843" width="40" style="92" customWidth="1"/>
    <col min="13844" max="14080" width="11.5703125" style="92"/>
    <col min="14081" max="14081" width="13.85546875" style="92" customWidth="1"/>
    <col min="14082" max="14082" width="8.7109375" style="92" customWidth="1"/>
    <col min="14083" max="14083" width="26.140625" style="92" customWidth="1"/>
    <col min="14084" max="14084" width="15" style="92" customWidth="1"/>
    <col min="14085" max="14085" width="14.28515625" style="92" customWidth="1"/>
    <col min="14086" max="14086" width="11.5703125" style="92"/>
    <col min="14087" max="14091" width="7" style="92" customWidth="1"/>
    <col min="14092" max="14092" width="36.85546875" style="92" customWidth="1"/>
    <col min="14093" max="14096" width="8.42578125" style="92" customWidth="1"/>
    <col min="14097" max="14098" width="11.5703125" style="92"/>
    <col min="14099" max="14099" width="40" style="92" customWidth="1"/>
    <col min="14100" max="14336" width="11.5703125" style="92"/>
    <col min="14337" max="14337" width="13.85546875" style="92" customWidth="1"/>
    <col min="14338" max="14338" width="8.7109375" style="92" customWidth="1"/>
    <col min="14339" max="14339" width="26.140625" style="92" customWidth="1"/>
    <col min="14340" max="14340" width="15" style="92" customWidth="1"/>
    <col min="14341" max="14341" width="14.28515625" style="92" customWidth="1"/>
    <col min="14342" max="14342" width="11.5703125" style="92"/>
    <col min="14343" max="14347" width="7" style="92" customWidth="1"/>
    <col min="14348" max="14348" width="36.85546875" style="92" customWidth="1"/>
    <col min="14349" max="14352" width="8.42578125" style="92" customWidth="1"/>
    <col min="14353" max="14354" width="11.5703125" style="92"/>
    <col min="14355" max="14355" width="40" style="92" customWidth="1"/>
    <col min="14356" max="14592" width="11.5703125" style="92"/>
    <col min="14593" max="14593" width="13.85546875" style="92" customWidth="1"/>
    <col min="14594" max="14594" width="8.7109375" style="92" customWidth="1"/>
    <col min="14595" max="14595" width="26.140625" style="92" customWidth="1"/>
    <col min="14596" max="14596" width="15" style="92" customWidth="1"/>
    <col min="14597" max="14597" width="14.28515625" style="92" customWidth="1"/>
    <col min="14598" max="14598" width="11.5703125" style="92"/>
    <col min="14599" max="14603" width="7" style="92" customWidth="1"/>
    <col min="14604" max="14604" width="36.85546875" style="92" customWidth="1"/>
    <col min="14605" max="14608" width="8.42578125" style="92" customWidth="1"/>
    <col min="14609" max="14610" width="11.5703125" style="92"/>
    <col min="14611" max="14611" width="40" style="92" customWidth="1"/>
    <col min="14612" max="14848" width="11.5703125" style="92"/>
    <col min="14849" max="14849" width="13.85546875" style="92" customWidth="1"/>
    <col min="14850" max="14850" width="8.7109375" style="92" customWidth="1"/>
    <col min="14851" max="14851" width="26.140625" style="92" customWidth="1"/>
    <col min="14852" max="14852" width="15" style="92" customWidth="1"/>
    <col min="14853" max="14853" width="14.28515625" style="92" customWidth="1"/>
    <col min="14854" max="14854" width="11.5703125" style="92"/>
    <col min="14855" max="14859" width="7" style="92" customWidth="1"/>
    <col min="14860" max="14860" width="36.85546875" style="92" customWidth="1"/>
    <col min="14861" max="14864" width="8.42578125" style="92" customWidth="1"/>
    <col min="14865" max="14866" width="11.5703125" style="92"/>
    <col min="14867" max="14867" width="40" style="92" customWidth="1"/>
    <col min="14868" max="15104" width="11.5703125" style="92"/>
    <col min="15105" max="15105" width="13.85546875" style="92" customWidth="1"/>
    <col min="15106" max="15106" width="8.7109375" style="92" customWidth="1"/>
    <col min="15107" max="15107" width="26.140625" style="92" customWidth="1"/>
    <col min="15108" max="15108" width="15" style="92" customWidth="1"/>
    <col min="15109" max="15109" width="14.28515625" style="92" customWidth="1"/>
    <col min="15110" max="15110" width="11.5703125" style="92"/>
    <col min="15111" max="15115" width="7" style="92" customWidth="1"/>
    <col min="15116" max="15116" width="36.85546875" style="92" customWidth="1"/>
    <col min="15117" max="15120" width="8.42578125" style="92" customWidth="1"/>
    <col min="15121" max="15122" width="11.5703125" style="92"/>
    <col min="15123" max="15123" width="40" style="92" customWidth="1"/>
    <col min="15124" max="15360" width="11.5703125" style="92"/>
    <col min="15361" max="15361" width="13.85546875" style="92" customWidth="1"/>
    <col min="15362" max="15362" width="8.7109375" style="92" customWidth="1"/>
    <col min="15363" max="15363" width="26.140625" style="92" customWidth="1"/>
    <col min="15364" max="15364" width="15" style="92" customWidth="1"/>
    <col min="15365" max="15365" width="14.28515625" style="92" customWidth="1"/>
    <col min="15366" max="15366" width="11.5703125" style="92"/>
    <col min="15367" max="15371" width="7" style="92" customWidth="1"/>
    <col min="15372" max="15372" width="36.85546875" style="92" customWidth="1"/>
    <col min="15373" max="15376" width="8.42578125" style="92" customWidth="1"/>
    <col min="15377" max="15378" width="11.5703125" style="92"/>
    <col min="15379" max="15379" width="40" style="92" customWidth="1"/>
    <col min="15380" max="15616" width="11.5703125" style="92"/>
    <col min="15617" max="15617" width="13.85546875" style="92" customWidth="1"/>
    <col min="15618" max="15618" width="8.7109375" style="92" customWidth="1"/>
    <col min="15619" max="15619" width="26.140625" style="92" customWidth="1"/>
    <col min="15620" max="15620" width="15" style="92" customWidth="1"/>
    <col min="15621" max="15621" width="14.28515625" style="92" customWidth="1"/>
    <col min="15622" max="15622" width="11.5703125" style="92"/>
    <col min="15623" max="15627" width="7" style="92" customWidth="1"/>
    <col min="15628" max="15628" width="36.85546875" style="92" customWidth="1"/>
    <col min="15629" max="15632" width="8.42578125" style="92" customWidth="1"/>
    <col min="15633" max="15634" width="11.5703125" style="92"/>
    <col min="15635" max="15635" width="40" style="92" customWidth="1"/>
    <col min="15636" max="15872" width="11.5703125" style="92"/>
    <col min="15873" max="15873" width="13.85546875" style="92" customWidth="1"/>
    <col min="15874" max="15874" width="8.7109375" style="92" customWidth="1"/>
    <col min="15875" max="15875" width="26.140625" style="92" customWidth="1"/>
    <col min="15876" max="15876" width="15" style="92" customWidth="1"/>
    <col min="15877" max="15877" width="14.28515625" style="92" customWidth="1"/>
    <col min="15878" max="15878" width="11.5703125" style="92"/>
    <col min="15879" max="15883" width="7" style="92" customWidth="1"/>
    <col min="15884" max="15884" width="36.85546875" style="92" customWidth="1"/>
    <col min="15885" max="15888" width="8.42578125" style="92" customWidth="1"/>
    <col min="15889" max="15890" width="11.5703125" style="92"/>
    <col min="15891" max="15891" width="40" style="92" customWidth="1"/>
    <col min="15892" max="16128" width="11.5703125" style="92"/>
    <col min="16129" max="16129" width="13.85546875" style="92" customWidth="1"/>
    <col min="16130" max="16130" width="8.7109375" style="92" customWidth="1"/>
    <col min="16131" max="16131" width="26.140625" style="92" customWidth="1"/>
    <col min="16132" max="16132" width="15" style="92" customWidth="1"/>
    <col min="16133" max="16133" width="14.28515625" style="92" customWidth="1"/>
    <col min="16134" max="16134" width="11.5703125" style="92"/>
    <col min="16135" max="16139" width="7" style="92" customWidth="1"/>
    <col min="16140" max="16140" width="36.85546875" style="92" customWidth="1"/>
    <col min="16141" max="16144" width="8.42578125" style="92" customWidth="1"/>
    <col min="16145" max="16146" width="11.5703125" style="92"/>
    <col min="16147" max="16147" width="40" style="92" customWidth="1"/>
    <col min="16148" max="16384" width="11.5703125" style="92"/>
  </cols>
  <sheetData>
    <row r="1" spans="1:33" ht="15.6" customHeight="1" x14ac:dyDescent="0.25">
      <c r="A1" s="619" t="s">
        <v>21</v>
      </c>
      <c r="B1" s="619"/>
      <c r="C1" s="619"/>
      <c r="D1" s="619"/>
      <c r="E1" s="619"/>
      <c r="F1" s="619"/>
      <c r="G1" s="619"/>
      <c r="H1" s="619"/>
      <c r="I1" s="619"/>
      <c r="J1" s="619"/>
      <c r="K1" s="619"/>
      <c r="L1" s="619"/>
      <c r="M1" s="619"/>
      <c r="N1" s="619"/>
      <c r="O1" s="619"/>
      <c r="P1" s="619"/>
      <c r="Q1" s="330" t="s">
        <v>23</v>
      </c>
      <c r="R1" s="331"/>
      <c r="S1" s="332"/>
    </row>
    <row r="2" spans="1:33" ht="15.6" customHeight="1" x14ac:dyDescent="0.25">
      <c r="A2" s="619" t="s">
        <v>22</v>
      </c>
      <c r="B2" s="619"/>
      <c r="C2" s="619"/>
      <c r="D2" s="619"/>
      <c r="E2" s="619"/>
      <c r="F2" s="619"/>
      <c r="G2" s="619"/>
      <c r="H2" s="619"/>
      <c r="I2" s="619"/>
      <c r="J2" s="619"/>
      <c r="K2" s="619"/>
      <c r="L2" s="619"/>
      <c r="M2" s="619"/>
      <c r="N2" s="619"/>
      <c r="O2" s="619"/>
      <c r="P2" s="619"/>
      <c r="Q2" s="412" t="s">
        <v>177</v>
      </c>
      <c r="R2" s="413"/>
      <c r="S2" s="414"/>
    </row>
    <row r="3" spans="1:33" ht="15" customHeight="1" x14ac:dyDescent="0.25">
      <c r="A3" s="620" t="s">
        <v>73</v>
      </c>
      <c r="B3" s="620"/>
      <c r="C3" s="620"/>
      <c r="D3" s="620"/>
      <c r="E3" s="620"/>
      <c r="F3" s="620"/>
      <c r="G3" s="620"/>
      <c r="H3" s="620"/>
      <c r="I3" s="620"/>
      <c r="J3" s="620"/>
      <c r="K3" s="620"/>
      <c r="L3" s="620"/>
      <c r="M3" s="620"/>
      <c r="N3" s="620"/>
      <c r="O3" s="620"/>
      <c r="P3" s="620"/>
      <c r="Q3" s="412" t="s">
        <v>178</v>
      </c>
      <c r="R3" s="413"/>
      <c r="S3" s="414"/>
    </row>
    <row r="4" spans="1:33" ht="15.95" customHeight="1" x14ac:dyDescent="0.25">
      <c r="A4" s="620"/>
      <c r="B4" s="620"/>
      <c r="C4" s="620"/>
      <c r="D4" s="620"/>
      <c r="E4" s="620"/>
      <c r="F4" s="620"/>
      <c r="G4" s="620"/>
      <c r="H4" s="620"/>
      <c r="I4" s="620"/>
      <c r="J4" s="620"/>
      <c r="K4" s="620"/>
      <c r="L4" s="620"/>
      <c r="M4" s="620"/>
      <c r="N4" s="620"/>
      <c r="O4" s="620"/>
      <c r="P4" s="620"/>
      <c r="Q4" s="621" t="s">
        <v>179</v>
      </c>
      <c r="R4" s="622"/>
      <c r="S4" s="623"/>
    </row>
    <row r="5" spans="1:33" ht="15" customHeight="1" x14ac:dyDescent="0.25">
      <c r="A5" s="595" t="s">
        <v>180</v>
      </c>
      <c r="B5" s="595"/>
      <c r="C5" s="595"/>
      <c r="D5" s="595"/>
      <c r="E5" s="595"/>
      <c r="F5" s="595"/>
      <c r="G5" s="595"/>
      <c r="H5" s="595"/>
      <c r="I5" s="595"/>
      <c r="J5" s="595"/>
      <c r="K5" s="595"/>
      <c r="L5" s="595"/>
      <c r="M5" s="595"/>
      <c r="N5" s="595"/>
      <c r="O5" s="595"/>
      <c r="P5" s="595"/>
      <c r="Q5" s="595"/>
      <c r="R5" s="595"/>
      <c r="S5" s="595"/>
    </row>
    <row r="6" spans="1:33" ht="15" customHeight="1" x14ac:dyDescent="0.25">
      <c r="A6" s="596" t="s">
        <v>181</v>
      </c>
      <c r="B6" s="596"/>
      <c r="C6" s="596"/>
      <c r="D6" s="596"/>
      <c r="E6" s="596"/>
      <c r="F6" s="596"/>
      <c r="G6" s="596"/>
      <c r="H6" s="596"/>
      <c r="I6" s="596"/>
      <c r="J6" s="596"/>
      <c r="K6" s="596"/>
      <c r="L6" s="597"/>
      <c r="M6" s="598" t="s">
        <v>182</v>
      </c>
      <c r="N6" s="598"/>
      <c r="O6" s="598"/>
      <c r="P6" s="598"/>
      <c r="Q6" s="598"/>
      <c r="R6" s="598"/>
      <c r="S6" s="598"/>
    </row>
    <row r="7" spans="1:33" s="93" customFormat="1" ht="13.9" customHeight="1" thickBot="1" x14ac:dyDescent="0.3">
      <c r="A7" s="595" t="s">
        <v>183</v>
      </c>
      <c r="B7" s="595" t="s">
        <v>184</v>
      </c>
      <c r="C7" s="595" t="s">
        <v>7</v>
      </c>
      <c r="D7" s="595" t="s">
        <v>185</v>
      </c>
      <c r="E7" s="595" t="s">
        <v>186</v>
      </c>
      <c r="F7" s="595" t="s">
        <v>187</v>
      </c>
      <c r="G7" s="600" t="s">
        <v>188</v>
      </c>
      <c r="H7" s="601"/>
      <c r="I7" s="601"/>
      <c r="J7" s="601"/>
      <c r="K7" s="602"/>
      <c r="L7" s="595" t="s">
        <v>189</v>
      </c>
      <c r="M7" s="595" t="s">
        <v>190</v>
      </c>
      <c r="N7" s="595"/>
      <c r="O7" s="595"/>
      <c r="P7" s="595"/>
      <c r="Q7" s="603" t="s">
        <v>10</v>
      </c>
      <c r="R7" s="604"/>
      <c r="S7" s="595" t="s">
        <v>95</v>
      </c>
      <c r="AC7" s="193"/>
      <c r="AD7" s="193"/>
      <c r="AE7" s="192"/>
      <c r="AF7" s="192"/>
      <c r="AG7" s="192"/>
    </row>
    <row r="8" spans="1:33" s="93" customFormat="1" ht="72" thickBot="1" x14ac:dyDescent="0.3">
      <c r="A8" s="599"/>
      <c r="B8" s="599"/>
      <c r="C8" s="599"/>
      <c r="D8" s="599"/>
      <c r="E8" s="599"/>
      <c r="F8" s="599"/>
      <c r="G8" s="275">
        <v>2020</v>
      </c>
      <c r="H8" s="275">
        <v>2021</v>
      </c>
      <c r="I8" s="275">
        <v>2022</v>
      </c>
      <c r="J8" s="275">
        <v>2023</v>
      </c>
      <c r="K8" s="275">
        <v>2024</v>
      </c>
      <c r="L8" s="599"/>
      <c r="M8" s="275" t="s">
        <v>69</v>
      </c>
      <c r="N8" s="275" t="s">
        <v>24</v>
      </c>
      <c r="O8" s="275" t="s">
        <v>191</v>
      </c>
      <c r="P8" s="276" t="s">
        <v>217</v>
      </c>
      <c r="Q8" s="277" t="s">
        <v>192</v>
      </c>
      <c r="R8" s="278" t="s">
        <v>213</v>
      </c>
      <c r="S8" s="604"/>
      <c r="AC8" s="193" t="s">
        <v>193</v>
      </c>
      <c r="AD8" s="193" t="s">
        <v>216</v>
      </c>
      <c r="AE8" s="193" t="s">
        <v>218</v>
      </c>
      <c r="AF8" s="193" t="s">
        <v>219</v>
      </c>
      <c r="AG8" s="192"/>
    </row>
    <row r="9" spans="1:33" ht="129" customHeight="1" thickBot="1" x14ac:dyDescent="0.3">
      <c r="A9" s="253"/>
      <c r="B9" s="254"/>
      <c r="C9" s="306" t="s">
        <v>226</v>
      </c>
      <c r="D9" s="279" t="s">
        <v>151</v>
      </c>
      <c r="E9" s="254" t="s">
        <v>152</v>
      </c>
      <c r="F9" s="255">
        <f>+G9+H9+I9+J9+K9</f>
        <v>26100</v>
      </c>
      <c r="G9" s="256">
        <v>2000</v>
      </c>
      <c r="H9" s="256">
        <v>7000</v>
      </c>
      <c r="I9" s="256">
        <v>7000</v>
      </c>
      <c r="J9" s="256">
        <v>7000</v>
      </c>
      <c r="K9" s="256">
        <v>3100</v>
      </c>
      <c r="L9" s="279" t="s">
        <v>205</v>
      </c>
      <c r="M9" s="257">
        <f>+'Meta 1'!D30+'Meta 1'!E30+'Meta 1'!F30</f>
        <v>0</v>
      </c>
      <c r="N9" s="257">
        <f>+'Meta 1'!G30+'Meta 1'!H30+'Meta 1'!I30</f>
        <v>0</v>
      </c>
      <c r="O9" s="258">
        <f>+'Meta 1'!J30+'Meta 1'!K30+'Meta 1'!L30</f>
        <v>646</v>
      </c>
      <c r="P9" s="280">
        <f>+'Meta 1'!M30+'Meta 1'!N30+'Meta 1'!O30</f>
        <v>1354</v>
      </c>
      <c r="Q9" s="281">
        <f>O9+P9</f>
        <v>2000</v>
      </c>
      <c r="R9" s="316">
        <f>Q9/G9</f>
        <v>1</v>
      </c>
      <c r="S9" s="282" t="s">
        <v>243</v>
      </c>
      <c r="U9" s="209" t="s">
        <v>99</v>
      </c>
      <c r="V9" s="210">
        <v>2000</v>
      </c>
      <c r="W9" s="211">
        <v>7000</v>
      </c>
      <c r="X9" s="211">
        <v>7000</v>
      </c>
      <c r="Y9" s="211">
        <v>7000</v>
      </c>
      <c r="Z9" s="212">
        <v>3100</v>
      </c>
      <c r="AA9" s="209">
        <f>SUM(V9:Z9)</f>
        <v>26100</v>
      </c>
      <c r="AC9" s="251">
        <f>+O9/G9</f>
        <v>0.32300000000000001</v>
      </c>
      <c r="AD9" s="251">
        <f>(1328/2000)</f>
        <v>0.66400000000000003</v>
      </c>
      <c r="AE9" s="251">
        <f>(1941/2000)</f>
        <v>0.97050000000000003</v>
      </c>
      <c r="AF9" s="251">
        <f>(2000/2000)</f>
        <v>1</v>
      </c>
      <c r="AG9" s="192"/>
    </row>
    <row r="10" spans="1:33" ht="78" customHeight="1" x14ac:dyDescent="0.25">
      <c r="A10" s="259"/>
      <c r="B10" s="250"/>
      <c r="C10" s="605" t="s">
        <v>227</v>
      </c>
      <c r="D10" s="607" t="s">
        <v>156</v>
      </c>
      <c r="E10" s="611" t="s">
        <v>152</v>
      </c>
      <c r="F10" s="613">
        <f>+G10+H10+I10+J10+K10</f>
        <v>100</v>
      </c>
      <c r="G10" s="615">
        <v>18</v>
      </c>
      <c r="H10" s="615">
        <v>25</v>
      </c>
      <c r="I10" s="615">
        <v>25</v>
      </c>
      <c r="J10" s="615">
        <v>22</v>
      </c>
      <c r="K10" s="615">
        <v>10</v>
      </c>
      <c r="L10" s="617" t="s">
        <v>206</v>
      </c>
      <c r="M10" s="615">
        <v>0</v>
      </c>
      <c r="N10" s="615">
        <v>0</v>
      </c>
      <c r="O10" s="626">
        <v>0.97</v>
      </c>
      <c r="P10" s="628">
        <f>(AD12+AE12+AF12)+2.6</f>
        <v>16.495692307692309</v>
      </c>
      <c r="Q10" s="630">
        <f>O10+P10</f>
        <v>17.465692307692308</v>
      </c>
      <c r="R10" s="632">
        <f>17.47/G10</f>
        <v>0.9705555555555555</v>
      </c>
      <c r="S10" s="609" t="s">
        <v>246</v>
      </c>
      <c r="U10" s="209" t="s">
        <v>100</v>
      </c>
      <c r="V10" s="210">
        <v>15</v>
      </c>
      <c r="W10" s="211">
        <v>31</v>
      </c>
      <c r="X10" s="211">
        <v>31</v>
      </c>
      <c r="Y10" s="211">
        <v>23</v>
      </c>
      <c r="Z10" s="212">
        <v>0</v>
      </c>
      <c r="AA10" s="209">
        <f>SUM(V10:Z10)</f>
        <v>100</v>
      </c>
      <c r="AC10" s="288">
        <f>(0.1*100)/13</f>
        <v>0.76923076923076927</v>
      </c>
      <c r="AD10" s="288">
        <f>(0.2*100)/13</f>
        <v>1.5384615384615385</v>
      </c>
      <c r="AE10" s="288">
        <f>(0.7677*100)/13</f>
        <v>5.9053846153846159</v>
      </c>
      <c r="AF10" s="288">
        <f>(0.9362*100)/13</f>
        <v>7.2015384615384619</v>
      </c>
      <c r="AG10" s="287"/>
    </row>
    <row r="11" spans="1:33" ht="108.75" customHeight="1" thickBot="1" x14ac:dyDescent="0.3">
      <c r="A11" s="260"/>
      <c r="B11" s="261"/>
      <c r="C11" s="606"/>
      <c r="D11" s="608"/>
      <c r="E11" s="612"/>
      <c r="F11" s="614"/>
      <c r="G11" s="616">
        <v>0.2</v>
      </c>
      <c r="H11" s="616">
        <v>0.2</v>
      </c>
      <c r="I11" s="616">
        <v>0.2</v>
      </c>
      <c r="J11" s="616">
        <v>0.2</v>
      </c>
      <c r="K11" s="616">
        <v>0.2</v>
      </c>
      <c r="L11" s="618"/>
      <c r="M11" s="616"/>
      <c r="N11" s="616"/>
      <c r="O11" s="627"/>
      <c r="P11" s="629"/>
      <c r="Q11" s="631"/>
      <c r="R11" s="633"/>
      <c r="S11" s="610"/>
      <c r="U11" s="214" t="s">
        <v>101</v>
      </c>
      <c r="V11" s="215">
        <v>20</v>
      </c>
      <c r="W11" s="216">
        <v>20</v>
      </c>
      <c r="X11" s="216">
        <v>20</v>
      </c>
      <c r="Y11" s="216">
        <v>20</v>
      </c>
      <c r="Z11" s="217">
        <v>20</v>
      </c>
      <c r="AA11" s="214">
        <f>SUM(V11:Z11)</f>
        <v>100</v>
      </c>
      <c r="AC11" s="288">
        <f>(0.0642*20)/0.2</f>
        <v>6.419999999999999</v>
      </c>
      <c r="AD11" s="288">
        <f>(0.0297*20)/0.2</f>
        <v>2.9699999999999998</v>
      </c>
      <c r="AE11" s="288">
        <f>(0.0455*20)/0.2</f>
        <v>4.5499999999999989</v>
      </c>
      <c r="AF11" s="288">
        <f>(0.05626*20)/0.2</f>
        <v>5.6259999999999994</v>
      </c>
    </row>
    <row r="12" spans="1:33" x14ac:dyDescent="0.25">
      <c r="U12" s="209" t="s">
        <v>160</v>
      </c>
      <c r="V12" s="318">
        <f>AVERAGE(V10:V11)</f>
        <v>17.5</v>
      </c>
      <c r="W12" s="211">
        <f>AVERAGE(W10:W11)</f>
        <v>25.5</v>
      </c>
      <c r="X12" s="211">
        <f>AVERAGE(X10:X11)</f>
        <v>25.5</v>
      </c>
      <c r="Y12" s="211">
        <f>AVERAGE(Y10:Y11)</f>
        <v>21.5</v>
      </c>
      <c r="Z12" s="212">
        <f>AVERAGE(Z10:Z11)</f>
        <v>10</v>
      </c>
      <c r="AA12" s="209">
        <f>SUM(V12:Z12)</f>
        <v>100</v>
      </c>
      <c r="AC12" s="289">
        <f>AVERAGE(AC10,AC11)</f>
        <v>3.5946153846153841</v>
      </c>
      <c r="AD12" s="289">
        <f>AVERAGE(AD10,AD11)</f>
        <v>2.254230769230769</v>
      </c>
      <c r="AE12" s="289">
        <f>AVERAGE(AE10,AE11)</f>
        <v>5.2276923076923074</v>
      </c>
      <c r="AF12" s="289">
        <f>AVERAGE(AF10,AF11)</f>
        <v>6.4137692307692307</v>
      </c>
    </row>
    <row r="13" spans="1:33" ht="15.75" thickBot="1" x14ac:dyDescent="0.3">
      <c r="F13" s="92">
        <v>2020</v>
      </c>
      <c r="G13" s="92">
        <v>2021</v>
      </c>
      <c r="H13" s="92">
        <v>2022</v>
      </c>
      <c r="I13" s="92">
        <v>2023</v>
      </c>
      <c r="J13" s="92">
        <v>2024</v>
      </c>
      <c r="O13" s="303"/>
      <c r="U13" s="214" t="s">
        <v>161</v>
      </c>
      <c r="V13" s="307">
        <v>18</v>
      </c>
      <c r="W13" s="216">
        <v>25</v>
      </c>
      <c r="X13" s="216">
        <v>25</v>
      </c>
      <c r="Y13" s="216">
        <v>22</v>
      </c>
      <c r="Z13" s="217">
        <v>10</v>
      </c>
      <c r="AA13" s="214">
        <f>SUM(V13:Z13)</f>
        <v>100</v>
      </c>
    </row>
    <row r="14" spans="1:33" ht="15.75" thickBot="1" x14ac:dyDescent="0.3">
      <c r="E14" s="209" t="s">
        <v>99</v>
      </c>
      <c r="F14" s="210">
        <v>2000</v>
      </c>
      <c r="G14" s="211">
        <v>7000</v>
      </c>
      <c r="H14" s="211">
        <v>7000</v>
      </c>
      <c r="I14" s="211">
        <v>7000</v>
      </c>
      <c r="J14" s="212">
        <v>3100</v>
      </c>
      <c r="K14" s="209">
        <f>SUM(F14:J14)</f>
        <v>26100</v>
      </c>
      <c r="R14" s="92">
        <v>62.5</v>
      </c>
    </row>
    <row r="15" spans="1:33" x14ac:dyDescent="0.25">
      <c r="E15" s="209" t="s">
        <v>100</v>
      </c>
      <c r="F15" s="210">
        <v>15</v>
      </c>
      <c r="G15" s="211">
        <v>31</v>
      </c>
      <c r="H15" s="211">
        <v>31</v>
      </c>
      <c r="I15" s="211">
        <v>23</v>
      </c>
      <c r="J15" s="212">
        <v>0</v>
      </c>
      <c r="K15" s="209">
        <f>SUM(F15:J15)</f>
        <v>100</v>
      </c>
      <c r="O15" s="304"/>
    </row>
    <row r="16" spans="1:33" ht="15.75" thickBot="1" x14ac:dyDescent="0.3">
      <c r="E16" s="214" t="s">
        <v>101</v>
      </c>
      <c r="F16" s="215">
        <v>20</v>
      </c>
      <c r="G16" s="216">
        <v>20</v>
      </c>
      <c r="H16" s="216">
        <v>20</v>
      </c>
      <c r="I16" s="216">
        <v>20</v>
      </c>
      <c r="J16" s="217">
        <v>20</v>
      </c>
      <c r="K16" s="214">
        <f>SUM(F16:J16)</f>
        <v>100</v>
      </c>
      <c r="U16" s="92" t="s">
        <v>220</v>
      </c>
      <c r="V16" s="92" t="s">
        <v>221</v>
      </c>
      <c r="W16" s="92" t="s">
        <v>222</v>
      </c>
      <c r="X16" s="92" t="s">
        <v>223</v>
      </c>
      <c r="Y16" s="92" t="s">
        <v>224</v>
      </c>
      <c r="Z16" s="92" t="s">
        <v>225</v>
      </c>
    </row>
    <row r="17" spans="5:33" x14ac:dyDescent="0.25">
      <c r="E17" s="209" t="s">
        <v>160</v>
      </c>
      <c r="F17" s="221">
        <f>AVERAGE(F15:F16)</f>
        <v>17.5</v>
      </c>
      <c r="G17" s="211">
        <f>AVERAGE(G15:G16)</f>
        <v>25.5</v>
      </c>
      <c r="H17" s="211">
        <f t="shared" ref="H17" si="0">AVERAGE(H15:H16)</f>
        <v>25.5</v>
      </c>
      <c r="I17" s="211">
        <f>AVERAGE(I15:I16)</f>
        <v>21.5</v>
      </c>
      <c r="J17" s="212">
        <f t="shared" ref="J17" si="1">AVERAGE(J15:J16)</f>
        <v>10</v>
      </c>
      <c r="K17" s="209">
        <f>SUM(F17:J17)</f>
        <v>100</v>
      </c>
      <c r="U17" s="305">
        <f>+'Meta 2'!J30</f>
        <v>0</v>
      </c>
      <c r="V17" s="305">
        <f>+'Meta 2'!K30</f>
        <v>0</v>
      </c>
      <c r="W17" s="305">
        <f>+'Meta 2'!L30</f>
        <v>0.1</v>
      </c>
      <c r="X17" s="305">
        <f>+'Meta 2'!M30</f>
        <v>0.2</v>
      </c>
      <c r="Y17" s="305">
        <f>+'Meta 2'!N30</f>
        <v>0.76774193548387104</v>
      </c>
      <c r="Z17" s="305">
        <f>+'Meta 2'!O30</f>
        <v>0.93225806451612903</v>
      </c>
    </row>
    <row r="18" spans="5:33" ht="15.75" thickBot="1" x14ac:dyDescent="0.3">
      <c r="E18" s="214" t="s">
        <v>161</v>
      </c>
      <c r="F18" s="226">
        <v>18</v>
      </c>
      <c r="G18" s="216">
        <v>25</v>
      </c>
      <c r="H18" s="216">
        <v>25</v>
      </c>
      <c r="I18" s="216">
        <v>22</v>
      </c>
      <c r="J18" s="217">
        <v>10</v>
      </c>
      <c r="K18" s="214">
        <f>SUM(F18:J18)</f>
        <v>100</v>
      </c>
      <c r="U18" s="92">
        <f>+'Meta 3'!J30</f>
        <v>1.2606060606060607E-2</v>
      </c>
      <c r="V18" s="92">
        <f>+'Meta 3'!K30</f>
        <v>2.1878787878787883E-2</v>
      </c>
      <c r="W18" s="92">
        <f>+'Meta 3'!L30</f>
        <v>2.9757575757575764E-2</v>
      </c>
      <c r="X18" s="92">
        <f>+'Meta 3'!M30</f>
        <v>2.9757575757575764E-2</v>
      </c>
      <c r="Y18" s="92">
        <f>+'Meta 3'!N30</f>
        <v>4.5515151515151515E-2</v>
      </c>
      <c r="Z18" s="92">
        <f>+'Meta 3'!O30</f>
        <v>5.2606060606060608E-2</v>
      </c>
      <c r="AF18" s="192"/>
      <c r="AG18" s="192"/>
    </row>
    <row r="19" spans="5:33" ht="15.75" thickBot="1" x14ac:dyDescent="0.3">
      <c r="AF19" s="192"/>
      <c r="AG19" s="192"/>
    </row>
    <row r="20" spans="5:33" x14ac:dyDescent="0.25">
      <c r="U20" s="624" t="s">
        <v>100</v>
      </c>
      <c r="V20" s="296">
        <v>13</v>
      </c>
      <c r="W20" s="297">
        <v>100</v>
      </c>
      <c r="X20" s="624" t="s">
        <v>101</v>
      </c>
      <c r="Y20" s="296">
        <v>0.2</v>
      </c>
      <c r="Z20" s="297">
        <v>20</v>
      </c>
    </row>
    <row r="21" spans="5:33" ht="15.75" thickBot="1" x14ac:dyDescent="0.3">
      <c r="U21" s="625"/>
      <c r="V21" s="301">
        <v>2</v>
      </c>
      <c r="W21" s="302">
        <v>15</v>
      </c>
      <c r="X21" s="625"/>
      <c r="Y21" s="301">
        <v>1</v>
      </c>
      <c r="Z21" s="302">
        <v>100</v>
      </c>
    </row>
    <row r="22" spans="5:33" x14ac:dyDescent="0.25">
      <c r="U22" s="298" t="s">
        <v>220</v>
      </c>
      <c r="V22" s="299">
        <v>0</v>
      </c>
      <c r="W22" s="300">
        <f>+V22*W20/V20</f>
        <v>0</v>
      </c>
      <c r="X22" s="298" t="s">
        <v>220</v>
      </c>
      <c r="Y22" s="299">
        <f>+U18</f>
        <v>1.2606060606060607E-2</v>
      </c>
      <c r="Z22" s="300"/>
    </row>
    <row r="23" spans="5:33" x14ac:dyDescent="0.25">
      <c r="U23" s="294" t="s">
        <v>221</v>
      </c>
      <c r="V23" s="290">
        <v>0</v>
      </c>
      <c r="W23" s="291">
        <f>+V23*W20/V20</f>
        <v>0</v>
      </c>
      <c r="X23" s="294" t="s">
        <v>221</v>
      </c>
      <c r="Y23" s="290">
        <f>+V18</f>
        <v>2.1878787878787883E-2</v>
      </c>
      <c r="Z23" s="291"/>
    </row>
    <row r="24" spans="5:33" x14ac:dyDescent="0.25">
      <c r="U24" s="294" t="s">
        <v>222</v>
      </c>
      <c r="V24" s="290">
        <f>+W17</f>
        <v>0.1</v>
      </c>
      <c r="W24" s="291">
        <f>+V24*W20/V20</f>
        <v>0.76923076923076927</v>
      </c>
      <c r="X24" s="294" t="s">
        <v>222</v>
      </c>
      <c r="Y24" s="290">
        <f>+W18</f>
        <v>2.9757575757575764E-2</v>
      </c>
      <c r="Z24" s="291">
        <f>(Y22+Y23+Y24)*Z20/Y20</f>
        <v>6.4242424242424256</v>
      </c>
    </row>
    <row r="25" spans="5:33" x14ac:dyDescent="0.25">
      <c r="U25" s="294" t="s">
        <v>223</v>
      </c>
      <c r="V25" s="290">
        <f>+X17</f>
        <v>0.2</v>
      </c>
      <c r="W25" s="291">
        <f>+V25*W20/V20</f>
        <v>1.5384615384615385</v>
      </c>
      <c r="X25" s="294" t="s">
        <v>223</v>
      </c>
      <c r="Y25" s="290">
        <f>+X18</f>
        <v>2.9757575757575764E-2</v>
      </c>
      <c r="Z25" s="291">
        <f>+Y25*Z20/Y20</f>
        <v>2.9757575757575765</v>
      </c>
    </row>
    <row r="26" spans="5:33" x14ac:dyDescent="0.25">
      <c r="U26" s="294" t="s">
        <v>224</v>
      </c>
      <c r="V26" s="290">
        <f>+Y17</f>
        <v>0.76774193548387104</v>
      </c>
      <c r="W26" s="291">
        <f>+V26*W20/V20</f>
        <v>5.9057071960297769</v>
      </c>
      <c r="X26" s="294" t="s">
        <v>224</v>
      </c>
      <c r="Y26" s="290">
        <f>+Y18</f>
        <v>4.5515151515151515E-2</v>
      </c>
      <c r="Z26" s="291">
        <f>+Y26*Z20/Y20</f>
        <v>4.5515151515151508</v>
      </c>
    </row>
    <row r="27" spans="5:33" ht="15.75" thickBot="1" x14ac:dyDescent="0.3">
      <c r="U27" s="295" t="s">
        <v>225</v>
      </c>
      <c r="V27" s="293">
        <f>+Z17</f>
        <v>0.93225806451612903</v>
      </c>
      <c r="W27" s="292">
        <f>+V27*W20/V20</f>
        <v>7.1712158808932998</v>
      </c>
      <c r="X27" s="295" t="s">
        <v>225</v>
      </c>
      <c r="Y27" s="293">
        <f>+Z18</f>
        <v>5.2606060606060608E-2</v>
      </c>
      <c r="Z27" s="292">
        <f>+Y27*Z20/Y20</f>
        <v>5.2606060606060607</v>
      </c>
    </row>
  </sheetData>
  <mergeCells count="40">
    <mergeCell ref="U20:U21"/>
    <mergeCell ref="X20:X21"/>
    <mergeCell ref="O10:O11"/>
    <mergeCell ref="P10:P11"/>
    <mergeCell ref="Q10:Q11"/>
    <mergeCell ref="R10:R11"/>
    <mergeCell ref="A1:P1"/>
    <mergeCell ref="Q1:S1"/>
    <mergeCell ref="A2:P2"/>
    <mergeCell ref="Q2:S2"/>
    <mergeCell ref="A3:P4"/>
    <mergeCell ref="Q3:S3"/>
    <mergeCell ref="Q4:S4"/>
    <mergeCell ref="C10:C11"/>
    <mergeCell ref="D10:D11"/>
    <mergeCell ref="S10:S11"/>
    <mergeCell ref="L7:L8"/>
    <mergeCell ref="M7:P7"/>
    <mergeCell ref="E10:E11"/>
    <mergeCell ref="F10:F11"/>
    <mergeCell ref="G10:G11"/>
    <mergeCell ref="H10:H11"/>
    <mergeCell ref="I10:I11"/>
    <mergeCell ref="J10:J11"/>
    <mergeCell ref="K10:K11"/>
    <mergeCell ref="L10:L11"/>
    <mergeCell ref="M10:M11"/>
    <mergeCell ref="N10:N11"/>
    <mergeCell ref="A5:S5"/>
    <mergeCell ref="A6:L6"/>
    <mergeCell ref="M6:S6"/>
    <mergeCell ref="A7:A8"/>
    <mergeCell ref="B7:B8"/>
    <mergeCell ref="C7:C8"/>
    <mergeCell ref="D7:D8"/>
    <mergeCell ref="E7:E8"/>
    <mergeCell ref="F7:F8"/>
    <mergeCell ref="G7:K7"/>
    <mergeCell ref="Q7:R7"/>
    <mergeCell ref="S7:S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
  <sheetViews>
    <sheetView topLeftCell="G2" zoomScale="80" zoomScaleNormal="80" workbookViewId="0">
      <selection activeCell="S5" sqref="S5"/>
    </sheetView>
  </sheetViews>
  <sheetFormatPr baseColWidth="10" defaultColWidth="11.5703125" defaultRowHeight="12.75" x14ac:dyDescent="0.25"/>
  <cols>
    <col min="1" max="1" width="12" style="263" customWidth="1"/>
    <col min="2" max="2" width="45.7109375" style="263" customWidth="1"/>
    <col min="3" max="17" width="14.5703125" style="263" customWidth="1"/>
    <col min="18" max="18" width="18.7109375" style="263" customWidth="1"/>
    <col min="19" max="19" width="20.85546875" style="263" customWidth="1"/>
    <col min="20" max="20" width="14.28515625" style="263" customWidth="1"/>
    <col min="21" max="21" width="12.28515625" style="263" bestFit="1" customWidth="1"/>
    <col min="22" max="22" width="11.5703125" style="263"/>
    <col min="23" max="23" width="12.28515625" style="263" bestFit="1" customWidth="1"/>
    <col min="24" max="16384" width="11.5703125" style="263"/>
  </cols>
  <sheetData>
    <row r="1" spans="1:25" ht="34.15" customHeight="1" thickBot="1" x14ac:dyDescent="0.3">
      <c r="A1" s="638" t="s">
        <v>121</v>
      </c>
      <c r="B1" s="639"/>
      <c r="C1" s="639"/>
      <c r="D1" s="639"/>
      <c r="E1" s="639"/>
      <c r="F1" s="639"/>
      <c r="G1" s="639"/>
      <c r="H1" s="639"/>
      <c r="I1" s="639"/>
      <c r="J1" s="639"/>
      <c r="K1" s="639"/>
      <c r="L1" s="639"/>
      <c r="M1" s="639"/>
      <c r="N1" s="639"/>
      <c r="O1" s="639"/>
      <c r="P1" s="639"/>
      <c r="Q1" s="639"/>
      <c r="R1" s="639"/>
    </row>
    <row r="2" spans="1:25" ht="41.45" customHeight="1" thickBot="1" x14ac:dyDescent="0.3">
      <c r="A2" s="636" t="s">
        <v>118</v>
      </c>
      <c r="B2" s="637"/>
      <c r="C2" s="308" t="s">
        <v>195</v>
      </c>
      <c r="D2" s="309" t="s">
        <v>119</v>
      </c>
      <c r="E2" s="262" t="s">
        <v>196</v>
      </c>
      <c r="F2" s="266" t="s">
        <v>119</v>
      </c>
      <c r="G2" s="262" t="s">
        <v>197</v>
      </c>
      <c r="H2" s="266" t="s">
        <v>119</v>
      </c>
      <c r="I2" s="308" t="s">
        <v>194</v>
      </c>
      <c r="J2" s="309" t="s">
        <v>119</v>
      </c>
      <c r="K2" s="262" t="s">
        <v>198</v>
      </c>
      <c r="L2" s="266" t="s">
        <v>119</v>
      </c>
      <c r="M2" s="262" t="s">
        <v>199</v>
      </c>
      <c r="N2" s="266" t="s">
        <v>119</v>
      </c>
      <c r="O2" s="262" t="s">
        <v>200</v>
      </c>
      <c r="P2" s="266" t="s">
        <v>119</v>
      </c>
      <c r="Q2" s="308" t="s">
        <v>228</v>
      </c>
      <c r="R2" s="309" t="s">
        <v>119</v>
      </c>
      <c r="S2" s="262" t="s">
        <v>201</v>
      </c>
      <c r="T2" s="266" t="s">
        <v>119</v>
      </c>
    </row>
    <row r="3" spans="1:25" ht="64.150000000000006" customHeight="1" x14ac:dyDescent="0.25">
      <c r="A3" s="264" t="s">
        <v>99</v>
      </c>
      <c r="B3" s="267" t="s">
        <v>116</v>
      </c>
      <c r="C3" s="268">
        <v>114870000</v>
      </c>
      <c r="D3" s="269">
        <f>+C3/C6</f>
        <v>0.35632968328318393</v>
      </c>
      <c r="E3" s="268">
        <v>0</v>
      </c>
      <c r="F3" s="269">
        <f>+E3/$C$6</f>
        <v>0</v>
      </c>
      <c r="G3" s="268">
        <v>62435000</v>
      </c>
      <c r="H3" s="269">
        <f>+G3/$C$6</f>
        <v>0.19367496975525017</v>
      </c>
      <c r="I3" s="268">
        <v>110870000</v>
      </c>
      <c r="J3" s="269">
        <f>+I3/I6</f>
        <v>0.34392158079225732</v>
      </c>
      <c r="K3" s="268">
        <v>80795000</v>
      </c>
      <c r="L3" s="269">
        <f>+K3/$I$6</f>
        <v>0.25062816018860318</v>
      </c>
      <c r="M3" s="268">
        <v>99852800</v>
      </c>
      <c r="N3" s="269">
        <f>+M3/$I$6</f>
        <v>0.30974594410149831</v>
      </c>
      <c r="O3" s="268">
        <v>97710800</v>
      </c>
      <c r="P3" s="269">
        <f>+O3/$I$6</f>
        <v>0.30310140521760709</v>
      </c>
      <c r="Q3" s="268">
        <v>104570000</v>
      </c>
      <c r="R3" s="269">
        <f>+Q3/Q6</f>
        <v>0.324378819369048</v>
      </c>
      <c r="S3" s="268">
        <v>104564466</v>
      </c>
      <c r="T3" s="269">
        <f>+S3/$I$6</f>
        <v>0.32436165275925177</v>
      </c>
      <c r="U3" s="283"/>
      <c r="V3" s="283"/>
      <c r="X3" s="283"/>
      <c r="Y3" s="283"/>
    </row>
    <row r="4" spans="1:25" ht="64.150000000000006" customHeight="1" x14ac:dyDescent="0.25">
      <c r="A4" s="265" t="s">
        <v>100</v>
      </c>
      <c r="B4" s="270" t="s">
        <v>117</v>
      </c>
      <c r="C4" s="268">
        <v>100000000</v>
      </c>
      <c r="D4" s="269">
        <f>+C4/C6</f>
        <v>0.3102025622731644</v>
      </c>
      <c r="E4" s="268">
        <v>0</v>
      </c>
      <c r="F4" s="269">
        <f>+E4/$I$6</f>
        <v>0</v>
      </c>
      <c r="G4" s="268">
        <v>0</v>
      </c>
      <c r="H4" s="269">
        <f>+G4/$I$6</f>
        <v>0</v>
      </c>
      <c r="I4" s="268">
        <v>120000000</v>
      </c>
      <c r="J4" s="269">
        <f>+I4/I6</f>
        <v>0.37224307472779727</v>
      </c>
      <c r="K4" s="268">
        <v>0</v>
      </c>
      <c r="L4" s="269">
        <f>+K4/$I$6</f>
        <v>0</v>
      </c>
      <c r="M4" s="268">
        <v>120000000</v>
      </c>
      <c r="N4" s="269">
        <f>+M4/$I$6</f>
        <v>0.37224307472779727</v>
      </c>
      <c r="O4" s="268">
        <v>120000000</v>
      </c>
      <c r="P4" s="269">
        <f>+O4/$I$6</f>
        <v>0.37224307472779727</v>
      </c>
      <c r="Q4" s="268">
        <v>120000000</v>
      </c>
      <c r="R4" s="269">
        <f>+Q4/Q6</f>
        <v>0.37224307472779727</v>
      </c>
      <c r="S4" s="268">
        <v>120000000</v>
      </c>
      <c r="T4" s="269">
        <f>+S4/$I$6</f>
        <v>0.37224307472779727</v>
      </c>
      <c r="V4" s="283"/>
      <c r="X4" s="283"/>
    </row>
    <row r="5" spans="1:25" ht="64.150000000000006" customHeight="1" thickBot="1" x14ac:dyDescent="0.3">
      <c r="A5" s="310" t="s">
        <v>101</v>
      </c>
      <c r="B5" s="311" t="s">
        <v>105</v>
      </c>
      <c r="C5" s="312">
        <v>107500000</v>
      </c>
      <c r="D5" s="313">
        <f>+C5/C6</f>
        <v>0.33346775444365173</v>
      </c>
      <c r="E5" s="312">
        <v>0</v>
      </c>
      <c r="F5" s="313">
        <f>+E5/$I$6</f>
        <v>0</v>
      </c>
      <c r="G5" s="312">
        <v>76000000</v>
      </c>
      <c r="H5" s="313">
        <f>+G5/$I$6</f>
        <v>0.23575394732760493</v>
      </c>
      <c r="I5" s="312">
        <f>107500000-16000000</f>
        <v>91500000</v>
      </c>
      <c r="J5" s="313">
        <f>+I5/I6</f>
        <v>0.28383534447994541</v>
      </c>
      <c r="K5" s="312">
        <v>76000000</v>
      </c>
      <c r="L5" s="313">
        <f>+K5/$I$6</f>
        <v>0.23575394732760493</v>
      </c>
      <c r="M5" s="312">
        <v>87400000</v>
      </c>
      <c r="N5" s="313">
        <f>+M5/$I$6</f>
        <v>0.27111703942674564</v>
      </c>
      <c r="O5" s="312">
        <v>87400000</v>
      </c>
      <c r="P5" s="313">
        <f>+O5/$I$6</f>
        <v>0.27111703942674564</v>
      </c>
      <c r="Q5" s="312">
        <v>97800000</v>
      </c>
      <c r="R5" s="313">
        <f>+Q5/Q6</f>
        <v>0.30337810590315478</v>
      </c>
      <c r="S5" s="312">
        <v>97776667</v>
      </c>
      <c r="T5" s="313">
        <f>+S5/$I$6</f>
        <v>0.30330572633929959</v>
      </c>
      <c r="U5" s="283"/>
      <c r="V5" s="283"/>
      <c r="X5" s="283"/>
    </row>
    <row r="6" spans="1:25" ht="13.5" thickBot="1" x14ac:dyDescent="0.3">
      <c r="A6" s="634" t="s">
        <v>120</v>
      </c>
      <c r="B6" s="635"/>
      <c r="C6" s="271">
        <f t="shared" ref="C6:P6" si="0">SUM(C3:C5)</f>
        <v>322370000</v>
      </c>
      <c r="D6" s="272">
        <f t="shared" si="0"/>
        <v>1</v>
      </c>
      <c r="E6" s="273">
        <f t="shared" si="0"/>
        <v>0</v>
      </c>
      <c r="F6" s="274">
        <f t="shared" si="0"/>
        <v>0</v>
      </c>
      <c r="G6" s="273">
        <f t="shared" si="0"/>
        <v>138435000</v>
      </c>
      <c r="H6" s="274">
        <f t="shared" si="0"/>
        <v>0.42942891708285513</v>
      </c>
      <c r="I6" s="271">
        <f t="shared" si="0"/>
        <v>322370000</v>
      </c>
      <c r="J6" s="272">
        <f t="shared" si="0"/>
        <v>1</v>
      </c>
      <c r="K6" s="273">
        <f t="shared" si="0"/>
        <v>156795000</v>
      </c>
      <c r="L6" s="274">
        <f t="shared" si="0"/>
        <v>0.48638210751620814</v>
      </c>
      <c r="M6" s="273">
        <f t="shared" si="0"/>
        <v>307252800</v>
      </c>
      <c r="N6" s="274">
        <f t="shared" si="0"/>
        <v>0.95310605825604133</v>
      </c>
      <c r="O6" s="273">
        <f t="shared" si="0"/>
        <v>305110800</v>
      </c>
      <c r="P6" s="274">
        <f t="shared" si="0"/>
        <v>0.94646151937214995</v>
      </c>
      <c r="Q6" s="271">
        <f t="shared" ref="Q6:R6" si="1">SUM(Q3:Q5)</f>
        <v>322370000</v>
      </c>
      <c r="R6" s="272">
        <f t="shared" si="1"/>
        <v>1</v>
      </c>
      <c r="S6" s="273">
        <f>SUM(S3:S5)</f>
        <v>322341133</v>
      </c>
      <c r="T6" s="274">
        <f>SUM(T3:T5)</f>
        <v>0.99991045382634858</v>
      </c>
    </row>
    <row r="7" spans="1:25" x14ac:dyDescent="0.25">
      <c r="N7" s="283"/>
      <c r="S7" s="283"/>
      <c r="W7" s="283"/>
    </row>
    <row r="8" spans="1:25" x14ac:dyDescent="0.25">
      <c r="Q8" s="283"/>
      <c r="S8" s="283">
        <f>+Q6-S6</f>
        <v>28867</v>
      </c>
      <c r="Y8" s="283"/>
    </row>
    <row r="11" spans="1:25" x14ac:dyDescent="0.25">
      <c r="S11" s="283">
        <f>+S5-O5</f>
        <v>10376667</v>
      </c>
    </row>
  </sheetData>
  <mergeCells count="3">
    <mergeCell ref="A6:B6"/>
    <mergeCell ref="A2:B2"/>
    <mergeCell ref="A1:R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D17A8-03A8-46C5-905C-526E03E1ED0F}">
  <sheetPr filterMode="1"/>
  <dimension ref="A1:AM162"/>
  <sheetViews>
    <sheetView tabSelected="1" topLeftCell="U1" zoomScale="59" zoomScaleNormal="59" workbookViewId="0">
      <selection activeCell="AE38" sqref="AE38"/>
    </sheetView>
  </sheetViews>
  <sheetFormatPr baseColWidth="10" defaultRowHeight="29.25" customHeight="1" x14ac:dyDescent="0.25"/>
  <cols>
    <col min="6" max="6" width="100.7109375" customWidth="1"/>
    <col min="12" max="12" width="105.85546875" customWidth="1"/>
    <col min="17" max="17" width="28.7109375" bestFit="1" customWidth="1"/>
    <col min="18" max="18" width="17.140625" bestFit="1" customWidth="1"/>
    <col min="19" max="19" width="37.42578125" bestFit="1" customWidth="1"/>
    <col min="20" max="20" width="28" bestFit="1" customWidth="1"/>
    <col min="21" max="21" width="17.5703125" bestFit="1" customWidth="1"/>
    <col min="22" max="22" width="21" bestFit="1" customWidth="1"/>
    <col min="23" max="23" width="37.7109375" bestFit="1" customWidth="1"/>
    <col min="24" max="24" width="11.5703125" bestFit="1" customWidth="1"/>
    <col min="25" max="25" width="18" bestFit="1" customWidth="1"/>
    <col min="26" max="26" width="16.42578125" bestFit="1" customWidth="1"/>
    <col min="27" max="27" width="9.85546875" bestFit="1" customWidth="1"/>
    <col min="28" max="28" width="12.28515625" bestFit="1" customWidth="1"/>
    <col min="29" max="29" width="18.5703125" bestFit="1" customWidth="1"/>
    <col min="30" max="30" width="17.5703125" bestFit="1" customWidth="1"/>
    <col min="31" max="31" width="26.7109375" customWidth="1"/>
    <col min="32" max="32" width="87.85546875" bestFit="1" customWidth="1"/>
    <col min="33" max="33" width="22.42578125" bestFit="1" customWidth="1"/>
    <col min="34" max="34" width="23.42578125" bestFit="1" customWidth="1"/>
    <col min="35" max="35" width="17.5703125" bestFit="1" customWidth="1"/>
    <col min="36" max="36" width="25.28515625" bestFit="1" customWidth="1"/>
    <col min="37" max="37" width="23.85546875" bestFit="1" customWidth="1"/>
    <col min="38" max="38" width="15.5703125" bestFit="1" customWidth="1"/>
  </cols>
  <sheetData>
    <row r="1" spans="1:39" ht="29.25" customHeight="1" x14ac:dyDescent="0.25">
      <c r="A1" s="692" t="s">
        <v>247</v>
      </c>
      <c r="B1" s="692" t="s">
        <v>248</v>
      </c>
      <c r="C1" s="692" t="s">
        <v>249</v>
      </c>
      <c r="D1" s="692" t="s">
        <v>250</v>
      </c>
      <c r="E1" s="692" t="s">
        <v>251</v>
      </c>
      <c r="F1" s="692" t="s">
        <v>252</v>
      </c>
      <c r="G1" s="692" t="s">
        <v>253</v>
      </c>
      <c r="H1" s="692" t="s">
        <v>254</v>
      </c>
      <c r="I1" s="692" t="s">
        <v>255</v>
      </c>
      <c r="J1" s="692" t="s">
        <v>256</v>
      </c>
      <c r="K1" s="692" t="s">
        <v>257</v>
      </c>
      <c r="L1" s="692" t="s">
        <v>258</v>
      </c>
      <c r="M1" s="692" t="s">
        <v>259</v>
      </c>
      <c r="N1" s="692" t="s">
        <v>260</v>
      </c>
      <c r="O1" s="692" t="s">
        <v>261</v>
      </c>
      <c r="P1" s="692" t="s">
        <v>262</v>
      </c>
      <c r="Q1" s="693" t="s">
        <v>263</v>
      </c>
      <c r="R1" s="693" t="s">
        <v>264</v>
      </c>
      <c r="S1" s="693" t="s">
        <v>265</v>
      </c>
      <c r="T1" s="693" t="s">
        <v>266</v>
      </c>
      <c r="U1" s="693" t="s">
        <v>267</v>
      </c>
      <c r="V1" s="692" t="s">
        <v>268</v>
      </c>
      <c r="W1" s="694" t="s">
        <v>269</v>
      </c>
      <c r="X1" s="695" t="s">
        <v>270</v>
      </c>
      <c r="Y1" s="695" t="s">
        <v>271</v>
      </c>
      <c r="Z1" s="695" t="s">
        <v>272</v>
      </c>
      <c r="AA1" s="695" t="s">
        <v>273</v>
      </c>
      <c r="AB1" s="695" t="s">
        <v>274</v>
      </c>
      <c r="AC1" s="695" t="s">
        <v>275</v>
      </c>
      <c r="AD1" s="695" t="s">
        <v>276</v>
      </c>
      <c r="AE1" s="695" t="s">
        <v>277</v>
      </c>
      <c r="AF1" s="695" t="s">
        <v>278</v>
      </c>
      <c r="AG1" s="695" t="s">
        <v>279</v>
      </c>
      <c r="AH1" s="694" t="s">
        <v>280</v>
      </c>
      <c r="AI1" s="696"/>
      <c r="AJ1" s="697" t="s">
        <v>281</v>
      </c>
      <c r="AK1" s="697" t="s">
        <v>282</v>
      </c>
      <c r="AL1" s="696" t="s">
        <v>283</v>
      </c>
      <c r="AM1" s="696"/>
    </row>
    <row r="2" spans="1:39" ht="29.25" customHeight="1" x14ac:dyDescent="0.25">
      <c r="A2" s="698"/>
      <c r="B2" s="698" t="s">
        <v>284</v>
      </c>
      <c r="C2" s="698" t="s">
        <v>285</v>
      </c>
      <c r="D2" s="698" t="s">
        <v>103</v>
      </c>
      <c r="E2" s="699" t="s">
        <v>286</v>
      </c>
      <c r="F2" s="698" t="s">
        <v>287</v>
      </c>
      <c r="G2" s="700">
        <v>1</v>
      </c>
      <c r="H2" s="701" t="s">
        <v>289</v>
      </c>
      <c r="I2" s="702" t="s">
        <v>290</v>
      </c>
      <c r="J2" s="703">
        <v>511</v>
      </c>
      <c r="K2" s="703">
        <v>80111600</v>
      </c>
      <c r="L2" s="704" t="s">
        <v>291</v>
      </c>
      <c r="M2" s="705">
        <v>7</v>
      </c>
      <c r="N2" s="698">
        <v>150</v>
      </c>
      <c r="O2" s="698" t="s">
        <v>292</v>
      </c>
      <c r="P2" s="698" t="s">
        <v>293</v>
      </c>
      <c r="Q2" s="706">
        <v>35000000</v>
      </c>
      <c r="R2" s="707">
        <v>5000000</v>
      </c>
      <c r="S2" s="707">
        <v>40000000</v>
      </c>
      <c r="T2" s="708" t="s">
        <v>294</v>
      </c>
      <c r="U2" s="709" t="s">
        <v>295</v>
      </c>
      <c r="V2" s="707">
        <v>8000000</v>
      </c>
      <c r="W2" s="707">
        <v>37066667</v>
      </c>
      <c r="X2" s="711">
        <v>640</v>
      </c>
      <c r="Y2" s="713">
        <v>37066667</v>
      </c>
      <c r="Z2" s="714">
        <v>478</v>
      </c>
      <c r="AA2" s="714">
        <v>763</v>
      </c>
      <c r="AB2" s="715">
        <v>44054</v>
      </c>
      <c r="AC2" s="713">
        <v>80000000</v>
      </c>
      <c r="AD2" s="713">
        <v>42933333</v>
      </c>
      <c r="AE2" s="713">
        <v>37066667</v>
      </c>
      <c r="AF2" s="716" t="s">
        <v>296</v>
      </c>
      <c r="AG2" s="711"/>
      <c r="AH2" s="808">
        <v>37066667</v>
      </c>
      <c r="AI2" s="718">
        <v>42933333</v>
      </c>
      <c r="AJ2" s="696" t="b">
        <v>1</v>
      </c>
      <c r="AK2" s="696" t="b">
        <v>1</v>
      </c>
      <c r="AL2" s="696">
        <v>0</v>
      </c>
      <c r="AM2" s="696"/>
    </row>
    <row r="3" spans="1:39" ht="29.25" customHeight="1" x14ac:dyDescent="0.25">
      <c r="A3" s="698"/>
      <c r="B3" s="698" t="s">
        <v>284</v>
      </c>
      <c r="C3" s="698" t="s">
        <v>285</v>
      </c>
      <c r="D3" s="698" t="s">
        <v>103</v>
      </c>
      <c r="E3" s="699" t="s">
        <v>286</v>
      </c>
      <c r="F3" s="698" t="s">
        <v>287</v>
      </c>
      <c r="G3" s="700">
        <v>1</v>
      </c>
      <c r="H3" s="701" t="s">
        <v>289</v>
      </c>
      <c r="I3" s="702" t="s">
        <v>290</v>
      </c>
      <c r="J3" s="703">
        <v>512</v>
      </c>
      <c r="K3" s="703">
        <v>80111600</v>
      </c>
      <c r="L3" s="704" t="s">
        <v>297</v>
      </c>
      <c r="M3" s="705">
        <v>7</v>
      </c>
      <c r="N3" s="698">
        <v>150</v>
      </c>
      <c r="O3" s="698" t="s">
        <v>292</v>
      </c>
      <c r="P3" s="698" t="s">
        <v>293</v>
      </c>
      <c r="Q3" s="706">
        <v>40000000</v>
      </c>
      <c r="R3" s="707">
        <v>0</v>
      </c>
      <c r="S3" s="707">
        <v>40000000</v>
      </c>
      <c r="T3" s="708" t="s">
        <v>294</v>
      </c>
      <c r="U3" s="709" t="s">
        <v>295</v>
      </c>
      <c r="V3" s="707">
        <v>8000000</v>
      </c>
      <c r="W3" s="707">
        <v>34933333</v>
      </c>
      <c r="X3" s="711">
        <v>847</v>
      </c>
      <c r="Y3" s="713">
        <v>34933333</v>
      </c>
      <c r="Z3" s="714">
        <v>518</v>
      </c>
      <c r="AA3" s="714">
        <v>810</v>
      </c>
      <c r="AB3" s="715">
        <v>44062</v>
      </c>
      <c r="AC3" s="713">
        <v>36000000</v>
      </c>
      <c r="AD3" s="807">
        <v>1066667</v>
      </c>
      <c r="AE3" s="713">
        <v>34933333</v>
      </c>
      <c r="AF3" s="716" t="s">
        <v>298</v>
      </c>
      <c r="AG3" s="711"/>
      <c r="AH3" s="713">
        <v>34933333</v>
      </c>
      <c r="AI3" s="806">
        <v>1066667</v>
      </c>
      <c r="AJ3" s="696" t="b">
        <v>1</v>
      </c>
      <c r="AK3" s="696" t="b">
        <v>1</v>
      </c>
      <c r="AL3" s="696">
        <v>0</v>
      </c>
      <c r="AM3" s="696"/>
    </row>
    <row r="4" spans="1:39" ht="29.25" customHeight="1" x14ac:dyDescent="0.25">
      <c r="A4" s="698"/>
      <c r="B4" s="698" t="s">
        <v>284</v>
      </c>
      <c r="C4" s="698" t="s">
        <v>285</v>
      </c>
      <c r="D4" s="698" t="s">
        <v>103</v>
      </c>
      <c r="E4" s="699" t="s">
        <v>286</v>
      </c>
      <c r="F4" s="698" t="s">
        <v>287</v>
      </c>
      <c r="G4" s="700">
        <v>1</v>
      </c>
      <c r="H4" s="701" t="s">
        <v>289</v>
      </c>
      <c r="I4" s="702" t="s">
        <v>290</v>
      </c>
      <c r="J4" s="703" t="s">
        <v>299</v>
      </c>
      <c r="K4" s="703">
        <v>80111600</v>
      </c>
      <c r="L4" s="704" t="s">
        <v>300</v>
      </c>
      <c r="M4" s="705">
        <v>12</v>
      </c>
      <c r="N4" s="698">
        <v>30</v>
      </c>
      <c r="O4" s="698" t="s">
        <v>292</v>
      </c>
      <c r="P4" s="698" t="s">
        <v>293</v>
      </c>
      <c r="Q4" s="703"/>
      <c r="R4" s="707">
        <v>8000000</v>
      </c>
      <c r="S4" s="707">
        <v>8000000</v>
      </c>
      <c r="T4" s="708" t="s">
        <v>294</v>
      </c>
      <c r="U4" s="709" t="s">
        <v>295</v>
      </c>
      <c r="V4" s="707">
        <v>8000000</v>
      </c>
      <c r="W4" s="707">
        <v>8000000</v>
      </c>
      <c r="X4" s="711">
        <v>1253</v>
      </c>
      <c r="Y4" s="713">
        <v>8000000</v>
      </c>
      <c r="Z4" s="714">
        <v>518</v>
      </c>
      <c r="AA4" s="714">
        <v>1332</v>
      </c>
      <c r="AB4" s="715">
        <v>44187</v>
      </c>
      <c r="AC4" s="713">
        <v>8000000</v>
      </c>
      <c r="AD4" s="711">
        <v>0</v>
      </c>
      <c r="AE4" s="713">
        <v>8000000</v>
      </c>
      <c r="AF4" s="716" t="s">
        <v>298</v>
      </c>
      <c r="AG4" s="711"/>
      <c r="AH4" s="711">
        <v>0</v>
      </c>
      <c r="AI4" s="806">
        <v>8000000</v>
      </c>
      <c r="AJ4" s="696" t="e">
        <v>#N/A</v>
      </c>
      <c r="AK4" s="696" t="e">
        <v>#N/A</v>
      </c>
      <c r="AL4" s="718">
        <v>8000000</v>
      </c>
      <c r="AM4" s="696"/>
    </row>
    <row r="5" spans="1:39" ht="29.25" customHeight="1" x14ac:dyDescent="0.25">
      <c r="A5" s="698"/>
      <c r="B5" s="698" t="s">
        <v>284</v>
      </c>
      <c r="C5" s="698" t="s">
        <v>285</v>
      </c>
      <c r="D5" s="698" t="s">
        <v>103</v>
      </c>
      <c r="E5" s="699" t="s">
        <v>286</v>
      </c>
      <c r="F5" s="698" t="s">
        <v>287</v>
      </c>
      <c r="G5" s="700">
        <v>1</v>
      </c>
      <c r="H5" s="701" t="s">
        <v>289</v>
      </c>
      <c r="I5" s="702" t="s">
        <v>290</v>
      </c>
      <c r="J5" s="703">
        <v>513</v>
      </c>
      <c r="K5" s="703">
        <v>80111600</v>
      </c>
      <c r="L5" s="704" t="s">
        <v>301</v>
      </c>
      <c r="M5" s="705">
        <v>7</v>
      </c>
      <c r="N5" s="698">
        <v>150</v>
      </c>
      <c r="O5" s="698" t="s">
        <v>292</v>
      </c>
      <c r="P5" s="698" t="s">
        <v>293</v>
      </c>
      <c r="Q5" s="706">
        <v>32500000</v>
      </c>
      <c r="R5" s="707">
        <v>-5000000</v>
      </c>
      <c r="S5" s="707">
        <v>27500000</v>
      </c>
      <c r="T5" s="708" t="s">
        <v>294</v>
      </c>
      <c r="U5" s="709" t="s">
        <v>295</v>
      </c>
      <c r="V5" s="707">
        <v>5500000</v>
      </c>
      <c r="W5" s="707">
        <v>13016667</v>
      </c>
      <c r="X5" s="711">
        <v>939</v>
      </c>
      <c r="Y5" s="807">
        <v>13016667</v>
      </c>
      <c r="Z5" s="714">
        <v>630</v>
      </c>
      <c r="AA5" s="714">
        <v>997</v>
      </c>
      <c r="AB5" s="715">
        <v>44123</v>
      </c>
      <c r="AC5" s="713">
        <v>15400000</v>
      </c>
      <c r="AD5" s="807">
        <v>2383333</v>
      </c>
      <c r="AE5" s="713">
        <v>13016667</v>
      </c>
      <c r="AF5" s="716" t="s">
        <v>302</v>
      </c>
      <c r="AG5" s="711"/>
      <c r="AH5" s="713">
        <v>13016667</v>
      </c>
      <c r="AI5" s="806">
        <v>2383333</v>
      </c>
      <c r="AJ5" s="696" t="b">
        <v>1</v>
      </c>
      <c r="AK5" s="696" t="b">
        <v>1</v>
      </c>
      <c r="AL5" s="696">
        <v>0</v>
      </c>
      <c r="AM5" s="696"/>
    </row>
    <row r="6" spans="1:39" ht="29.25" hidden="1" customHeight="1" x14ac:dyDescent="0.25">
      <c r="A6" s="719"/>
      <c r="B6" s="719" t="s">
        <v>284</v>
      </c>
      <c r="C6" s="719" t="s">
        <v>285</v>
      </c>
      <c r="D6" s="719" t="s">
        <v>103</v>
      </c>
      <c r="E6" s="720" t="s">
        <v>303</v>
      </c>
      <c r="F6" s="720" t="s">
        <v>303</v>
      </c>
      <c r="G6" s="721">
        <v>1</v>
      </c>
      <c r="H6" s="722" t="s">
        <v>304</v>
      </c>
      <c r="I6" s="723" t="s">
        <v>305</v>
      </c>
      <c r="J6" s="724">
        <v>514</v>
      </c>
      <c r="K6" s="724">
        <v>80101700</v>
      </c>
      <c r="L6" s="725" t="s">
        <v>306</v>
      </c>
      <c r="M6" s="726">
        <v>7</v>
      </c>
      <c r="N6" s="719">
        <v>90</v>
      </c>
      <c r="O6" s="719" t="s">
        <v>307</v>
      </c>
      <c r="P6" s="719" t="s">
        <v>293</v>
      </c>
      <c r="Q6" s="727">
        <v>100000000</v>
      </c>
      <c r="R6" s="728">
        <v>20000000</v>
      </c>
      <c r="S6" s="728">
        <v>120000000</v>
      </c>
      <c r="T6" s="729" t="s">
        <v>294</v>
      </c>
      <c r="U6" s="730" t="s">
        <v>295</v>
      </c>
      <c r="V6" s="728">
        <v>40000000</v>
      </c>
      <c r="W6" s="728">
        <v>120000000</v>
      </c>
      <c r="X6" s="731">
        <v>948</v>
      </c>
      <c r="Y6" s="732">
        <v>120000000</v>
      </c>
      <c r="Z6" s="733">
        <v>643</v>
      </c>
      <c r="AA6" s="733">
        <v>984</v>
      </c>
      <c r="AB6" s="734">
        <v>44121</v>
      </c>
      <c r="AC6" s="732">
        <v>120000000</v>
      </c>
      <c r="AD6" s="731">
        <v>0</v>
      </c>
      <c r="AE6" s="732">
        <v>120000000</v>
      </c>
      <c r="AF6" s="735" t="s">
        <v>308</v>
      </c>
      <c r="AG6" s="731"/>
      <c r="AH6" s="732">
        <v>120000000</v>
      </c>
      <c r="AI6" s="696">
        <v>0</v>
      </c>
      <c r="AJ6" s="696" t="b">
        <v>1</v>
      </c>
      <c r="AK6" s="696" t="b">
        <v>1</v>
      </c>
      <c r="AL6" s="696">
        <v>0</v>
      </c>
      <c r="AM6" s="696"/>
    </row>
    <row r="7" spans="1:39" ht="29.25" hidden="1" customHeight="1" x14ac:dyDescent="0.25">
      <c r="A7" s="719"/>
      <c r="B7" s="719" t="s">
        <v>284</v>
      </c>
      <c r="C7" s="719" t="s">
        <v>285</v>
      </c>
      <c r="D7" s="719" t="s">
        <v>103</v>
      </c>
      <c r="E7" s="720" t="s">
        <v>309</v>
      </c>
      <c r="F7" s="719" t="s">
        <v>104</v>
      </c>
      <c r="G7" s="721">
        <v>1</v>
      </c>
      <c r="H7" s="722" t="s">
        <v>289</v>
      </c>
      <c r="I7" s="723" t="s">
        <v>290</v>
      </c>
      <c r="J7" s="724">
        <v>515</v>
      </c>
      <c r="K7" s="724">
        <v>80111620</v>
      </c>
      <c r="L7" s="725" t="s">
        <v>310</v>
      </c>
      <c r="M7" s="726">
        <v>7</v>
      </c>
      <c r="N7" s="719">
        <v>150</v>
      </c>
      <c r="O7" s="719" t="s">
        <v>292</v>
      </c>
      <c r="P7" s="719" t="s">
        <v>293</v>
      </c>
      <c r="Q7" s="727">
        <v>28685000</v>
      </c>
      <c r="R7" s="728">
        <v>0</v>
      </c>
      <c r="S7" s="728">
        <v>28685000</v>
      </c>
      <c r="T7" s="729" t="s">
        <v>294</v>
      </c>
      <c r="U7" s="730" t="s">
        <v>311</v>
      </c>
      <c r="V7" s="728">
        <v>5737000</v>
      </c>
      <c r="W7" s="728">
        <v>25242800</v>
      </c>
      <c r="X7" s="731">
        <v>785</v>
      </c>
      <c r="Y7" s="732">
        <v>25242800</v>
      </c>
      <c r="Z7" s="733">
        <v>506</v>
      </c>
      <c r="AA7" s="733">
        <v>792</v>
      </c>
      <c r="AB7" s="734">
        <v>44061</v>
      </c>
      <c r="AC7" s="732">
        <v>28685000</v>
      </c>
      <c r="AD7" s="732">
        <v>3442200</v>
      </c>
      <c r="AE7" s="732">
        <v>25242800</v>
      </c>
      <c r="AF7" s="735" t="s">
        <v>312</v>
      </c>
      <c r="AG7" s="731"/>
      <c r="AH7" s="732">
        <v>25242800</v>
      </c>
      <c r="AI7" s="718">
        <v>3442200</v>
      </c>
      <c r="AJ7" s="696" t="b">
        <v>1</v>
      </c>
      <c r="AK7" s="696" t="b">
        <v>1</v>
      </c>
      <c r="AL7" s="696">
        <v>0</v>
      </c>
      <c r="AM7" s="696"/>
    </row>
    <row r="8" spans="1:39" ht="29.25" hidden="1" customHeight="1" x14ac:dyDescent="0.25">
      <c r="A8" s="719"/>
      <c r="B8" s="719" t="s">
        <v>284</v>
      </c>
      <c r="C8" s="719" t="s">
        <v>285</v>
      </c>
      <c r="D8" s="719" t="s">
        <v>103</v>
      </c>
      <c r="E8" s="720" t="s">
        <v>309</v>
      </c>
      <c r="F8" s="719" t="s">
        <v>104</v>
      </c>
      <c r="G8" s="721">
        <v>1</v>
      </c>
      <c r="H8" s="722" t="s">
        <v>289</v>
      </c>
      <c r="I8" s="723" t="s">
        <v>290</v>
      </c>
      <c r="J8" s="724" t="s">
        <v>299</v>
      </c>
      <c r="K8" s="724">
        <v>80111620</v>
      </c>
      <c r="L8" s="725" t="s">
        <v>313</v>
      </c>
      <c r="M8" s="726">
        <v>11</v>
      </c>
      <c r="N8" s="719">
        <v>30</v>
      </c>
      <c r="O8" s="719" t="s">
        <v>292</v>
      </c>
      <c r="P8" s="719" t="s">
        <v>293</v>
      </c>
      <c r="Q8" s="724" t="s">
        <v>314</v>
      </c>
      <c r="R8" s="728">
        <v>5737000</v>
      </c>
      <c r="S8" s="728">
        <v>5737000</v>
      </c>
      <c r="T8" s="729" t="s">
        <v>294</v>
      </c>
      <c r="U8" s="730" t="s">
        <v>311</v>
      </c>
      <c r="V8" s="728">
        <v>5737000</v>
      </c>
      <c r="W8" s="728">
        <v>5737000</v>
      </c>
      <c r="X8" s="731">
        <v>1226</v>
      </c>
      <c r="Y8" s="732">
        <v>5737000</v>
      </c>
      <c r="Z8" s="733">
        <v>506</v>
      </c>
      <c r="AA8" s="733">
        <v>1288</v>
      </c>
      <c r="AB8" s="734">
        <v>44181</v>
      </c>
      <c r="AC8" s="732">
        <v>5737000</v>
      </c>
      <c r="AD8" s="731">
        <v>0</v>
      </c>
      <c r="AE8" s="732">
        <v>5737000</v>
      </c>
      <c r="AF8" s="735" t="s">
        <v>312</v>
      </c>
      <c r="AG8" s="731"/>
      <c r="AH8" s="731">
        <v>0</v>
      </c>
      <c r="AI8" s="718">
        <v>5737000</v>
      </c>
      <c r="AJ8" s="696" t="e">
        <v>#N/A</v>
      </c>
      <c r="AK8" s="696" t="e">
        <v>#N/A</v>
      </c>
      <c r="AL8" s="718">
        <v>5737000</v>
      </c>
      <c r="AM8" s="696"/>
    </row>
    <row r="9" spans="1:39" ht="29.25" hidden="1" customHeight="1" x14ac:dyDescent="0.25">
      <c r="A9" s="719"/>
      <c r="B9" s="719" t="s">
        <v>284</v>
      </c>
      <c r="C9" s="719" t="s">
        <v>285</v>
      </c>
      <c r="D9" s="719" t="s">
        <v>103</v>
      </c>
      <c r="E9" s="720" t="s">
        <v>309</v>
      </c>
      <c r="F9" s="719" t="s">
        <v>104</v>
      </c>
      <c r="G9" s="721">
        <v>1</v>
      </c>
      <c r="H9" s="722" t="s">
        <v>289</v>
      </c>
      <c r="I9" s="723" t="s">
        <v>290</v>
      </c>
      <c r="J9" s="724">
        <v>516</v>
      </c>
      <c r="K9" s="724">
        <v>80111620</v>
      </c>
      <c r="L9" s="736" t="s">
        <v>315</v>
      </c>
      <c r="M9" s="726">
        <v>7</v>
      </c>
      <c r="N9" s="719">
        <v>150</v>
      </c>
      <c r="O9" s="719" t="s">
        <v>292</v>
      </c>
      <c r="P9" s="719" t="s">
        <v>293</v>
      </c>
      <c r="Q9" s="727">
        <v>30000000</v>
      </c>
      <c r="R9" s="728">
        <v>-30000000</v>
      </c>
      <c r="S9" s="728">
        <v>0</v>
      </c>
      <c r="T9" s="729" t="s">
        <v>294</v>
      </c>
      <c r="U9" s="730" t="s">
        <v>311</v>
      </c>
      <c r="V9" s="728">
        <v>0</v>
      </c>
      <c r="W9" s="728">
        <v>0</v>
      </c>
      <c r="X9" s="731" t="s">
        <v>213</v>
      </c>
      <c r="Y9" s="731">
        <v>0</v>
      </c>
      <c r="Z9" s="733" t="s">
        <v>213</v>
      </c>
      <c r="AA9" s="733" t="s">
        <v>213</v>
      </c>
      <c r="AB9" s="733" t="s">
        <v>213</v>
      </c>
      <c r="AC9" s="731">
        <v>0</v>
      </c>
      <c r="AD9" s="731">
        <v>0</v>
      </c>
      <c r="AE9" s="731">
        <v>0</v>
      </c>
      <c r="AF9" s="735" t="s">
        <v>213</v>
      </c>
      <c r="AG9" s="731"/>
      <c r="AH9" s="731">
        <v>0</v>
      </c>
      <c r="AI9" s="696">
        <v>0</v>
      </c>
      <c r="AJ9" s="696" t="b">
        <v>0</v>
      </c>
      <c r="AK9" s="696" t="b">
        <v>1</v>
      </c>
      <c r="AL9" s="696">
        <v>0</v>
      </c>
      <c r="AM9" s="696"/>
    </row>
    <row r="10" spans="1:39" ht="29.25" hidden="1" customHeight="1" x14ac:dyDescent="0.25">
      <c r="A10" s="719"/>
      <c r="B10" s="719" t="s">
        <v>284</v>
      </c>
      <c r="C10" s="719" t="s">
        <v>285</v>
      </c>
      <c r="D10" s="719" t="s">
        <v>103</v>
      </c>
      <c r="E10" s="720" t="s">
        <v>309</v>
      </c>
      <c r="F10" s="719" t="s">
        <v>104</v>
      </c>
      <c r="G10" s="721">
        <v>1</v>
      </c>
      <c r="H10" s="722" t="s">
        <v>289</v>
      </c>
      <c r="I10" s="723" t="s">
        <v>290</v>
      </c>
      <c r="J10" s="724">
        <v>517</v>
      </c>
      <c r="K10" s="724">
        <v>80111620</v>
      </c>
      <c r="L10" s="736" t="s">
        <v>316</v>
      </c>
      <c r="M10" s="726">
        <v>7</v>
      </c>
      <c r="N10" s="719">
        <v>150</v>
      </c>
      <c r="O10" s="719" t="s">
        <v>292</v>
      </c>
      <c r="P10" s="719" t="s">
        <v>293</v>
      </c>
      <c r="Q10" s="727">
        <v>28685000</v>
      </c>
      <c r="R10" s="728">
        <v>-28685000</v>
      </c>
      <c r="S10" s="728">
        <v>0</v>
      </c>
      <c r="T10" s="729" t="s">
        <v>294</v>
      </c>
      <c r="U10" s="730" t="s">
        <v>311</v>
      </c>
      <c r="V10" s="728">
        <v>0</v>
      </c>
      <c r="W10" s="728">
        <v>0</v>
      </c>
      <c r="X10" s="731" t="s">
        <v>213</v>
      </c>
      <c r="Y10" s="731">
        <v>0</v>
      </c>
      <c r="Z10" s="733" t="s">
        <v>213</v>
      </c>
      <c r="AA10" s="733" t="s">
        <v>213</v>
      </c>
      <c r="AB10" s="733" t="s">
        <v>213</v>
      </c>
      <c r="AC10" s="731">
        <v>0</v>
      </c>
      <c r="AD10" s="731">
        <v>0</v>
      </c>
      <c r="AE10" s="731">
        <v>0</v>
      </c>
      <c r="AF10" s="735" t="s">
        <v>213</v>
      </c>
      <c r="AG10" s="731"/>
      <c r="AH10" s="731">
        <v>0</v>
      </c>
      <c r="AI10" s="696">
        <v>0</v>
      </c>
      <c r="AJ10" s="696" t="b">
        <v>0</v>
      </c>
      <c r="AK10" s="696" t="b">
        <v>1</v>
      </c>
      <c r="AL10" s="696">
        <v>0</v>
      </c>
      <c r="AM10" s="696"/>
    </row>
    <row r="11" spans="1:39" ht="29.25" hidden="1" customHeight="1" x14ac:dyDescent="0.25">
      <c r="A11" s="719"/>
      <c r="B11" s="719" t="s">
        <v>284</v>
      </c>
      <c r="C11" s="719" t="s">
        <v>285</v>
      </c>
      <c r="D11" s="719" t="s">
        <v>103</v>
      </c>
      <c r="E11" s="720" t="s">
        <v>309</v>
      </c>
      <c r="F11" s="719" t="s">
        <v>104</v>
      </c>
      <c r="G11" s="721">
        <v>1</v>
      </c>
      <c r="H11" s="722" t="s">
        <v>289</v>
      </c>
      <c r="I11" s="723" t="s">
        <v>290</v>
      </c>
      <c r="J11" s="724">
        <v>518</v>
      </c>
      <c r="K11" s="724">
        <v>80111620</v>
      </c>
      <c r="L11" s="725" t="s">
        <v>317</v>
      </c>
      <c r="M11" s="726">
        <v>7</v>
      </c>
      <c r="N11" s="719">
        <v>150</v>
      </c>
      <c r="O11" s="719" t="s">
        <v>292</v>
      </c>
      <c r="P11" s="719" t="s">
        <v>293</v>
      </c>
      <c r="Q11" s="727">
        <v>12500000</v>
      </c>
      <c r="R11" s="728">
        <v>0</v>
      </c>
      <c r="S11" s="728">
        <v>12500000</v>
      </c>
      <c r="T11" s="729" t="s">
        <v>294</v>
      </c>
      <c r="U11" s="730" t="s">
        <v>311</v>
      </c>
      <c r="V11" s="728">
        <v>2500000</v>
      </c>
      <c r="W11" s="728">
        <v>11250000</v>
      </c>
      <c r="X11" s="731">
        <v>786</v>
      </c>
      <c r="Y11" s="732">
        <v>11250000</v>
      </c>
      <c r="Z11" s="733">
        <v>498</v>
      </c>
      <c r="AA11" s="733">
        <v>786</v>
      </c>
      <c r="AB11" s="734">
        <v>44057</v>
      </c>
      <c r="AC11" s="732">
        <v>11250000</v>
      </c>
      <c r="AD11" s="731">
        <v>0</v>
      </c>
      <c r="AE11" s="732">
        <v>11250000</v>
      </c>
      <c r="AF11" s="735" t="s">
        <v>318</v>
      </c>
      <c r="AG11" s="731"/>
      <c r="AH11" s="732">
        <v>11250000</v>
      </c>
      <c r="AI11" s="696">
        <v>0</v>
      </c>
      <c r="AJ11" s="696" t="b">
        <v>1</v>
      </c>
      <c r="AK11" s="696" t="b">
        <v>1</v>
      </c>
      <c r="AL11" s="696">
        <v>0</v>
      </c>
      <c r="AM11" s="696"/>
    </row>
    <row r="12" spans="1:39" ht="29.25" hidden="1" customHeight="1" x14ac:dyDescent="0.25">
      <c r="A12" s="719"/>
      <c r="B12" s="719" t="s">
        <v>284</v>
      </c>
      <c r="C12" s="719" t="s">
        <v>285</v>
      </c>
      <c r="D12" s="719" t="s">
        <v>103</v>
      </c>
      <c r="E12" s="720" t="s">
        <v>309</v>
      </c>
      <c r="F12" s="719" t="s">
        <v>104</v>
      </c>
      <c r="G12" s="721">
        <v>1</v>
      </c>
      <c r="H12" s="722" t="s">
        <v>289</v>
      </c>
      <c r="I12" s="723" t="s">
        <v>290</v>
      </c>
      <c r="J12" s="724">
        <v>519</v>
      </c>
      <c r="K12" s="724">
        <v>80111620</v>
      </c>
      <c r="L12" s="725" t="s">
        <v>319</v>
      </c>
      <c r="M12" s="726">
        <v>8</v>
      </c>
      <c r="N12" s="719">
        <v>135</v>
      </c>
      <c r="O12" s="719" t="s">
        <v>292</v>
      </c>
      <c r="P12" s="719" t="s">
        <v>293</v>
      </c>
      <c r="Q12" s="727">
        <v>7500000</v>
      </c>
      <c r="R12" s="728">
        <v>3750000</v>
      </c>
      <c r="S12" s="728">
        <v>11250000</v>
      </c>
      <c r="T12" s="729" t="s">
        <v>294</v>
      </c>
      <c r="U12" s="730" t="s">
        <v>311</v>
      </c>
      <c r="V12" s="728">
        <v>2500000</v>
      </c>
      <c r="W12" s="728">
        <v>11250000</v>
      </c>
      <c r="X12" s="731">
        <v>787</v>
      </c>
      <c r="Y12" s="732">
        <v>11250000</v>
      </c>
      <c r="Z12" s="733">
        <v>494</v>
      </c>
      <c r="AA12" s="733">
        <v>785</v>
      </c>
      <c r="AB12" s="734">
        <v>44057</v>
      </c>
      <c r="AC12" s="732">
        <v>11250000</v>
      </c>
      <c r="AD12" s="731">
        <v>0</v>
      </c>
      <c r="AE12" s="732">
        <v>11250000</v>
      </c>
      <c r="AF12" s="735" t="s">
        <v>320</v>
      </c>
      <c r="AG12" s="731"/>
      <c r="AH12" s="732">
        <v>11250000</v>
      </c>
      <c r="AI12" s="696">
        <v>0</v>
      </c>
      <c r="AJ12" s="696" t="b">
        <v>1</v>
      </c>
      <c r="AK12" s="696" t="b">
        <v>1</v>
      </c>
      <c r="AL12" s="696">
        <v>0</v>
      </c>
      <c r="AM12" s="696"/>
    </row>
    <row r="13" spans="1:39" ht="29.25" hidden="1" customHeight="1" x14ac:dyDescent="0.25">
      <c r="A13" s="719"/>
      <c r="B13" s="719" t="s">
        <v>284</v>
      </c>
      <c r="C13" s="719" t="s">
        <v>285</v>
      </c>
      <c r="D13" s="719" t="s">
        <v>103</v>
      </c>
      <c r="E13" s="720" t="s">
        <v>309</v>
      </c>
      <c r="F13" s="719" t="s">
        <v>104</v>
      </c>
      <c r="G13" s="721">
        <v>1</v>
      </c>
      <c r="H13" s="722" t="s">
        <v>289</v>
      </c>
      <c r="I13" s="723" t="s">
        <v>290</v>
      </c>
      <c r="J13" s="724">
        <v>520</v>
      </c>
      <c r="K13" s="724">
        <v>80111620</v>
      </c>
      <c r="L13" s="725" t="s">
        <v>321</v>
      </c>
      <c r="M13" s="726">
        <v>8</v>
      </c>
      <c r="N13" s="719">
        <v>135</v>
      </c>
      <c r="O13" s="719" t="s">
        <v>292</v>
      </c>
      <c r="P13" s="719" t="s">
        <v>293</v>
      </c>
      <c r="Q13" s="727">
        <v>7500000</v>
      </c>
      <c r="R13" s="728">
        <v>3750000</v>
      </c>
      <c r="S13" s="728">
        <v>11250000</v>
      </c>
      <c r="T13" s="729" t="s">
        <v>294</v>
      </c>
      <c r="U13" s="730" t="s">
        <v>311</v>
      </c>
      <c r="V13" s="728">
        <v>2500000</v>
      </c>
      <c r="W13" s="728">
        <v>11250000</v>
      </c>
      <c r="X13" s="731">
        <v>788</v>
      </c>
      <c r="Y13" s="732">
        <v>11250000</v>
      </c>
      <c r="Z13" s="733">
        <v>493</v>
      </c>
      <c r="AA13" s="733">
        <v>784</v>
      </c>
      <c r="AB13" s="734">
        <v>44057</v>
      </c>
      <c r="AC13" s="732">
        <v>11250000</v>
      </c>
      <c r="AD13" s="731">
        <v>0</v>
      </c>
      <c r="AE13" s="732">
        <v>11250000</v>
      </c>
      <c r="AF13" s="735" t="s">
        <v>322</v>
      </c>
      <c r="AG13" s="731"/>
      <c r="AH13" s="732">
        <v>11250000</v>
      </c>
      <c r="AI13" s="696">
        <v>0</v>
      </c>
      <c r="AJ13" s="696" t="b">
        <v>1</v>
      </c>
      <c r="AK13" s="696" t="b">
        <v>1</v>
      </c>
      <c r="AL13" s="696">
        <v>0</v>
      </c>
      <c r="AM13" s="696"/>
    </row>
    <row r="14" spans="1:39" ht="29.25" hidden="1" customHeight="1" x14ac:dyDescent="0.25">
      <c r="A14" s="719"/>
      <c r="B14" s="719" t="s">
        <v>284</v>
      </c>
      <c r="C14" s="719" t="s">
        <v>285</v>
      </c>
      <c r="D14" s="719" t="s">
        <v>103</v>
      </c>
      <c r="E14" s="720" t="s">
        <v>309</v>
      </c>
      <c r="F14" s="719" t="s">
        <v>104</v>
      </c>
      <c r="G14" s="721">
        <v>1</v>
      </c>
      <c r="H14" s="722" t="s">
        <v>289</v>
      </c>
      <c r="I14" s="723" t="s">
        <v>290</v>
      </c>
      <c r="J14" s="724">
        <v>810</v>
      </c>
      <c r="K14" s="724">
        <v>80111620</v>
      </c>
      <c r="L14" s="725" t="s">
        <v>323</v>
      </c>
      <c r="M14" s="726">
        <v>8</v>
      </c>
      <c r="N14" s="719">
        <v>120</v>
      </c>
      <c r="O14" s="719" t="s">
        <v>292</v>
      </c>
      <c r="P14" s="719" t="s">
        <v>293</v>
      </c>
      <c r="Q14" s="724" t="s">
        <v>314</v>
      </c>
      <c r="R14" s="728">
        <v>18360000</v>
      </c>
      <c r="S14" s="728">
        <v>18360000</v>
      </c>
      <c r="T14" s="729" t="s">
        <v>294</v>
      </c>
      <c r="U14" s="730" t="s">
        <v>311</v>
      </c>
      <c r="V14" s="728">
        <v>4590000</v>
      </c>
      <c r="W14" s="728">
        <v>16218000</v>
      </c>
      <c r="X14" s="731">
        <v>890</v>
      </c>
      <c r="Y14" s="732">
        <v>16218000</v>
      </c>
      <c r="Z14" s="733">
        <v>592</v>
      </c>
      <c r="AA14" s="733">
        <v>911</v>
      </c>
      <c r="AB14" s="734">
        <v>44089</v>
      </c>
      <c r="AC14" s="732">
        <v>18360000</v>
      </c>
      <c r="AD14" s="732">
        <v>2142000</v>
      </c>
      <c r="AE14" s="732">
        <v>16218000</v>
      </c>
      <c r="AF14" s="735" t="s">
        <v>324</v>
      </c>
      <c r="AG14" s="731"/>
      <c r="AH14" s="732">
        <v>16218000</v>
      </c>
      <c r="AI14" s="718">
        <v>2142000</v>
      </c>
      <c r="AJ14" s="696" t="b">
        <v>1</v>
      </c>
      <c r="AK14" s="696" t="b">
        <v>1</v>
      </c>
      <c r="AL14" s="696">
        <v>0</v>
      </c>
      <c r="AM14" s="696"/>
    </row>
    <row r="15" spans="1:39" ht="29.25" hidden="1" customHeight="1" x14ac:dyDescent="0.25">
      <c r="A15" s="719"/>
      <c r="B15" s="719" t="s">
        <v>284</v>
      </c>
      <c r="C15" s="719" t="s">
        <v>285</v>
      </c>
      <c r="D15" s="719" t="s">
        <v>103</v>
      </c>
      <c r="E15" s="720" t="s">
        <v>309</v>
      </c>
      <c r="F15" s="719" t="s">
        <v>104</v>
      </c>
      <c r="G15" s="721">
        <v>1</v>
      </c>
      <c r="H15" s="722" t="s">
        <v>289</v>
      </c>
      <c r="I15" s="723" t="s">
        <v>290</v>
      </c>
      <c r="J15" s="724">
        <v>831</v>
      </c>
      <c r="K15" s="724">
        <v>80111620</v>
      </c>
      <c r="L15" s="725" t="s">
        <v>325</v>
      </c>
      <c r="M15" s="726">
        <v>9</v>
      </c>
      <c r="N15" s="719">
        <v>90</v>
      </c>
      <c r="O15" s="719" t="s">
        <v>292</v>
      </c>
      <c r="P15" s="719" t="s">
        <v>293</v>
      </c>
      <c r="Q15" s="724" t="s">
        <v>314</v>
      </c>
      <c r="R15" s="728">
        <v>7500000</v>
      </c>
      <c r="S15" s="728">
        <v>7500000</v>
      </c>
      <c r="T15" s="729" t="s">
        <v>294</v>
      </c>
      <c r="U15" s="730" t="s">
        <v>311</v>
      </c>
      <c r="V15" s="728">
        <v>2500000</v>
      </c>
      <c r="W15" s="728">
        <v>5833333</v>
      </c>
      <c r="X15" s="731">
        <v>928</v>
      </c>
      <c r="Y15" s="718">
        <v>5833333</v>
      </c>
      <c r="Z15" s="733">
        <v>640</v>
      </c>
      <c r="AA15" s="733">
        <v>993</v>
      </c>
      <c r="AB15" s="734">
        <v>44121</v>
      </c>
      <c r="AC15" s="732">
        <v>7500000</v>
      </c>
      <c r="AD15" s="718">
        <v>1666667</v>
      </c>
      <c r="AE15" s="732">
        <v>5833333</v>
      </c>
      <c r="AF15" s="735" t="s">
        <v>326</v>
      </c>
      <c r="AG15" s="731"/>
      <c r="AH15" s="732">
        <v>5833333</v>
      </c>
      <c r="AI15" s="718">
        <v>1666667</v>
      </c>
      <c r="AJ15" s="696" t="b">
        <v>1</v>
      </c>
      <c r="AK15" s="696" t="b">
        <v>1</v>
      </c>
      <c r="AL15" s="696">
        <v>0</v>
      </c>
      <c r="AM15" s="696"/>
    </row>
    <row r="16" spans="1:39" ht="29.25" hidden="1" customHeight="1" x14ac:dyDescent="0.25">
      <c r="A16" s="764"/>
      <c r="B16" s="764" t="s">
        <v>284</v>
      </c>
      <c r="C16" s="764" t="s">
        <v>285</v>
      </c>
      <c r="D16" s="764" t="s">
        <v>103</v>
      </c>
      <c r="E16" s="766" t="s">
        <v>309</v>
      </c>
      <c r="F16" s="764" t="s">
        <v>104</v>
      </c>
      <c r="G16" s="768">
        <v>1</v>
      </c>
      <c r="H16" s="770" t="s">
        <v>289</v>
      </c>
      <c r="I16" s="772" t="s">
        <v>290</v>
      </c>
      <c r="J16" s="774">
        <v>832</v>
      </c>
      <c r="K16" s="774">
        <v>80111620</v>
      </c>
      <c r="L16" s="776" t="s">
        <v>327</v>
      </c>
      <c r="M16" s="778">
        <v>9</v>
      </c>
      <c r="N16" s="764">
        <v>90</v>
      </c>
      <c r="O16" s="764" t="s">
        <v>292</v>
      </c>
      <c r="P16" s="764" t="s">
        <v>293</v>
      </c>
      <c r="Q16" s="774" t="s">
        <v>314</v>
      </c>
      <c r="R16" s="780">
        <v>7500000</v>
      </c>
      <c r="S16" s="780">
        <v>7500000</v>
      </c>
      <c r="T16" s="782" t="s">
        <v>294</v>
      </c>
      <c r="U16" s="784" t="s">
        <v>311</v>
      </c>
      <c r="V16" s="780">
        <v>2500000</v>
      </c>
      <c r="W16" s="780">
        <v>6000000</v>
      </c>
      <c r="X16" s="786">
        <v>929</v>
      </c>
      <c r="Y16" s="799">
        <v>5833333</v>
      </c>
      <c r="Z16" s="790">
        <v>639</v>
      </c>
      <c r="AA16" s="790">
        <v>994</v>
      </c>
      <c r="AB16" s="792">
        <v>44121</v>
      </c>
      <c r="AC16" s="788">
        <v>7500000</v>
      </c>
      <c r="AD16" s="799">
        <v>1500000</v>
      </c>
      <c r="AE16" s="788">
        <v>6000000</v>
      </c>
      <c r="AF16" s="794" t="s">
        <v>328</v>
      </c>
      <c r="AG16" s="786"/>
      <c r="AH16" s="788">
        <v>6000000</v>
      </c>
      <c r="AI16" s="798">
        <v>1500000</v>
      </c>
      <c r="AJ16" s="796" t="b">
        <v>1</v>
      </c>
      <c r="AK16" s="796" t="b">
        <v>1</v>
      </c>
      <c r="AL16" s="796">
        <v>0</v>
      </c>
      <c r="AM16" s="796"/>
    </row>
    <row r="17" spans="1:39" ht="29.25" hidden="1" customHeight="1" x14ac:dyDescent="0.25">
      <c r="A17" s="765"/>
      <c r="B17" s="765"/>
      <c r="C17" s="765"/>
      <c r="D17" s="765"/>
      <c r="E17" s="767"/>
      <c r="F17" s="765"/>
      <c r="G17" s="769"/>
      <c r="H17" s="771"/>
      <c r="I17" s="773"/>
      <c r="J17" s="775"/>
      <c r="K17" s="775"/>
      <c r="L17" s="777"/>
      <c r="M17" s="779"/>
      <c r="N17" s="765"/>
      <c r="O17" s="765"/>
      <c r="P17" s="765"/>
      <c r="Q17" s="775"/>
      <c r="R17" s="781"/>
      <c r="S17" s="781"/>
      <c r="T17" s="783"/>
      <c r="U17" s="785"/>
      <c r="V17" s="781"/>
      <c r="W17" s="781"/>
      <c r="X17" s="787"/>
      <c r="Y17" s="799"/>
      <c r="Z17" s="791"/>
      <c r="AA17" s="791"/>
      <c r="AB17" s="793"/>
      <c r="AC17" s="789"/>
      <c r="AD17" s="799"/>
      <c r="AE17" s="789"/>
      <c r="AF17" s="795"/>
      <c r="AG17" s="787"/>
      <c r="AH17" s="789"/>
      <c r="AI17" s="798"/>
      <c r="AJ17" s="796"/>
      <c r="AK17" s="796"/>
      <c r="AL17" s="796"/>
      <c r="AM17" s="796"/>
    </row>
    <row r="18" spans="1:39" ht="29.25" hidden="1" customHeight="1" x14ac:dyDescent="0.25">
      <c r="A18" s="764"/>
      <c r="B18" s="764" t="s">
        <v>284</v>
      </c>
      <c r="C18" s="764" t="s">
        <v>285</v>
      </c>
      <c r="D18" s="764" t="s">
        <v>103</v>
      </c>
      <c r="E18" s="766" t="s">
        <v>309</v>
      </c>
      <c r="F18" s="764" t="s">
        <v>104</v>
      </c>
      <c r="G18" s="768">
        <v>1</v>
      </c>
      <c r="H18" s="770" t="s">
        <v>289</v>
      </c>
      <c r="I18" s="772" t="s">
        <v>290</v>
      </c>
      <c r="J18" s="774">
        <v>833</v>
      </c>
      <c r="K18" s="774">
        <v>80111620</v>
      </c>
      <c r="L18" s="776" t="s">
        <v>329</v>
      </c>
      <c r="M18" s="778">
        <v>9</v>
      </c>
      <c r="N18" s="764">
        <v>90</v>
      </c>
      <c r="O18" s="764" t="s">
        <v>292</v>
      </c>
      <c r="P18" s="764" t="s">
        <v>293</v>
      </c>
      <c r="Q18" s="774" t="s">
        <v>314</v>
      </c>
      <c r="R18" s="780">
        <v>7500000</v>
      </c>
      <c r="S18" s="780">
        <v>7500000</v>
      </c>
      <c r="T18" s="782" t="s">
        <v>294</v>
      </c>
      <c r="U18" s="784" t="s">
        <v>311</v>
      </c>
      <c r="V18" s="780">
        <v>2500000</v>
      </c>
      <c r="W18" s="780">
        <v>5833333</v>
      </c>
      <c r="X18" s="786">
        <v>930</v>
      </c>
      <c r="Y18" s="799">
        <v>6000000</v>
      </c>
      <c r="Z18" s="790">
        <v>638</v>
      </c>
      <c r="AA18" s="790">
        <v>995</v>
      </c>
      <c r="AB18" s="792">
        <v>44121</v>
      </c>
      <c r="AC18" s="788">
        <v>7500000</v>
      </c>
      <c r="AD18" s="799">
        <v>1666667</v>
      </c>
      <c r="AE18" s="788">
        <v>5833333</v>
      </c>
      <c r="AF18" s="794" t="s">
        <v>330</v>
      </c>
      <c r="AG18" s="786"/>
      <c r="AH18" s="788">
        <v>5833333</v>
      </c>
      <c r="AI18" s="798">
        <v>1666667</v>
      </c>
      <c r="AJ18" s="796" t="b">
        <v>1</v>
      </c>
      <c r="AK18" s="796" t="b">
        <v>1</v>
      </c>
      <c r="AL18" s="796">
        <v>0</v>
      </c>
      <c r="AM18" s="796"/>
    </row>
    <row r="19" spans="1:39" ht="29.25" hidden="1" customHeight="1" x14ac:dyDescent="0.25">
      <c r="A19" s="765"/>
      <c r="B19" s="765"/>
      <c r="C19" s="765"/>
      <c r="D19" s="765"/>
      <c r="E19" s="767"/>
      <c r="F19" s="765"/>
      <c r="G19" s="769"/>
      <c r="H19" s="771"/>
      <c r="I19" s="773"/>
      <c r="J19" s="775"/>
      <c r="K19" s="775"/>
      <c r="L19" s="777"/>
      <c r="M19" s="779"/>
      <c r="N19" s="765"/>
      <c r="O19" s="765"/>
      <c r="P19" s="765"/>
      <c r="Q19" s="775"/>
      <c r="R19" s="781"/>
      <c r="S19" s="781"/>
      <c r="T19" s="783"/>
      <c r="U19" s="785"/>
      <c r="V19" s="781"/>
      <c r="W19" s="781"/>
      <c r="X19" s="787"/>
      <c r="Y19" s="797"/>
      <c r="Z19" s="791"/>
      <c r="AA19" s="791"/>
      <c r="AB19" s="793"/>
      <c r="AC19" s="789"/>
      <c r="AD19" s="797"/>
      <c r="AE19" s="789"/>
      <c r="AF19" s="795"/>
      <c r="AG19" s="787"/>
      <c r="AH19" s="789"/>
      <c r="AI19" s="798"/>
      <c r="AJ19" s="796"/>
      <c r="AK19" s="796"/>
      <c r="AL19" s="796"/>
      <c r="AM19" s="796"/>
    </row>
    <row r="20" spans="1:39" ht="29.25" customHeight="1" x14ac:dyDescent="0.25">
      <c r="A20" s="719"/>
      <c r="B20" s="719" t="s">
        <v>284</v>
      </c>
      <c r="C20" s="719" t="s">
        <v>285</v>
      </c>
      <c r="D20" s="719" t="s">
        <v>103</v>
      </c>
      <c r="E20" s="720" t="s">
        <v>309</v>
      </c>
      <c r="F20" s="698" t="s">
        <v>287</v>
      </c>
      <c r="G20" s="721"/>
      <c r="H20" s="722" t="s">
        <v>331</v>
      </c>
      <c r="I20" s="723" t="s">
        <v>332</v>
      </c>
      <c r="J20" s="724" t="s">
        <v>299</v>
      </c>
      <c r="K20" s="724">
        <v>80111620</v>
      </c>
      <c r="L20" s="725" t="s">
        <v>333</v>
      </c>
      <c r="M20" s="726">
        <v>12</v>
      </c>
      <c r="N20" s="719"/>
      <c r="O20" s="719" t="s">
        <v>292</v>
      </c>
      <c r="P20" s="719" t="s">
        <v>293</v>
      </c>
      <c r="Q20" s="724" t="s">
        <v>314</v>
      </c>
      <c r="R20" s="728">
        <v>0</v>
      </c>
      <c r="S20" s="728">
        <v>10710000</v>
      </c>
      <c r="T20" s="729" t="s">
        <v>294</v>
      </c>
      <c r="U20" s="730" t="s">
        <v>311</v>
      </c>
      <c r="V20" s="728">
        <v>0</v>
      </c>
      <c r="W20" s="728">
        <v>10710000</v>
      </c>
      <c r="X20" s="731">
        <v>1277</v>
      </c>
      <c r="Y20" s="732">
        <v>10710000</v>
      </c>
      <c r="Z20" s="733">
        <v>163</v>
      </c>
      <c r="AA20" s="733">
        <v>1364</v>
      </c>
      <c r="AB20" s="734">
        <v>44189</v>
      </c>
      <c r="AC20" s="811">
        <v>4760000</v>
      </c>
      <c r="AD20" s="731">
        <v>0</v>
      </c>
      <c r="AE20" s="732">
        <v>4760000</v>
      </c>
      <c r="AF20" s="735" t="s">
        <v>334</v>
      </c>
      <c r="AG20" s="731"/>
      <c r="AH20" s="731">
        <v>0</v>
      </c>
      <c r="AI20" s="718">
        <v>10710000</v>
      </c>
      <c r="AJ20" s="696" t="e">
        <v>#N/A</v>
      </c>
      <c r="AK20" s="696" t="e">
        <v>#N/A</v>
      </c>
      <c r="AL20" s="718">
        <v>10710000</v>
      </c>
      <c r="AM20" s="696"/>
    </row>
    <row r="21" spans="1:39" ht="29.25" hidden="1" customHeight="1" x14ac:dyDescent="0.25">
      <c r="A21" s="719"/>
      <c r="B21" s="719" t="s">
        <v>284</v>
      </c>
      <c r="C21" s="719" t="s">
        <v>285</v>
      </c>
      <c r="D21" s="719" t="s">
        <v>103</v>
      </c>
      <c r="E21" s="720" t="s">
        <v>309</v>
      </c>
      <c r="F21" s="698" t="s">
        <v>104</v>
      </c>
      <c r="G21" s="721"/>
      <c r="H21" s="722" t="s">
        <v>331</v>
      </c>
      <c r="I21" s="723" t="s">
        <v>332</v>
      </c>
      <c r="J21" s="724" t="s">
        <v>299</v>
      </c>
      <c r="K21" s="724">
        <v>80111620</v>
      </c>
      <c r="L21" s="725" t="s">
        <v>333</v>
      </c>
      <c r="M21" s="726">
        <v>12</v>
      </c>
      <c r="N21" s="719"/>
      <c r="O21" s="719" t="s">
        <v>292</v>
      </c>
      <c r="P21" s="719" t="s">
        <v>293</v>
      </c>
      <c r="Q21" s="724" t="s">
        <v>314</v>
      </c>
      <c r="R21" s="728">
        <v>0</v>
      </c>
      <c r="S21" s="728">
        <v>10710000</v>
      </c>
      <c r="T21" s="729" t="s">
        <v>294</v>
      </c>
      <c r="U21" s="730" t="s">
        <v>311</v>
      </c>
      <c r="V21" s="728">
        <v>0</v>
      </c>
      <c r="W21" s="728">
        <v>10710000</v>
      </c>
      <c r="X21" s="731">
        <v>1277</v>
      </c>
      <c r="Y21" s="732">
        <v>10710000</v>
      </c>
      <c r="Z21" s="733">
        <v>163</v>
      </c>
      <c r="AA21" s="733">
        <v>1364</v>
      </c>
      <c r="AB21" s="734">
        <v>44189</v>
      </c>
      <c r="AC21" s="809">
        <f>10710000-4760000</f>
        <v>5950000</v>
      </c>
      <c r="AD21" s="731">
        <v>0</v>
      </c>
      <c r="AE21" s="732">
        <v>5950000</v>
      </c>
      <c r="AF21" s="735" t="s">
        <v>334</v>
      </c>
      <c r="AG21" s="731"/>
      <c r="AH21" s="731">
        <v>0</v>
      </c>
      <c r="AI21" s="718">
        <v>10710000</v>
      </c>
      <c r="AJ21" s="696" t="e">
        <v>#N/A</v>
      </c>
      <c r="AK21" s="696" t="e">
        <v>#N/A</v>
      </c>
      <c r="AL21" s="718">
        <v>10710000</v>
      </c>
      <c r="AM21" s="696"/>
    </row>
    <row r="22" spans="1:39" ht="29.25" hidden="1" customHeight="1" x14ac:dyDescent="0.25">
      <c r="A22" s="696"/>
      <c r="B22" s="696"/>
      <c r="C22" s="696"/>
      <c r="D22" s="696"/>
      <c r="E22" s="696"/>
      <c r="F22" s="696"/>
      <c r="G22" s="696"/>
      <c r="H22" s="696"/>
      <c r="I22" s="696"/>
      <c r="J22" s="696"/>
      <c r="K22" s="696"/>
      <c r="L22" s="696"/>
      <c r="M22" s="696"/>
      <c r="N22" s="696"/>
      <c r="O22" s="696"/>
      <c r="P22" s="737" t="s">
        <v>10</v>
      </c>
      <c r="Q22" s="738">
        <v>322370000</v>
      </c>
      <c r="R22" s="738">
        <v>23412000</v>
      </c>
      <c r="S22" s="738">
        <v>345782000</v>
      </c>
      <c r="T22" s="696"/>
      <c r="U22" s="696"/>
      <c r="V22" s="696"/>
      <c r="W22" s="738">
        <v>322341133</v>
      </c>
      <c r="X22" s="696"/>
      <c r="Y22" s="739">
        <f>SUM(Y2:Y21)</f>
        <v>333051133</v>
      </c>
      <c r="Z22" s="696"/>
      <c r="AA22" s="696"/>
      <c r="AB22" s="696"/>
      <c r="AC22" s="739">
        <f>SUM(AC2:AC21)</f>
        <v>379142000</v>
      </c>
      <c r="AD22" s="738">
        <v>56800867</v>
      </c>
      <c r="AE22" s="739">
        <f>SUM(AE2:AE21)</f>
        <v>322341133</v>
      </c>
      <c r="AF22" s="740"/>
      <c r="AG22" s="696"/>
      <c r="AH22" s="739">
        <v>297894133</v>
      </c>
      <c r="AI22" s="738">
        <v>70537867</v>
      </c>
      <c r="AJ22" s="696"/>
      <c r="AK22" s="696"/>
      <c r="AL22" s="696"/>
      <c r="AM22" s="696"/>
    </row>
    <row r="23" spans="1:39" ht="29.25" hidden="1" customHeight="1" x14ac:dyDescent="0.25">
      <c r="A23" s="696" t="s">
        <v>335</v>
      </c>
      <c r="B23" s="696"/>
      <c r="C23" s="696"/>
      <c r="D23" s="696"/>
      <c r="E23" s="696"/>
      <c r="F23" s="696"/>
      <c r="G23" s="696"/>
      <c r="H23" s="696"/>
      <c r="I23" s="696"/>
      <c r="J23" s="696"/>
      <c r="K23" s="696"/>
      <c r="L23" s="696"/>
      <c r="M23" s="737"/>
      <c r="N23" s="741"/>
      <c r="O23" s="741"/>
      <c r="P23" s="741"/>
      <c r="Q23" s="696"/>
      <c r="R23" s="696"/>
      <c r="S23" s="696"/>
      <c r="T23" s="741"/>
      <c r="U23" s="696"/>
      <c r="V23" s="741"/>
      <c r="W23" s="696"/>
      <c r="X23" s="696"/>
      <c r="Y23" s="696"/>
      <c r="Z23" s="741"/>
      <c r="AA23" s="741"/>
      <c r="AB23" s="741"/>
      <c r="AC23" s="696"/>
      <c r="AD23" s="696"/>
      <c r="AE23" s="741"/>
      <c r="AF23" s="740"/>
      <c r="AG23" s="796"/>
      <c r="AH23" s="796"/>
      <c r="AI23" s="696"/>
      <c r="AJ23" s="696"/>
      <c r="AK23" s="696"/>
      <c r="AL23" s="696"/>
      <c r="AM23" s="696"/>
    </row>
    <row r="24" spans="1:39" ht="29.25" hidden="1" customHeight="1" x14ac:dyDescent="0.25">
      <c r="A24" s="696" t="s">
        <v>336</v>
      </c>
      <c r="B24" s="696">
        <v>7673</v>
      </c>
      <c r="C24" s="696"/>
      <c r="D24" s="696"/>
      <c r="E24" s="696"/>
      <c r="F24" s="696"/>
      <c r="G24" s="696"/>
      <c r="H24" s="696"/>
      <c r="I24" s="696"/>
      <c r="J24" s="696"/>
      <c r="K24" s="696"/>
      <c r="L24" s="696"/>
      <c r="M24" s="737"/>
      <c r="N24" s="741"/>
      <c r="O24" s="741"/>
      <c r="P24" s="741"/>
      <c r="Q24" s="696"/>
      <c r="R24" s="696"/>
      <c r="S24" s="696"/>
      <c r="T24" s="741"/>
      <c r="U24" s="696"/>
      <c r="V24" s="741"/>
      <c r="W24" s="696"/>
      <c r="X24" s="696"/>
      <c r="Y24" s="696"/>
      <c r="Z24" s="741"/>
      <c r="AA24" s="741"/>
      <c r="AB24" s="741"/>
      <c r="AC24" s="696"/>
      <c r="AD24" s="696"/>
      <c r="AE24" s="741"/>
      <c r="AF24" s="740"/>
      <c r="AG24" s="696"/>
      <c r="AH24" s="718">
        <v>251567134</v>
      </c>
      <c r="AI24" s="696"/>
      <c r="AJ24" s="696"/>
      <c r="AK24" s="696"/>
      <c r="AL24" s="696"/>
      <c r="AM24" s="696"/>
    </row>
    <row r="25" spans="1:39" ht="29.25" hidden="1" customHeight="1" x14ac:dyDescent="0.25">
      <c r="A25" s="696" t="s">
        <v>337</v>
      </c>
      <c r="B25" s="696" t="s">
        <v>338</v>
      </c>
      <c r="C25" s="696"/>
      <c r="D25" s="696"/>
      <c r="E25" s="696"/>
      <c r="F25" s="696"/>
      <c r="G25" s="696"/>
      <c r="H25" s="696"/>
      <c r="I25" s="696"/>
      <c r="J25" s="696"/>
      <c r="K25" s="696"/>
      <c r="L25" s="696"/>
      <c r="M25" s="737"/>
      <c r="N25" s="741"/>
      <c r="O25" s="741"/>
      <c r="P25" s="741"/>
      <c r="Q25" s="696"/>
      <c r="R25" s="696"/>
      <c r="S25" s="696"/>
      <c r="T25" s="741"/>
      <c r="U25" s="696"/>
      <c r="V25" s="741"/>
      <c r="W25" s="696"/>
      <c r="X25" s="696"/>
      <c r="Y25" s="742"/>
      <c r="Z25" s="741"/>
      <c r="AA25" s="741"/>
      <c r="AB25" s="741"/>
      <c r="AC25" s="696"/>
      <c r="AD25" s="696"/>
      <c r="AE25" s="741"/>
      <c r="AF25" s="740"/>
      <c r="AG25" s="796"/>
      <c r="AH25" s="796"/>
      <c r="AI25" s="696"/>
      <c r="AJ25" s="696"/>
      <c r="AK25" s="696"/>
      <c r="AL25" s="740"/>
      <c r="AM25" s="740"/>
    </row>
    <row r="26" spans="1:39" ht="29.25" hidden="1" customHeight="1" x14ac:dyDescent="0.25">
      <c r="A26" s="696" t="s">
        <v>339</v>
      </c>
      <c r="B26" s="696" t="s">
        <v>340</v>
      </c>
      <c r="C26" s="696"/>
      <c r="D26" s="696"/>
      <c r="E26" s="696"/>
      <c r="F26" s="696"/>
      <c r="G26" s="696"/>
      <c r="H26" s="696"/>
      <c r="I26" s="696"/>
      <c r="J26" s="696"/>
      <c r="K26" s="696"/>
      <c r="L26" s="696"/>
      <c r="M26" s="737"/>
      <c r="N26" s="741"/>
      <c r="O26" s="741"/>
      <c r="P26" s="741"/>
      <c r="Q26" s="696"/>
      <c r="R26" s="696"/>
      <c r="S26" s="696"/>
      <c r="T26" s="741"/>
      <c r="U26" s="696"/>
      <c r="V26" s="741"/>
      <c r="W26" s="696"/>
      <c r="X26" s="696"/>
      <c r="Y26" s="696"/>
      <c r="Z26" s="741"/>
      <c r="AA26" s="741"/>
      <c r="AB26" s="741"/>
      <c r="AC26" s="696"/>
      <c r="AD26" s="696"/>
      <c r="AE26" s="741"/>
      <c r="AF26" s="740"/>
      <c r="AG26" s="696"/>
      <c r="AH26" s="718">
        <v>-46326999</v>
      </c>
      <c r="AI26" s="696"/>
      <c r="AJ26" s="696"/>
      <c r="AK26" s="696"/>
      <c r="AL26" s="740"/>
      <c r="AM26" s="740"/>
    </row>
    <row r="27" spans="1:39" ht="29.25" hidden="1" customHeight="1" x14ac:dyDescent="0.25">
      <c r="A27" s="696" t="s">
        <v>341</v>
      </c>
      <c r="B27" s="696" t="s">
        <v>342</v>
      </c>
      <c r="C27" s="696"/>
      <c r="D27" s="696"/>
      <c r="E27" s="696"/>
      <c r="F27" s="696"/>
      <c r="G27" s="696"/>
      <c r="H27" s="696"/>
      <c r="I27" s="696"/>
      <c r="J27" s="696"/>
      <c r="K27" s="696"/>
      <c r="L27" s="696"/>
      <c r="M27" s="737"/>
      <c r="N27" s="741"/>
      <c r="O27" s="741"/>
      <c r="P27" s="741"/>
      <c r="Q27" s="696"/>
      <c r="R27" s="696"/>
      <c r="S27" s="696"/>
      <c r="T27" s="741"/>
      <c r="U27" s="696"/>
      <c r="V27" s="741"/>
      <c r="W27" s="696"/>
      <c r="X27" s="696"/>
      <c r="Y27" s="696"/>
      <c r="Z27" s="741"/>
      <c r="AA27" s="741"/>
      <c r="AB27" s="741"/>
      <c r="AC27" s="696"/>
      <c r="AD27" s="696"/>
      <c r="AE27" s="741"/>
      <c r="AF27" s="740"/>
      <c r="AG27" s="796"/>
      <c r="AH27" s="796"/>
      <c r="AI27" s="696"/>
      <c r="AJ27" s="696"/>
      <c r="AK27" s="696"/>
      <c r="AL27" s="740"/>
      <c r="AM27" s="740"/>
    </row>
    <row r="28" spans="1:39" ht="29.25" hidden="1" customHeight="1" x14ac:dyDescent="0.25">
      <c r="A28" s="696" t="s">
        <v>343</v>
      </c>
      <c r="B28" s="696"/>
      <c r="C28" s="696"/>
      <c r="D28" s="696"/>
      <c r="E28" s="696"/>
      <c r="F28" s="696"/>
      <c r="G28" s="696"/>
      <c r="H28" s="696"/>
      <c r="I28" s="696"/>
      <c r="J28" s="696"/>
      <c r="K28" s="696"/>
      <c r="L28" s="696"/>
      <c r="M28" s="737"/>
      <c r="N28" s="741"/>
      <c r="O28" s="741"/>
      <c r="P28" s="741"/>
      <c r="Q28" s="696"/>
      <c r="R28" s="696"/>
      <c r="S28" s="696"/>
      <c r="T28" s="741"/>
      <c r="U28" s="696"/>
      <c r="V28" s="741"/>
      <c r="W28" s="696"/>
      <c r="X28" s="696"/>
      <c r="Y28" s="696"/>
      <c r="Z28" s="741"/>
      <c r="AA28" s="741"/>
      <c r="AB28" s="741"/>
      <c r="AC28" s="696"/>
      <c r="AD28" s="696"/>
      <c r="AE28" s="741"/>
      <c r="AF28" s="740"/>
      <c r="AG28" s="796"/>
      <c r="AH28" s="796"/>
      <c r="AI28" s="696"/>
      <c r="AJ28" s="696"/>
      <c r="AK28" s="696"/>
      <c r="AL28" s="740"/>
      <c r="AM28" s="740"/>
    </row>
    <row r="29" spans="1:39" ht="29.25" hidden="1" customHeight="1" x14ac:dyDescent="0.25">
      <c r="A29" s="696" t="s">
        <v>344</v>
      </c>
      <c r="B29" s="696"/>
      <c r="C29" s="696"/>
      <c r="D29" s="696"/>
      <c r="E29" s="696"/>
      <c r="F29" s="696"/>
      <c r="G29" s="696"/>
      <c r="H29" s="696"/>
      <c r="I29" s="696"/>
      <c r="J29" s="696"/>
      <c r="K29" s="696"/>
      <c r="L29" s="696"/>
      <c r="M29" s="737"/>
      <c r="N29" s="741"/>
      <c r="O29" s="741"/>
      <c r="P29" s="741"/>
      <c r="Q29" s="696"/>
      <c r="R29" s="696"/>
      <c r="S29" s="696"/>
      <c r="T29" s="741"/>
      <c r="U29" s="696"/>
      <c r="V29" s="741"/>
      <c r="W29" s="696"/>
      <c r="X29" s="696"/>
      <c r="Y29" s="696"/>
      <c r="Z29" s="741"/>
      <c r="AA29" s="741"/>
      <c r="AB29" s="741"/>
      <c r="AC29" s="696"/>
      <c r="AD29" s="696"/>
      <c r="AE29" s="741"/>
      <c r="AF29" s="740"/>
      <c r="AG29" s="796"/>
      <c r="AH29" s="796"/>
      <c r="AI29" s="696"/>
      <c r="AJ29" s="696"/>
      <c r="AK29" s="696"/>
      <c r="AL29" s="740"/>
      <c r="AM29" s="740"/>
    </row>
    <row r="30" spans="1:39" ht="29.25" hidden="1" customHeight="1" x14ac:dyDescent="0.25">
      <c r="A30" s="696" t="s">
        <v>345</v>
      </c>
      <c r="B30" s="718">
        <v>15367681000</v>
      </c>
      <c r="C30" s="696"/>
      <c r="D30" s="696"/>
      <c r="E30" s="696"/>
      <c r="F30" s="696"/>
      <c r="G30" s="696"/>
      <c r="H30" s="696"/>
      <c r="I30" s="696"/>
      <c r="J30" s="696"/>
      <c r="K30" s="696"/>
      <c r="L30" s="696"/>
      <c r="M30" s="737"/>
      <c r="N30" s="741"/>
      <c r="O30" s="741"/>
      <c r="P30" s="741"/>
      <c r="Q30" s="696"/>
      <c r="R30" s="696"/>
      <c r="S30" s="696"/>
      <c r="T30" s="741"/>
      <c r="U30" s="696"/>
      <c r="V30" s="741"/>
      <c r="W30" s="696"/>
      <c r="X30" s="696"/>
      <c r="Y30" s="696"/>
      <c r="Z30" s="741"/>
      <c r="AA30" s="741"/>
      <c r="AB30" s="741"/>
      <c r="AC30" s="696"/>
      <c r="AD30" s="696"/>
      <c r="AE30" s="741"/>
      <c r="AF30" s="740"/>
      <c r="AG30" s="796"/>
      <c r="AH30" s="796"/>
      <c r="AI30" s="696"/>
      <c r="AJ30" s="696"/>
      <c r="AK30" s="696"/>
      <c r="AL30" s="740"/>
      <c r="AM30" s="740"/>
    </row>
    <row r="31" spans="1:39" ht="29.25" hidden="1" customHeight="1" x14ac:dyDescent="0.25">
      <c r="A31" s="696" t="s">
        <v>346</v>
      </c>
      <c r="B31" s="718">
        <v>322370000</v>
      </c>
      <c r="C31" s="696"/>
      <c r="D31" s="696"/>
      <c r="E31" s="696"/>
      <c r="F31" s="696"/>
      <c r="G31" s="696"/>
      <c r="H31" s="696"/>
      <c r="I31" s="696"/>
      <c r="J31" s="696"/>
      <c r="K31" s="696"/>
      <c r="L31" s="696"/>
      <c r="M31" s="737"/>
      <c r="N31" s="741"/>
      <c r="O31" s="741"/>
      <c r="P31" s="741"/>
      <c r="Q31" s="696"/>
      <c r="R31" s="696"/>
      <c r="S31" s="696"/>
      <c r="T31" s="741"/>
      <c r="U31" s="696"/>
      <c r="V31" s="741"/>
      <c r="W31" s="696"/>
      <c r="X31" s="696"/>
      <c r="Y31" s="696"/>
      <c r="Z31" s="741"/>
      <c r="AA31" s="741"/>
      <c r="AB31" s="741"/>
      <c r="AC31" s="696"/>
      <c r="AD31" s="696"/>
      <c r="AE31" s="741"/>
      <c r="AF31" s="740"/>
      <c r="AG31" s="796"/>
      <c r="AH31" s="796"/>
      <c r="AI31" s="696"/>
      <c r="AJ31" s="696"/>
      <c r="AK31" s="696"/>
      <c r="AL31" s="740"/>
      <c r="AM31" s="740"/>
    </row>
    <row r="32" spans="1:39" ht="29.25" hidden="1" customHeight="1" x14ac:dyDescent="0.25">
      <c r="A32" s="696" t="s">
        <v>347</v>
      </c>
      <c r="B32" s="718">
        <v>3990985000</v>
      </c>
      <c r="C32" s="696"/>
      <c r="D32" s="696"/>
      <c r="E32" s="696"/>
      <c r="F32" s="696"/>
      <c r="G32" s="696"/>
      <c r="H32" s="696"/>
      <c r="I32" s="696"/>
      <c r="J32" s="696"/>
      <c r="K32" s="696"/>
      <c r="L32" s="696"/>
      <c r="M32" s="737"/>
      <c r="N32" s="741"/>
      <c r="O32" s="741"/>
      <c r="P32" s="741"/>
      <c r="Q32" s="696"/>
      <c r="R32" s="696"/>
      <c r="S32" s="696"/>
      <c r="T32" s="741"/>
      <c r="U32" s="696"/>
      <c r="V32" s="741"/>
      <c r="W32" s="696"/>
      <c r="X32" s="696"/>
      <c r="Y32" s="696"/>
      <c r="Z32" s="741"/>
      <c r="AA32" s="741"/>
      <c r="AB32" s="741"/>
      <c r="AC32" s="696"/>
      <c r="AD32" s="696"/>
      <c r="AE32" s="741"/>
      <c r="AF32" s="740"/>
      <c r="AG32" s="796"/>
      <c r="AH32" s="796"/>
      <c r="AI32" s="696"/>
      <c r="AJ32" s="696"/>
      <c r="AK32" s="696"/>
      <c r="AL32" s="740"/>
      <c r="AM32" s="740"/>
    </row>
    <row r="33" spans="1:39" ht="29.25" hidden="1" customHeight="1" x14ac:dyDescent="0.25">
      <c r="A33" s="696" t="s">
        <v>348</v>
      </c>
      <c r="B33" s="718">
        <v>4171326000</v>
      </c>
      <c r="C33" s="696"/>
      <c r="D33" s="696"/>
      <c r="E33" s="696"/>
      <c r="F33" s="696"/>
      <c r="G33" s="696"/>
      <c r="H33" s="696"/>
      <c r="I33" s="696"/>
      <c r="J33" s="696"/>
      <c r="K33" s="696"/>
      <c r="L33" s="696"/>
      <c r="M33" s="737"/>
      <c r="N33" s="741"/>
      <c r="O33" s="741"/>
      <c r="P33" s="741"/>
      <c r="Q33" s="696"/>
      <c r="R33" s="696"/>
      <c r="S33" s="696"/>
      <c r="T33" s="741"/>
      <c r="U33" s="696"/>
      <c r="V33" s="741"/>
      <c r="W33" s="696"/>
      <c r="X33" s="696"/>
      <c r="Y33" s="696"/>
      <c r="Z33" s="741"/>
      <c r="AA33" s="741"/>
      <c r="AB33" s="741"/>
      <c r="AC33" s="696"/>
      <c r="AD33" s="696"/>
      <c r="AE33" s="741"/>
      <c r="AF33" s="740"/>
      <c r="AG33" s="796"/>
      <c r="AH33" s="796"/>
      <c r="AI33" s="696"/>
      <c r="AJ33" s="696"/>
      <c r="AK33" s="696"/>
      <c r="AL33" s="740"/>
      <c r="AM33" s="740"/>
    </row>
    <row r="34" spans="1:39" ht="29.25" hidden="1" customHeight="1" x14ac:dyDescent="0.25">
      <c r="A34" s="696" t="s">
        <v>349</v>
      </c>
      <c r="B34" s="718">
        <v>3916200000</v>
      </c>
      <c r="C34" s="696"/>
      <c r="D34" s="696"/>
      <c r="E34" s="696"/>
      <c r="F34" s="696"/>
      <c r="G34" s="696"/>
      <c r="H34" s="696"/>
      <c r="I34" s="696"/>
      <c r="J34" s="696"/>
      <c r="K34" s="696"/>
      <c r="L34" s="696"/>
      <c r="M34" s="737"/>
      <c r="N34" s="741"/>
      <c r="O34" s="741"/>
      <c r="P34" s="741"/>
      <c r="Q34" s="696"/>
      <c r="R34" s="696"/>
      <c r="S34" s="696"/>
      <c r="T34" s="741"/>
      <c r="U34" s="696"/>
      <c r="V34" s="741"/>
      <c r="W34" s="696"/>
      <c r="X34" s="696"/>
      <c r="Y34" s="696"/>
      <c r="Z34" s="741"/>
      <c r="AA34" s="741"/>
      <c r="AB34" s="741"/>
      <c r="AC34" s="696"/>
      <c r="AD34" s="696"/>
      <c r="AE34" s="741"/>
      <c r="AF34" s="740"/>
      <c r="AG34" s="796"/>
      <c r="AH34" s="796"/>
      <c r="AI34" s="696"/>
      <c r="AJ34" s="696"/>
      <c r="AK34" s="696"/>
      <c r="AL34" s="740"/>
      <c r="AM34" s="740"/>
    </row>
    <row r="35" spans="1:39" ht="29.25" hidden="1" customHeight="1" x14ac:dyDescent="0.25">
      <c r="A35" s="696" t="s">
        <v>350</v>
      </c>
      <c r="B35" s="718">
        <v>2966800000</v>
      </c>
      <c r="C35" s="696"/>
      <c r="D35" s="696"/>
      <c r="E35" s="696"/>
      <c r="F35" s="696"/>
      <c r="G35" s="696"/>
      <c r="H35" s="696"/>
      <c r="I35" s="696"/>
      <c r="J35" s="696"/>
      <c r="K35" s="696"/>
      <c r="L35" s="696"/>
      <c r="M35" s="737"/>
      <c r="N35" s="741"/>
      <c r="O35" s="741"/>
      <c r="P35" s="741"/>
      <c r="Q35" s="696"/>
      <c r="R35" s="696"/>
      <c r="S35" s="696"/>
      <c r="T35" s="741"/>
      <c r="U35" s="696"/>
      <c r="V35" s="741"/>
      <c r="W35" s="696"/>
      <c r="X35" s="696"/>
      <c r="Y35" s="696"/>
      <c r="Z35" s="741"/>
      <c r="AA35" s="741"/>
      <c r="AB35" s="741"/>
      <c r="AC35" s="696"/>
      <c r="AD35" s="696"/>
      <c r="AE35" s="741"/>
      <c r="AF35" s="740"/>
      <c r="AG35" s="796"/>
      <c r="AH35" s="796"/>
      <c r="AI35" s="696"/>
      <c r="AJ35" s="696"/>
      <c r="AK35" s="696"/>
      <c r="AL35" s="740"/>
      <c r="AM35" s="740"/>
    </row>
    <row r="36" spans="1:39" ht="29.25" hidden="1" customHeight="1" x14ac:dyDescent="0.25">
      <c r="A36" s="696" t="s">
        <v>351</v>
      </c>
      <c r="B36" s="718">
        <v>322370000</v>
      </c>
      <c r="C36" s="696">
        <v>0</v>
      </c>
      <c r="D36" s="696"/>
      <c r="E36" s="696"/>
      <c r="F36" s="696"/>
      <c r="G36" s="696"/>
      <c r="H36" s="696"/>
      <c r="I36" s="696"/>
      <c r="J36" s="696"/>
      <c r="K36" s="696"/>
      <c r="L36" s="696"/>
      <c r="M36" s="737"/>
      <c r="N36" s="741"/>
      <c r="O36" s="741"/>
      <c r="P36" s="741"/>
      <c r="Q36" s="696"/>
      <c r="R36" s="696"/>
      <c r="S36" s="696"/>
      <c r="T36" s="741"/>
      <c r="U36" s="696"/>
      <c r="V36" s="741"/>
      <c r="W36" s="696"/>
      <c r="X36" s="696"/>
      <c r="Y36" s="696"/>
      <c r="Z36" s="741"/>
      <c r="AA36" s="741"/>
      <c r="AB36" s="741"/>
      <c r="AC36" s="696"/>
      <c r="AD36" s="696"/>
      <c r="AE36" s="741"/>
      <c r="AF36" s="740"/>
      <c r="AG36" s="796"/>
      <c r="AH36" s="796"/>
      <c r="AI36" s="696"/>
      <c r="AJ36" s="696"/>
      <c r="AK36" s="696"/>
      <c r="AL36" s="740"/>
      <c r="AM36" s="740"/>
    </row>
    <row r="37" spans="1:39" ht="29.25" hidden="1" customHeight="1" x14ac:dyDescent="0.25">
      <c r="A37" s="696" t="s">
        <v>352</v>
      </c>
      <c r="B37" s="718">
        <v>322341133</v>
      </c>
      <c r="C37" s="718">
        <v>28867</v>
      </c>
      <c r="D37" s="696"/>
      <c r="E37" s="696"/>
      <c r="F37" s="696"/>
      <c r="G37" s="696"/>
      <c r="H37" s="696"/>
      <c r="I37" s="696"/>
      <c r="J37" s="696"/>
      <c r="K37" s="696"/>
      <c r="L37" s="696"/>
      <c r="M37" s="737"/>
      <c r="N37" s="741"/>
      <c r="O37" s="741"/>
      <c r="P37" s="741"/>
      <c r="Q37" s="696"/>
      <c r="R37" s="696"/>
      <c r="S37" s="696"/>
      <c r="T37" s="741"/>
      <c r="U37" s="696"/>
      <c r="V37" s="741"/>
      <c r="W37" s="696"/>
      <c r="X37" s="696"/>
      <c r="Y37" s="696"/>
      <c r="Z37" s="741"/>
      <c r="AA37" s="741"/>
      <c r="AB37" s="741"/>
      <c r="AC37" s="696"/>
      <c r="AD37" s="696"/>
      <c r="AE37" s="741"/>
      <c r="AF37" s="740"/>
      <c r="AG37" s="796"/>
      <c r="AH37" s="796"/>
      <c r="AI37" s="696"/>
      <c r="AJ37" s="696"/>
      <c r="AK37" s="696"/>
      <c r="AL37" s="740"/>
      <c r="AM37" s="740"/>
    </row>
    <row r="38" spans="1:39" ht="29.25" customHeight="1" x14ac:dyDescent="0.25">
      <c r="A38" s="696"/>
      <c r="B38" s="696"/>
      <c r="C38" s="696"/>
      <c r="D38" s="696"/>
      <c r="E38" s="696"/>
      <c r="F38" s="696"/>
      <c r="G38" s="696"/>
      <c r="H38" s="696"/>
      <c r="I38" s="696"/>
      <c r="J38" s="696"/>
      <c r="K38" s="696"/>
      <c r="L38" s="696"/>
      <c r="M38" s="737"/>
      <c r="N38" s="741"/>
      <c r="O38" s="741"/>
      <c r="P38" s="741"/>
      <c r="Q38" s="696"/>
      <c r="R38" s="696"/>
      <c r="S38" s="696"/>
      <c r="T38" s="741"/>
      <c r="U38" s="696"/>
      <c r="V38" s="741"/>
      <c r="W38" s="696"/>
      <c r="X38" s="696"/>
      <c r="Y38" s="696"/>
      <c r="Z38" s="741"/>
      <c r="AA38" s="741"/>
      <c r="AB38" s="741"/>
      <c r="AC38" s="696"/>
      <c r="AD38" s="696"/>
      <c r="AE38" s="810">
        <f>SUBTOTAL(9,AE2:AE20)</f>
        <v>97776667</v>
      </c>
      <c r="AF38" s="740"/>
      <c r="AG38" s="796"/>
      <c r="AH38" s="796"/>
      <c r="AI38" s="696"/>
      <c r="AJ38" s="696"/>
      <c r="AK38" s="696"/>
      <c r="AL38" s="740"/>
      <c r="AM38" s="740"/>
    </row>
    <row r="39" spans="1:39" ht="29.25" customHeight="1" x14ac:dyDescent="0.25">
      <c r="A39" s="696"/>
      <c r="B39" s="696"/>
      <c r="C39" s="696"/>
      <c r="D39" s="696"/>
      <c r="E39" s="696"/>
      <c r="F39" s="696"/>
      <c r="G39" s="696"/>
      <c r="H39" s="696"/>
      <c r="I39" s="696"/>
      <c r="J39" s="696"/>
      <c r="K39" s="696"/>
      <c r="L39" s="696"/>
      <c r="M39" s="737"/>
      <c r="N39" s="741"/>
      <c r="O39" s="741"/>
      <c r="P39" s="741"/>
      <c r="Q39" s="696"/>
      <c r="R39" s="696"/>
      <c r="S39" s="696"/>
      <c r="T39" s="741"/>
      <c r="U39" s="696"/>
      <c r="V39" s="741"/>
      <c r="W39" s="696"/>
      <c r="X39" s="696"/>
      <c r="Y39" s="696"/>
      <c r="Z39" s="741"/>
      <c r="AA39" s="741"/>
      <c r="AB39" s="741"/>
      <c r="AC39" s="696"/>
      <c r="AD39" s="696"/>
      <c r="AE39" s="717"/>
      <c r="AF39" s="740"/>
      <c r="AG39" s="796"/>
      <c r="AH39" s="796"/>
      <c r="AI39" s="696"/>
      <c r="AJ39" s="696"/>
      <c r="AK39" s="696"/>
      <c r="AL39" s="740"/>
      <c r="AM39" s="740"/>
    </row>
    <row r="40" spans="1:39" ht="29.25" customHeight="1" x14ac:dyDescent="0.25">
      <c r="A40" s="696"/>
      <c r="B40" s="696"/>
      <c r="C40" s="696"/>
      <c r="D40" s="696"/>
      <c r="E40" s="696"/>
      <c r="F40" s="696"/>
      <c r="G40" s="696"/>
      <c r="H40" s="696"/>
      <c r="I40" s="696"/>
      <c r="J40" s="696"/>
      <c r="K40" s="696"/>
      <c r="L40" s="696"/>
      <c r="M40" s="737"/>
      <c r="N40" s="741"/>
      <c r="O40" s="741"/>
      <c r="P40" s="741"/>
      <c r="Q40" s="696"/>
      <c r="R40" s="696"/>
      <c r="S40" s="696"/>
      <c r="T40" s="741"/>
      <c r="U40" s="696"/>
      <c r="V40" s="741"/>
      <c r="W40" s="696"/>
      <c r="X40" s="696"/>
      <c r="Y40" s="696"/>
      <c r="Z40" s="741"/>
      <c r="AA40" s="741"/>
      <c r="AB40" s="741"/>
      <c r="AC40" s="696"/>
      <c r="AD40" s="696"/>
      <c r="AF40" s="740"/>
      <c r="AG40" s="796"/>
      <c r="AH40" s="796"/>
      <c r="AI40" s="696"/>
      <c r="AJ40" s="696"/>
      <c r="AK40" s="696"/>
      <c r="AL40" s="740"/>
      <c r="AM40" s="740"/>
    </row>
    <row r="41" spans="1:39" ht="29.25" customHeight="1" x14ac:dyDescent="0.25">
      <c r="A41" s="696"/>
      <c r="B41" s="696"/>
      <c r="C41" s="696"/>
      <c r="D41" s="696"/>
      <c r="E41" s="696"/>
      <c r="F41" s="696"/>
      <c r="G41" s="696"/>
      <c r="H41" s="696"/>
      <c r="I41" s="696"/>
      <c r="J41" s="696"/>
      <c r="K41" s="696"/>
      <c r="L41" s="696"/>
      <c r="M41" s="737"/>
      <c r="N41" s="741"/>
      <c r="O41" s="741"/>
      <c r="P41" s="741"/>
      <c r="Q41" s="696"/>
      <c r="R41" s="696"/>
      <c r="S41" s="696"/>
      <c r="T41" s="741"/>
      <c r="U41" s="696"/>
      <c r="V41" s="741"/>
      <c r="W41" s="696"/>
      <c r="X41" s="696"/>
      <c r="Y41" s="696"/>
      <c r="Z41" s="741"/>
      <c r="AA41" s="741"/>
      <c r="AB41" s="741"/>
      <c r="AC41" s="696"/>
      <c r="AD41" s="696"/>
      <c r="AE41" s="741"/>
      <c r="AF41" s="740"/>
      <c r="AG41" s="796"/>
      <c r="AH41" s="796"/>
      <c r="AI41" s="696"/>
      <c r="AJ41" s="696"/>
      <c r="AK41" s="696"/>
      <c r="AL41" s="740"/>
      <c r="AM41" s="740"/>
    </row>
    <row r="42" spans="1:39" ht="29.25" customHeight="1" x14ac:dyDescent="0.25">
      <c r="A42" s="696"/>
      <c r="B42" s="696"/>
      <c r="C42" s="696"/>
      <c r="D42" s="696"/>
      <c r="E42" s="696"/>
      <c r="F42" s="696"/>
      <c r="G42" s="696"/>
      <c r="H42" s="696"/>
      <c r="I42" s="696"/>
      <c r="J42" s="696"/>
      <c r="K42" s="696"/>
      <c r="L42" s="696"/>
      <c r="M42" s="737"/>
      <c r="N42" s="741"/>
      <c r="O42" s="741"/>
      <c r="P42" s="741"/>
      <c r="Q42" s="696"/>
      <c r="R42" s="696"/>
      <c r="S42" s="696"/>
      <c r="T42" s="741"/>
      <c r="U42" s="696"/>
      <c r="V42" s="741"/>
      <c r="W42" s="696"/>
      <c r="X42" s="696"/>
      <c r="Y42" s="696"/>
      <c r="Z42" s="741"/>
      <c r="AA42" s="741"/>
      <c r="AB42" s="741"/>
      <c r="AC42" s="696"/>
      <c r="AD42" s="696"/>
      <c r="AE42" s="741"/>
      <c r="AF42" s="740"/>
      <c r="AG42" s="796"/>
      <c r="AH42" s="796"/>
      <c r="AI42" s="696"/>
      <c r="AJ42" s="696"/>
      <c r="AK42" s="696"/>
      <c r="AL42" s="740"/>
      <c r="AM42" s="740"/>
    </row>
    <row r="43" spans="1:39" ht="29.25" customHeight="1" x14ac:dyDescent="0.25">
      <c r="A43" s="696"/>
      <c r="B43" s="696"/>
      <c r="C43" s="696"/>
      <c r="D43" s="696"/>
      <c r="E43" s="696"/>
      <c r="F43" s="696"/>
      <c r="G43" s="696"/>
      <c r="H43" s="696"/>
      <c r="I43" s="696"/>
      <c r="J43" s="696"/>
      <c r="K43" s="696"/>
      <c r="L43" s="696"/>
      <c r="M43" s="737"/>
      <c r="N43" s="741"/>
      <c r="O43" s="741"/>
      <c r="P43" s="741"/>
      <c r="Q43" s="696"/>
      <c r="R43" s="696"/>
      <c r="S43" s="696"/>
      <c r="T43" s="741"/>
      <c r="U43" s="696"/>
      <c r="V43" s="741"/>
      <c r="W43" s="696"/>
      <c r="X43" s="696"/>
      <c r="Y43" s="696"/>
      <c r="Z43" s="741"/>
      <c r="AA43" s="741"/>
      <c r="AB43" s="741"/>
      <c r="AC43" s="696"/>
      <c r="AD43" s="696"/>
      <c r="AE43" s="741"/>
      <c r="AF43" s="740"/>
      <c r="AG43" s="796"/>
      <c r="AH43" s="796"/>
      <c r="AI43" s="696"/>
      <c r="AJ43" s="696"/>
      <c r="AK43" s="696"/>
      <c r="AL43" s="740"/>
      <c r="AM43" s="740"/>
    </row>
    <row r="44" spans="1:39" ht="29.25" customHeight="1" x14ac:dyDescent="0.25">
      <c r="A44" s="800" t="s">
        <v>353</v>
      </c>
      <c r="B44" s="800"/>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740"/>
      <c r="AG44" s="796"/>
      <c r="AH44" s="796"/>
      <c r="AI44" s="696"/>
      <c r="AJ44" s="696"/>
      <c r="AK44" s="696"/>
      <c r="AL44" s="740"/>
      <c r="AM44" s="740"/>
    </row>
    <row r="45" spans="1:39" ht="29.25" customHeight="1" x14ac:dyDescent="0.25">
      <c r="A45" s="696"/>
      <c r="B45" s="696"/>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740"/>
      <c r="AG45" s="796"/>
      <c r="AH45" s="796"/>
      <c r="AI45" s="696"/>
      <c r="AJ45" s="696"/>
      <c r="AK45" s="696"/>
      <c r="AL45" s="696"/>
      <c r="AM45" s="696"/>
    </row>
    <row r="46" spans="1:39" ht="29.25" customHeight="1" x14ac:dyDescent="0.25">
      <c r="A46" s="743" t="s">
        <v>354</v>
      </c>
      <c r="B46" s="743" t="s">
        <v>355</v>
      </c>
      <c r="C46" s="743" t="s">
        <v>356</v>
      </c>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row>
    <row r="47" spans="1:39" ht="29.25" customHeight="1" x14ac:dyDescent="0.25">
      <c r="A47" s="744" t="s">
        <v>105</v>
      </c>
      <c r="B47" s="745">
        <v>100000000</v>
      </c>
      <c r="C47" s="712">
        <v>120000000</v>
      </c>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740"/>
      <c r="AG47" s="796"/>
      <c r="AH47" s="796"/>
      <c r="AI47" s="696"/>
      <c r="AJ47" s="696"/>
      <c r="AK47" s="696"/>
      <c r="AL47" s="740"/>
      <c r="AM47" s="740"/>
    </row>
    <row r="48" spans="1:39" ht="29.25" customHeight="1" x14ac:dyDescent="0.25">
      <c r="A48" s="744" t="s">
        <v>287</v>
      </c>
      <c r="B48" s="801">
        <v>107500000</v>
      </c>
      <c r="C48" s="802">
        <v>87400000</v>
      </c>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803"/>
      <c r="AG48" s="796"/>
      <c r="AH48" s="796"/>
      <c r="AI48" s="796"/>
      <c r="AJ48" s="796"/>
      <c r="AK48" s="796"/>
      <c r="AL48" s="803"/>
      <c r="AM48" s="803"/>
    </row>
    <row r="49" spans="1:39" ht="29.25" customHeight="1" x14ac:dyDescent="0.25">
      <c r="A49" s="744" t="s">
        <v>288</v>
      </c>
      <c r="B49" s="801"/>
      <c r="C49" s="802"/>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803"/>
      <c r="AG49" s="796"/>
      <c r="AH49" s="796"/>
      <c r="AI49" s="796"/>
      <c r="AJ49" s="796"/>
      <c r="AK49" s="796"/>
      <c r="AL49" s="803"/>
      <c r="AM49" s="803"/>
    </row>
    <row r="50" spans="1:39" ht="29.25" customHeight="1" x14ac:dyDescent="0.25">
      <c r="A50" s="744" t="s">
        <v>104</v>
      </c>
      <c r="B50" s="745">
        <v>114870000</v>
      </c>
      <c r="C50" s="712">
        <v>103447800</v>
      </c>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740"/>
      <c r="AG50" s="796"/>
      <c r="AH50" s="796"/>
      <c r="AI50" s="696"/>
      <c r="AJ50" s="696"/>
      <c r="AK50" s="696"/>
      <c r="AL50" s="740"/>
      <c r="AM50" s="740"/>
    </row>
    <row r="51" spans="1:39" ht="29.25" customHeight="1" x14ac:dyDescent="0.25">
      <c r="A51" s="746" t="s">
        <v>357</v>
      </c>
      <c r="B51" s="747">
        <v>322370000</v>
      </c>
      <c r="C51" s="747">
        <v>310847800</v>
      </c>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740"/>
      <c r="AG51" s="796"/>
      <c r="AH51" s="796"/>
      <c r="AI51" s="696"/>
      <c r="AJ51" s="696"/>
      <c r="AK51" s="696"/>
      <c r="AL51" s="740"/>
      <c r="AM51" s="740"/>
    </row>
    <row r="52" spans="1:39" ht="29.25" customHeight="1" x14ac:dyDescent="0.25">
      <c r="A52" s="696"/>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740"/>
      <c r="AG52" s="796"/>
      <c r="AH52" s="796"/>
      <c r="AI52" s="696"/>
      <c r="AJ52" s="696"/>
      <c r="AK52" s="696"/>
      <c r="AL52" s="696"/>
      <c r="AM52" s="696"/>
    </row>
    <row r="53" spans="1:39" ht="29.25" customHeight="1" x14ac:dyDescent="0.25">
      <c r="A53" s="696"/>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740"/>
      <c r="AG53" s="796"/>
      <c r="AH53" s="796"/>
      <c r="AI53" s="696"/>
      <c r="AJ53" s="696"/>
      <c r="AK53" s="696"/>
      <c r="AL53" s="696"/>
      <c r="AM53" s="696"/>
    </row>
    <row r="54" spans="1:39" ht="29.25" customHeight="1" x14ac:dyDescent="0.25">
      <c r="A54" s="696"/>
      <c r="B54" s="696"/>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740"/>
      <c r="AG54" s="796"/>
      <c r="AH54" s="796"/>
      <c r="AI54" s="696"/>
      <c r="AJ54" s="696"/>
      <c r="AK54" s="696"/>
      <c r="AL54" s="696"/>
      <c r="AM54" s="696"/>
    </row>
    <row r="55" spans="1:39" ht="29.25" customHeight="1" x14ac:dyDescent="0.25">
      <c r="A55" s="696"/>
      <c r="B55" s="696"/>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740"/>
      <c r="AG55" s="796"/>
      <c r="AH55" s="796"/>
      <c r="AI55" s="696"/>
      <c r="AJ55" s="696"/>
      <c r="AK55" s="696"/>
      <c r="AL55" s="696"/>
      <c r="AM55" s="696"/>
    </row>
    <row r="56" spans="1:39" ht="29.25" customHeight="1" x14ac:dyDescent="0.25">
      <c r="A56" s="696"/>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740"/>
      <c r="AG56" s="796"/>
      <c r="AH56" s="796"/>
      <c r="AI56" s="696"/>
      <c r="AJ56" s="696"/>
      <c r="AK56" s="696"/>
      <c r="AL56" s="696"/>
      <c r="AM56" s="696"/>
    </row>
    <row r="57" spans="1:39" ht="29.25" customHeight="1" x14ac:dyDescent="0.25">
      <c r="A57" s="748"/>
      <c r="B57" s="696"/>
      <c r="C57" s="696"/>
      <c r="D57" s="696"/>
      <c r="E57" s="696"/>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740"/>
      <c r="AG57" s="796"/>
      <c r="AH57" s="796"/>
      <c r="AI57" s="696"/>
      <c r="AJ57" s="696"/>
      <c r="AK57" s="696"/>
      <c r="AL57" s="740"/>
      <c r="AM57" s="740"/>
    </row>
    <row r="58" spans="1:39" ht="29.25" customHeight="1" x14ac:dyDescent="0.25">
      <c r="A58" s="748"/>
      <c r="B58" s="696"/>
      <c r="C58" s="696"/>
      <c r="D58" s="696"/>
      <c r="E58" s="696"/>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740"/>
      <c r="AG58" s="796"/>
      <c r="AH58" s="796"/>
      <c r="AI58" s="696"/>
      <c r="AJ58" s="696"/>
      <c r="AK58" s="696"/>
      <c r="AL58" s="696"/>
      <c r="AM58" s="696"/>
    </row>
    <row r="59" spans="1:39" ht="29.25" customHeight="1" x14ac:dyDescent="0.25">
      <c r="A59" s="696"/>
      <c r="B59" s="696"/>
      <c r="C59" s="696"/>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740"/>
      <c r="AG59" s="796"/>
      <c r="AH59" s="796"/>
      <c r="AI59" s="696"/>
      <c r="AJ59" s="696"/>
      <c r="AK59" s="696"/>
      <c r="AL59" s="696"/>
      <c r="AM59" s="696"/>
    </row>
    <row r="60" spans="1:39" ht="29.25" customHeight="1" x14ac:dyDescent="0.25">
      <c r="A60" s="696"/>
      <c r="B60" s="696"/>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740"/>
      <c r="AG60" s="796"/>
      <c r="AH60" s="796"/>
      <c r="AI60" s="696"/>
      <c r="AJ60" s="696"/>
      <c r="AK60" s="696"/>
      <c r="AL60" s="696"/>
      <c r="AM60" s="696"/>
    </row>
    <row r="61" spans="1:39" ht="29.25" customHeight="1" x14ac:dyDescent="0.25">
      <c r="A61" s="696"/>
      <c r="B61" s="696"/>
      <c r="C61" s="696"/>
      <c r="D61" s="696"/>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740"/>
      <c r="AG61" s="796"/>
      <c r="AH61" s="796"/>
      <c r="AI61" s="696"/>
      <c r="AJ61" s="696"/>
      <c r="AK61" s="696"/>
      <c r="AL61" s="696"/>
      <c r="AM61" s="696"/>
    </row>
    <row r="62" spans="1:39" ht="29.25" customHeight="1" x14ac:dyDescent="0.25">
      <c r="A62" s="800" t="s">
        <v>358</v>
      </c>
      <c r="B62" s="800"/>
      <c r="C62" s="696"/>
      <c r="D62" s="696"/>
      <c r="E62" s="696"/>
      <c r="F62" s="696"/>
      <c r="G62" s="696"/>
      <c r="H62" s="696"/>
      <c r="I62" s="696"/>
      <c r="J62" s="696"/>
      <c r="K62" s="696"/>
      <c r="L62" s="696"/>
      <c r="M62" s="696"/>
      <c r="N62" s="696"/>
      <c r="O62" s="696"/>
      <c r="P62" s="696"/>
      <c r="Q62" s="696"/>
      <c r="R62" s="696"/>
      <c r="S62" s="696"/>
      <c r="T62" s="696"/>
      <c r="U62" s="696"/>
      <c r="V62" s="696"/>
      <c r="W62" s="696"/>
      <c r="X62" s="696"/>
      <c r="Y62" s="696"/>
      <c r="Z62" s="696"/>
      <c r="AA62" s="696"/>
      <c r="AB62" s="696"/>
      <c r="AC62" s="696"/>
      <c r="AD62" s="696"/>
      <c r="AE62" s="696"/>
      <c r="AF62" s="740"/>
      <c r="AG62" s="796"/>
      <c r="AH62" s="796"/>
      <c r="AI62" s="696"/>
      <c r="AJ62" s="696"/>
      <c r="AK62" s="696"/>
      <c r="AL62" s="696"/>
      <c r="AM62" s="696"/>
    </row>
    <row r="63" spans="1:39" ht="29.25" customHeight="1" x14ac:dyDescent="0.25">
      <c r="A63" s="696"/>
      <c r="B63" s="696"/>
      <c r="C63" s="696"/>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740"/>
      <c r="AG63" s="796"/>
      <c r="AH63" s="796"/>
      <c r="AI63" s="696"/>
      <c r="AJ63" s="696"/>
      <c r="AK63" s="696"/>
      <c r="AL63" s="696"/>
      <c r="AM63" s="696"/>
    </row>
    <row r="64" spans="1:39" ht="29.25" customHeight="1" x14ac:dyDescent="0.25">
      <c r="A64" s="696"/>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740"/>
      <c r="AG64" s="796"/>
      <c r="AH64" s="796"/>
      <c r="AI64" s="696"/>
      <c r="AJ64" s="696"/>
      <c r="AK64" s="696"/>
      <c r="AL64" s="696"/>
      <c r="AM64" s="696"/>
    </row>
    <row r="65" spans="1:39" ht="29.25" customHeight="1" x14ac:dyDescent="0.25">
      <c r="A65" s="696"/>
      <c r="B65" s="696"/>
      <c r="C65" s="696"/>
      <c r="D65" s="696"/>
      <c r="E65" s="696"/>
      <c r="F65" s="696"/>
      <c r="G65" s="696"/>
      <c r="H65" s="696"/>
      <c r="I65" s="696"/>
      <c r="J65" s="696"/>
      <c r="K65" s="696"/>
      <c r="L65" s="696"/>
      <c r="M65" s="696"/>
      <c r="N65" s="696"/>
      <c r="O65" s="696"/>
      <c r="P65" s="696"/>
      <c r="Q65" s="696"/>
      <c r="R65" s="696"/>
      <c r="S65" s="696"/>
      <c r="T65" s="696"/>
      <c r="U65" s="696"/>
      <c r="V65" s="696"/>
      <c r="W65" s="696"/>
      <c r="X65" s="696"/>
      <c r="Y65" s="696"/>
      <c r="Z65" s="696"/>
      <c r="AA65" s="696"/>
      <c r="AB65" s="696"/>
      <c r="AC65" s="696"/>
      <c r="AD65" s="696"/>
      <c r="AE65" s="696"/>
      <c r="AF65" s="740"/>
      <c r="AG65" s="796"/>
      <c r="AH65" s="796"/>
      <c r="AI65" s="696"/>
      <c r="AJ65" s="696"/>
      <c r="AK65" s="696"/>
      <c r="AL65" s="696"/>
      <c r="AM65" s="696"/>
    </row>
    <row r="66" spans="1:39" ht="29.25" customHeight="1" x14ac:dyDescent="0.25">
      <c r="A66" s="696"/>
      <c r="B66" s="696"/>
      <c r="C66" s="696"/>
      <c r="D66" s="696"/>
      <c r="E66" s="696"/>
      <c r="F66" s="696"/>
      <c r="G66" s="696"/>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740"/>
      <c r="AG66" s="796"/>
      <c r="AH66" s="796"/>
      <c r="AI66" s="696"/>
      <c r="AJ66" s="696"/>
      <c r="AK66" s="696"/>
      <c r="AL66" s="696"/>
      <c r="AM66" s="696"/>
    </row>
    <row r="67" spans="1:39" ht="29.25" customHeight="1" x14ac:dyDescent="0.25">
      <c r="A67" s="696"/>
      <c r="B67" s="696"/>
      <c r="C67" s="696"/>
      <c r="D67" s="696"/>
      <c r="E67" s="696"/>
      <c r="F67" s="696"/>
      <c r="G67" s="696"/>
      <c r="H67" s="696"/>
      <c r="I67" s="696"/>
      <c r="J67" s="696"/>
      <c r="K67" s="696"/>
      <c r="L67" s="696"/>
      <c r="M67" s="696"/>
      <c r="N67" s="696"/>
      <c r="O67" s="696"/>
      <c r="P67" s="696"/>
      <c r="Q67" s="696"/>
      <c r="R67" s="696"/>
      <c r="S67" s="696"/>
      <c r="T67" s="696"/>
      <c r="U67" s="696"/>
      <c r="V67" s="696"/>
      <c r="W67" s="696"/>
      <c r="X67" s="696"/>
      <c r="Y67" s="696"/>
      <c r="Z67" s="696"/>
      <c r="AA67" s="696"/>
      <c r="AB67" s="696"/>
      <c r="AC67" s="696"/>
      <c r="AD67" s="696"/>
      <c r="AE67" s="696"/>
      <c r="AF67" s="740"/>
      <c r="AG67" s="796"/>
      <c r="AH67" s="796"/>
      <c r="AI67" s="696"/>
      <c r="AJ67" s="696"/>
      <c r="AK67" s="696"/>
      <c r="AL67" s="696"/>
      <c r="AM67" s="696"/>
    </row>
    <row r="68" spans="1:39" ht="29.25" customHeight="1" x14ac:dyDescent="0.25">
      <c r="A68" s="749" t="s">
        <v>267</v>
      </c>
      <c r="B68" s="750" t="s">
        <v>254</v>
      </c>
      <c r="C68" s="750" t="s">
        <v>255</v>
      </c>
      <c r="D68" s="743" t="s">
        <v>359</v>
      </c>
      <c r="E68" s="743" t="s">
        <v>356</v>
      </c>
      <c r="F68" s="743" t="s">
        <v>360</v>
      </c>
      <c r="G68" s="743" t="s">
        <v>361</v>
      </c>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740"/>
      <c r="AG68" s="796"/>
      <c r="AH68" s="796"/>
      <c r="AI68" s="696"/>
      <c r="AJ68" s="696"/>
      <c r="AK68" s="696"/>
      <c r="AL68" s="696"/>
      <c r="AM68" s="696"/>
    </row>
    <row r="69" spans="1:39" ht="29.25" customHeight="1" x14ac:dyDescent="0.25">
      <c r="A69" s="741" t="s">
        <v>311</v>
      </c>
      <c r="B69" s="751" t="s">
        <v>289</v>
      </c>
      <c r="C69" s="697" t="s">
        <v>290</v>
      </c>
      <c r="D69" s="712">
        <v>110282000</v>
      </c>
      <c r="E69" s="712">
        <v>103447800</v>
      </c>
      <c r="F69" s="712">
        <v>97710800</v>
      </c>
      <c r="G69" s="712">
        <v>42723467</v>
      </c>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740"/>
      <c r="AG69" s="796"/>
      <c r="AH69" s="796"/>
      <c r="AI69" s="696"/>
      <c r="AJ69" s="696"/>
      <c r="AK69" s="696"/>
      <c r="AL69" s="696"/>
      <c r="AM69" s="696"/>
    </row>
    <row r="70" spans="1:39" ht="29.25" customHeight="1" x14ac:dyDescent="0.25">
      <c r="A70" s="741" t="s">
        <v>295</v>
      </c>
      <c r="B70" s="751" t="s">
        <v>304</v>
      </c>
      <c r="C70" s="697" t="s">
        <v>305</v>
      </c>
      <c r="D70" s="712">
        <v>120000000</v>
      </c>
      <c r="E70" s="712">
        <v>120000000</v>
      </c>
      <c r="F70" s="712">
        <v>120000000</v>
      </c>
      <c r="G70" s="710">
        <v>0</v>
      </c>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740"/>
      <c r="AG70" s="796"/>
      <c r="AH70" s="796"/>
      <c r="AI70" s="696"/>
      <c r="AJ70" s="696"/>
      <c r="AK70" s="696"/>
      <c r="AL70" s="696"/>
      <c r="AM70" s="696"/>
    </row>
    <row r="71" spans="1:39" ht="29.25" customHeight="1" x14ac:dyDescent="0.25">
      <c r="A71" s="741" t="s">
        <v>295</v>
      </c>
      <c r="B71" s="751" t="s">
        <v>289</v>
      </c>
      <c r="C71" s="697" t="s">
        <v>290</v>
      </c>
      <c r="D71" s="712">
        <v>107500000</v>
      </c>
      <c r="E71" s="712">
        <v>87400000</v>
      </c>
      <c r="F71" s="712">
        <v>87400000</v>
      </c>
      <c r="G71" s="712">
        <v>42016667</v>
      </c>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740"/>
      <c r="AG71" s="796"/>
      <c r="AH71" s="796"/>
      <c r="AI71" s="696"/>
      <c r="AJ71" s="696"/>
      <c r="AK71" s="696"/>
      <c r="AL71" s="696"/>
      <c r="AM71" s="696"/>
    </row>
    <row r="72" spans="1:39" ht="29.25" customHeight="1" x14ac:dyDescent="0.25">
      <c r="A72" s="752" t="s">
        <v>357</v>
      </c>
      <c r="B72" s="752"/>
      <c r="C72" s="752"/>
      <c r="D72" s="753">
        <v>337782000</v>
      </c>
      <c r="E72" s="753">
        <v>310847800</v>
      </c>
      <c r="F72" s="753">
        <v>305110800</v>
      </c>
      <c r="G72" s="753">
        <v>84740134</v>
      </c>
      <c r="H72" s="696"/>
      <c r="I72" s="696"/>
      <c r="J72" s="696"/>
      <c r="K72" s="696"/>
      <c r="L72" s="696"/>
      <c r="M72" s="696"/>
      <c r="N72" s="696"/>
      <c r="O72" s="696"/>
      <c r="P72" s="696"/>
      <c r="Q72" s="696"/>
      <c r="R72" s="696"/>
      <c r="S72" s="696"/>
      <c r="T72" s="696"/>
      <c r="U72" s="696"/>
      <c r="V72" s="696"/>
      <c r="W72" s="696"/>
      <c r="X72" s="696"/>
      <c r="Y72" s="696"/>
      <c r="Z72" s="696"/>
      <c r="AA72" s="696"/>
      <c r="AB72" s="696"/>
      <c r="AC72" s="696"/>
      <c r="AD72" s="696"/>
      <c r="AE72" s="696"/>
      <c r="AF72" s="740"/>
      <c r="AG72" s="796"/>
      <c r="AH72" s="796"/>
      <c r="AI72" s="696"/>
      <c r="AJ72" s="696"/>
      <c r="AK72" s="696"/>
      <c r="AL72" s="696"/>
      <c r="AM72" s="696"/>
    </row>
    <row r="73" spans="1:39" ht="29.25" customHeight="1" x14ac:dyDescent="0.25">
      <c r="A73" s="696"/>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740"/>
      <c r="AG73" s="796"/>
      <c r="AH73" s="796"/>
      <c r="AI73" s="696"/>
      <c r="AJ73" s="696"/>
      <c r="AK73" s="696"/>
      <c r="AL73" s="696"/>
      <c r="AM73" s="696"/>
    </row>
    <row r="74" spans="1:39" ht="29.25" customHeight="1" x14ac:dyDescent="0.25">
      <c r="A74" s="696"/>
      <c r="B74" s="696"/>
      <c r="C74" s="696"/>
      <c r="D74" s="696"/>
      <c r="E74" s="696"/>
      <c r="F74" s="696"/>
      <c r="G74" s="696"/>
      <c r="H74" s="696"/>
      <c r="I74" s="696"/>
      <c r="J74" s="696"/>
      <c r="K74" s="696"/>
      <c r="L74" s="696"/>
      <c r="M74" s="696"/>
      <c r="N74" s="696"/>
      <c r="O74" s="696"/>
      <c r="P74" s="696"/>
      <c r="Q74" s="696"/>
      <c r="R74" s="696"/>
      <c r="S74" s="696"/>
      <c r="T74" s="696"/>
      <c r="U74" s="696"/>
      <c r="V74" s="696"/>
      <c r="W74" s="696"/>
      <c r="X74" s="696"/>
      <c r="Y74" s="696"/>
      <c r="Z74" s="696"/>
      <c r="AA74" s="696"/>
      <c r="AB74" s="696"/>
      <c r="AC74" s="696"/>
      <c r="AD74" s="696"/>
      <c r="AE74" s="696"/>
      <c r="AF74" s="740"/>
      <c r="AG74" s="796"/>
      <c r="AH74" s="796"/>
      <c r="AI74" s="696"/>
      <c r="AJ74" s="696"/>
      <c r="AK74" s="696"/>
      <c r="AL74" s="696"/>
      <c r="AM74" s="696"/>
    </row>
    <row r="75" spans="1:39" ht="29.25" customHeight="1" x14ac:dyDescent="0.25">
      <c r="A75" s="696"/>
      <c r="B75" s="696"/>
      <c r="C75" s="696"/>
      <c r="D75" s="696"/>
      <c r="E75" s="696"/>
      <c r="F75" s="696"/>
      <c r="G75" s="696"/>
      <c r="H75" s="696"/>
      <c r="I75" s="696"/>
      <c r="J75" s="696"/>
      <c r="K75" s="696"/>
      <c r="L75" s="696"/>
      <c r="M75" s="696"/>
      <c r="N75" s="696"/>
      <c r="O75" s="696"/>
      <c r="P75" s="696"/>
      <c r="Q75" s="696"/>
      <c r="R75" s="696"/>
      <c r="S75" s="696"/>
      <c r="T75" s="696"/>
      <c r="U75" s="696"/>
      <c r="V75" s="696"/>
      <c r="W75" s="696"/>
      <c r="X75" s="696"/>
      <c r="Y75" s="696"/>
      <c r="Z75" s="696"/>
      <c r="AA75" s="696"/>
      <c r="AB75" s="696"/>
      <c r="AC75" s="696"/>
      <c r="AD75" s="696"/>
      <c r="AE75" s="696"/>
      <c r="AF75" s="740"/>
      <c r="AG75" s="796"/>
      <c r="AH75" s="796"/>
      <c r="AI75" s="696"/>
      <c r="AJ75" s="696"/>
      <c r="AK75" s="696"/>
      <c r="AL75" s="696"/>
      <c r="AM75" s="696"/>
    </row>
    <row r="76" spans="1:39" ht="29.25" customHeight="1" x14ac:dyDescent="0.25">
      <c r="A76" s="696"/>
      <c r="B76" s="696"/>
      <c r="C76" s="696"/>
      <c r="D76" s="696"/>
      <c r="E76" s="696"/>
      <c r="F76" s="696"/>
      <c r="G76" s="696"/>
      <c r="H76" s="696"/>
      <c r="I76" s="696"/>
      <c r="J76" s="696"/>
      <c r="K76" s="696"/>
      <c r="L76" s="696"/>
      <c r="M76" s="696"/>
      <c r="N76" s="696"/>
      <c r="O76" s="696"/>
      <c r="P76" s="696"/>
      <c r="Q76" s="696"/>
      <c r="R76" s="696"/>
      <c r="S76" s="696"/>
      <c r="T76" s="696"/>
      <c r="U76" s="696"/>
      <c r="V76" s="696"/>
      <c r="W76" s="696"/>
      <c r="X76" s="696"/>
      <c r="Y76" s="696"/>
      <c r="Z76" s="696"/>
      <c r="AA76" s="696"/>
      <c r="AB76" s="696"/>
      <c r="AC76" s="696"/>
      <c r="AD76" s="696"/>
      <c r="AE76" s="696"/>
      <c r="AF76" s="740"/>
      <c r="AG76" s="796"/>
      <c r="AH76" s="796"/>
      <c r="AI76" s="696"/>
      <c r="AJ76" s="696"/>
      <c r="AK76" s="696"/>
      <c r="AL76" s="696"/>
      <c r="AM76" s="696"/>
    </row>
    <row r="77" spans="1:39" ht="29.25" customHeight="1" x14ac:dyDescent="0.25">
      <c r="A77" s="696"/>
      <c r="B77" s="696"/>
      <c r="C77" s="696"/>
      <c r="D77" s="696"/>
      <c r="E77" s="696"/>
      <c r="F77" s="696"/>
      <c r="G77" s="696"/>
      <c r="H77" s="696"/>
      <c r="I77" s="696"/>
      <c r="J77" s="696"/>
      <c r="K77" s="696"/>
      <c r="L77" s="696"/>
      <c r="M77" s="696"/>
      <c r="N77" s="696"/>
      <c r="O77" s="696"/>
      <c r="P77" s="696"/>
      <c r="Q77" s="696"/>
      <c r="R77" s="696"/>
      <c r="S77" s="696"/>
      <c r="T77" s="696"/>
      <c r="U77" s="696"/>
      <c r="V77" s="696"/>
      <c r="W77" s="696"/>
      <c r="X77" s="696"/>
      <c r="Y77" s="696"/>
      <c r="Z77" s="696"/>
      <c r="AA77" s="696"/>
      <c r="AB77" s="696"/>
      <c r="AC77" s="696"/>
      <c r="AD77" s="696"/>
      <c r="AE77" s="696"/>
      <c r="AF77" s="740"/>
      <c r="AG77" s="796"/>
      <c r="AH77" s="796"/>
      <c r="AI77" s="696"/>
      <c r="AJ77" s="696"/>
      <c r="AK77" s="696"/>
      <c r="AL77" s="696"/>
      <c r="AM77" s="696"/>
    </row>
    <row r="78" spans="1:39" ht="29.25" customHeight="1" x14ac:dyDescent="0.25">
      <c r="A78" s="696"/>
      <c r="B78" s="696"/>
      <c r="C78" s="696"/>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6"/>
      <c r="AB78" s="696"/>
      <c r="AC78" s="696"/>
      <c r="AD78" s="696"/>
      <c r="AE78" s="696"/>
      <c r="AF78" s="740"/>
      <c r="AG78" s="796"/>
      <c r="AH78" s="796"/>
      <c r="AI78" s="696"/>
      <c r="AJ78" s="696"/>
      <c r="AK78" s="696"/>
      <c r="AL78" s="696"/>
      <c r="AM78" s="696"/>
    </row>
    <row r="79" spans="1:39" ht="29.25" customHeight="1" x14ac:dyDescent="0.25">
      <c r="A79" s="710"/>
      <c r="B79" s="710"/>
      <c r="C79" s="710"/>
      <c r="D79" s="710"/>
      <c r="E79" s="710"/>
      <c r="F79" s="696"/>
      <c r="G79" s="696"/>
      <c r="H79" s="696"/>
      <c r="I79" s="696"/>
      <c r="J79" s="696"/>
      <c r="K79" s="696"/>
      <c r="L79" s="696"/>
      <c r="M79" s="696"/>
      <c r="N79" s="696"/>
      <c r="O79" s="696"/>
      <c r="P79" s="696"/>
      <c r="Q79" s="696"/>
      <c r="R79" s="696"/>
      <c r="S79" s="696"/>
      <c r="T79" s="696"/>
      <c r="U79" s="696"/>
      <c r="V79" s="696"/>
      <c r="W79" s="696"/>
      <c r="X79" s="696"/>
      <c r="Y79" s="696"/>
      <c r="Z79" s="696"/>
      <c r="AA79" s="696"/>
      <c r="AB79" s="696"/>
      <c r="AC79" s="696"/>
      <c r="AD79" s="696"/>
      <c r="AE79" s="696"/>
      <c r="AF79" s="740"/>
      <c r="AG79" s="796"/>
      <c r="AH79" s="796"/>
      <c r="AI79" s="696"/>
      <c r="AJ79" s="696"/>
      <c r="AK79" s="696"/>
      <c r="AL79" s="696"/>
      <c r="AM79" s="696"/>
    </row>
    <row r="80" spans="1:39" ht="29.25" customHeight="1" x14ac:dyDescent="0.25">
      <c r="A80" s="710"/>
      <c r="B80" s="710"/>
      <c r="C80" s="710"/>
      <c r="D80" s="710"/>
      <c r="E80" s="710"/>
      <c r="F80" s="696"/>
      <c r="G80" s="696"/>
      <c r="H80" s="696"/>
      <c r="I80" s="696"/>
      <c r="J80" s="696"/>
      <c r="K80" s="696"/>
      <c r="L80" s="696"/>
      <c r="M80" s="696"/>
      <c r="N80" s="696"/>
      <c r="O80" s="696"/>
      <c r="P80" s="696"/>
      <c r="Q80" s="696"/>
      <c r="R80" s="696"/>
      <c r="S80" s="696"/>
      <c r="T80" s="696"/>
      <c r="U80" s="696"/>
      <c r="V80" s="696"/>
      <c r="W80" s="696"/>
      <c r="X80" s="696"/>
      <c r="Y80" s="696"/>
      <c r="Z80" s="696"/>
      <c r="AA80" s="696"/>
      <c r="AB80" s="696"/>
      <c r="AC80" s="696"/>
      <c r="AD80" s="696"/>
      <c r="AE80" s="696"/>
      <c r="AF80" s="740"/>
      <c r="AG80" s="796"/>
      <c r="AH80" s="796"/>
      <c r="AI80" s="696"/>
      <c r="AJ80" s="696"/>
      <c r="AK80" s="696"/>
      <c r="AL80" s="696"/>
      <c r="AM80" s="696"/>
    </row>
    <row r="81" spans="1:39" ht="29.25" customHeight="1" x14ac:dyDescent="0.25">
      <c r="A81" s="696"/>
      <c r="B81" s="696"/>
      <c r="C81" s="696"/>
      <c r="D81" s="696"/>
      <c r="E81" s="696"/>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740"/>
      <c r="AG81" s="796"/>
      <c r="AH81" s="796"/>
      <c r="AI81" s="696"/>
      <c r="AJ81" s="696"/>
      <c r="AK81" s="696"/>
      <c r="AL81" s="696"/>
      <c r="AM81" s="696"/>
    </row>
    <row r="82" spans="1:39" ht="29.25" customHeight="1" x14ac:dyDescent="0.25">
      <c r="A82" s="696"/>
      <c r="B82" s="696"/>
      <c r="C82" s="696"/>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740"/>
      <c r="AG82" s="796"/>
      <c r="AH82" s="796"/>
      <c r="AI82" s="696"/>
      <c r="AJ82" s="696"/>
      <c r="AK82" s="696"/>
      <c r="AL82" s="696"/>
      <c r="AM82" s="696"/>
    </row>
    <row r="83" spans="1:39" ht="29.25" customHeight="1" x14ac:dyDescent="0.25">
      <c r="A83" s="696"/>
      <c r="B83" s="696"/>
      <c r="C83" s="696"/>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740"/>
      <c r="AG83" s="796"/>
      <c r="AH83" s="796"/>
      <c r="AI83" s="696"/>
      <c r="AJ83" s="696"/>
      <c r="AK83" s="696"/>
      <c r="AL83" s="696"/>
      <c r="AM83" s="696"/>
    </row>
    <row r="84" spans="1:39" ht="29.25" customHeight="1" x14ac:dyDescent="0.25">
      <c r="A84" s="754" t="s">
        <v>362</v>
      </c>
      <c r="B84" s="754" t="s">
        <v>363</v>
      </c>
      <c r="C84" s="754" t="s">
        <v>364</v>
      </c>
      <c r="D84" s="754" t="s">
        <v>365</v>
      </c>
      <c r="E84" s="755" t="s">
        <v>366</v>
      </c>
      <c r="F84" s="755" t="s">
        <v>367</v>
      </c>
      <c r="G84" s="754" t="s">
        <v>368</v>
      </c>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740"/>
      <c r="AG84" s="796"/>
      <c r="AH84" s="796"/>
      <c r="AI84" s="696"/>
      <c r="AJ84" s="696"/>
      <c r="AK84" s="696"/>
      <c r="AL84" s="696"/>
      <c r="AM84" s="696"/>
    </row>
    <row r="85" spans="1:39" ht="29.25" customHeight="1" x14ac:dyDescent="0.25">
      <c r="A85" s="756" t="s">
        <v>295</v>
      </c>
      <c r="B85" s="757"/>
      <c r="C85" s="758">
        <v>322370000</v>
      </c>
      <c r="D85" s="758">
        <v>310847800</v>
      </c>
      <c r="E85" s="758">
        <v>305110800</v>
      </c>
      <c r="F85" s="758">
        <v>84740134</v>
      </c>
      <c r="G85" s="759"/>
      <c r="H85" s="696"/>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740"/>
      <c r="AG85" s="796"/>
      <c r="AH85" s="796"/>
      <c r="AI85" s="696"/>
      <c r="AJ85" s="696"/>
      <c r="AK85" s="696"/>
      <c r="AL85" s="696"/>
      <c r="AM85" s="696"/>
    </row>
    <row r="86" spans="1:39" ht="29.25" customHeight="1" x14ac:dyDescent="0.25">
      <c r="A86" s="760" t="s">
        <v>289</v>
      </c>
      <c r="B86" s="760"/>
      <c r="C86" s="761">
        <v>202370000</v>
      </c>
      <c r="D86" s="761">
        <v>190847800</v>
      </c>
      <c r="E86" s="761">
        <v>185110800</v>
      </c>
      <c r="F86" s="761">
        <v>84740134</v>
      </c>
      <c r="G86" s="759"/>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740"/>
      <c r="AG86" s="796"/>
      <c r="AH86" s="796"/>
      <c r="AI86" s="696"/>
      <c r="AJ86" s="696"/>
      <c r="AK86" s="696"/>
      <c r="AL86" s="696"/>
      <c r="AM86" s="696"/>
    </row>
    <row r="87" spans="1:39" ht="29.25" customHeight="1" x14ac:dyDescent="0.25">
      <c r="A87" s="760" t="s">
        <v>304</v>
      </c>
      <c r="B87" s="760"/>
      <c r="C87" s="761">
        <v>120000000</v>
      </c>
      <c r="D87" s="761">
        <v>120000000</v>
      </c>
      <c r="E87" s="761">
        <v>120000000</v>
      </c>
      <c r="F87" s="762" t="s">
        <v>369</v>
      </c>
      <c r="G87" s="759"/>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740"/>
      <c r="AG87" s="796"/>
      <c r="AH87" s="796"/>
      <c r="AI87" s="696"/>
      <c r="AJ87" s="696"/>
      <c r="AK87" s="696"/>
      <c r="AL87" s="696"/>
      <c r="AM87" s="696"/>
    </row>
    <row r="88" spans="1:39" ht="29.25" customHeight="1" x14ac:dyDescent="0.25">
      <c r="A88" s="804" t="s">
        <v>370</v>
      </c>
      <c r="B88" s="805"/>
      <c r="C88" s="758">
        <v>322370000</v>
      </c>
      <c r="D88" s="758">
        <v>310847800</v>
      </c>
      <c r="E88" s="758">
        <v>305110800</v>
      </c>
      <c r="F88" s="758">
        <v>84740134</v>
      </c>
      <c r="G88" s="757" t="s">
        <v>369</v>
      </c>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740"/>
      <c r="AG88" s="796"/>
      <c r="AH88" s="796"/>
      <c r="AI88" s="696"/>
      <c r="AJ88" s="696"/>
      <c r="AK88" s="696"/>
      <c r="AL88" s="696"/>
      <c r="AM88" s="696"/>
    </row>
    <row r="89" spans="1:39" ht="29.25" customHeight="1" x14ac:dyDescent="0.25">
      <c r="A89" s="696"/>
      <c r="B89" s="696"/>
      <c r="C89" s="696"/>
      <c r="D89" s="696"/>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740"/>
      <c r="AG89" s="796"/>
      <c r="AH89" s="796"/>
      <c r="AI89" s="696"/>
      <c r="AJ89" s="696"/>
      <c r="AK89" s="696"/>
      <c r="AL89" s="696"/>
      <c r="AM89" s="696"/>
    </row>
    <row r="90" spans="1:39" ht="29.25" customHeight="1" x14ac:dyDescent="0.25">
      <c r="A90" s="696"/>
      <c r="B90" s="696"/>
      <c r="C90" s="696" t="s">
        <v>371</v>
      </c>
      <c r="D90" s="696" t="s">
        <v>371</v>
      </c>
      <c r="E90" s="696"/>
      <c r="F90" s="696"/>
      <c r="G90" s="696"/>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740"/>
      <c r="AG90" s="796"/>
      <c r="AH90" s="796"/>
      <c r="AI90" s="696"/>
      <c r="AJ90" s="696"/>
      <c r="AK90" s="696"/>
      <c r="AL90" s="696"/>
      <c r="AM90" s="696"/>
    </row>
    <row r="91" spans="1:39" ht="29.25" customHeight="1" x14ac:dyDescent="0.25">
      <c r="A91" s="696"/>
      <c r="B91" s="696"/>
      <c r="C91" s="696"/>
      <c r="D91" s="696"/>
      <c r="E91" s="696"/>
      <c r="F91" s="696"/>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740"/>
      <c r="AG91" s="796"/>
      <c r="AH91" s="796"/>
      <c r="AI91" s="696"/>
      <c r="AJ91" s="696"/>
      <c r="AK91" s="696"/>
      <c r="AL91" s="696"/>
      <c r="AM91" s="696"/>
    </row>
    <row r="92" spans="1:39" ht="29.25" customHeight="1" x14ac:dyDescent="0.25">
      <c r="A92" s="696"/>
      <c r="B92" s="696"/>
      <c r="C92" s="696"/>
      <c r="D92" s="696"/>
      <c r="E92" s="696"/>
      <c r="F92" s="696"/>
      <c r="G92" s="696"/>
      <c r="H92" s="696"/>
      <c r="I92" s="696"/>
      <c r="J92" s="696"/>
      <c r="K92" s="696"/>
      <c r="L92" s="696"/>
      <c r="M92" s="696"/>
      <c r="N92" s="696"/>
      <c r="O92" s="696"/>
      <c r="P92" s="696"/>
      <c r="Q92" s="696"/>
      <c r="R92" s="696"/>
      <c r="S92" s="696"/>
      <c r="T92" s="696"/>
      <c r="U92" s="696"/>
      <c r="V92" s="696"/>
      <c r="W92" s="696"/>
      <c r="X92" s="696"/>
      <c r="Y92" s="696"/>
      <c r="Z92" s="696"/>
      <c r="AA92" s="696"/>
      <c r="AB92" s="696"/>
      <c r="AC92" s="696"/>
      <c r="AD92" s="696"/>
      <c r="AE92" s="696"/>
      <c r="AF92" s="740"/>
      <c r="AG92" s="796"/>
      <c r="AH92" s="796"/>
      <c r="AI92" s="696"/>
      <c r="AJ92" s="696"/>
      <c r="AK92" s="696"/>
      <c r="AL92" s="696"/>
      <c r="AM92" s="696"/>
    </row>
    <row r="93" spans="1:39" ht="29.25" customHeight="1" x14ac:dyDescent="0.25">
      <c r="A93" s="696"/>
      <c r="B93" s="696"/>
      <c r="C93" s="696"/>
      <c r="D93" s="696"/>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740"/>
      <c r="AG93" s="796"/>
      <c r="AH93" s="796"/>
      <c r="AI93" s="696"/>
      <c r="AJ93" s="696"/>
      <c r="AK93" s="696"/>
      <c r="AL93" s="696"/>
      <c r="AM93" s="696"/>
    </row>
    <row r="94" spans="1:39" ht="29.25" customHeight="1" x14ac:dyDescent="0.25">
      <c r="A94" s="696"/>
      <c r="B94" s="696"/>
      <c r="C94" s="696"/>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696"/>
      <c r="AC94" s="696"/>
      <c r="AD94" s="696"/>
      <c r="AE94" s="696"/>
      <c r="AF94" s="740"/>
      <c r="AG94" s="796"/>
      <c r="AH94" s="796"/>
      <c r="AI94" s="696"/>
      <c r="AJ94" s="696"/>
      <c r="AK94" s="696"/>
      <c r="AL94" s="696"/>
      <c r="AM94" s="696"/>
    </row>
    <row r="95" spans="1:39" ht="29.25" customHeight="1" x14ac:dyDescent="0.25">
      <c r="A95" s="696"/>
      <c r="B95" s="696"/>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740"/>
      <c r="AG95" s="796"/>
      <c r="AH95" s="796"/>
      <c r="AI95" s="696"/>
      <c r="AJ95" s="696"/>
      <c r="AK95" s="696"/>
      <c r="AL95" s="696"/>
      <c r="AM95" s="696"/>
    </row>
    <row r="96" spans="1:39" ht="29.25" customHeight="1" x14ac:dyDescent="0.25">
      <c r="A96" s="696"/>
      <c r="B96" s="696"/>
      <c r="C96" s="696"/>
      <c r="D96" s="696"/>
      <c r="E96" s="696"/>
      <c r="F96" s="696"/>
      <c r="G96" s="696"/>
      <c r="H96" s="696"/>
      <c r="I96" s="696"/>
      <c r="J96" s="696"/>
      <c r="K96" s="696"/>
      <c r="L96" s="696"/>
      <c r="M96" s="696"/>
      <c r="N96" s="696"/>
      <c r="O96" s="696"/>
      <c r="P96" s="696"/>
      <c r="Q96" s="696"/>
      <c r="R96" s="696"/>
      <c r="S96" s="696"/>
      <c r="T96" s="696"/>
      <c r="U96" s="696"/>
      <c r="V96" s="696"/>
      <c r="W96" s="696"/>
      <c r="X96" s="696"/>
      <c r="Y96" s="696"/>
      <c r="Z96" s="696"/>
      <c r="AA96" s="696"/>
      <c r="AB96" s="696"/>
      <c r="AC96" s="696"/>
      <c r="AD96" s="696"/>
      <c r="AE96" s="696"/>
      <c r="AF96" s="740"/>
      <c r="AG96" s="796"/>
      <c r="AH96" s="796"/>
      <c r="AI96" s="696"/>
      <c r="AJ96" s="696"/>
      <c r="AK96" s="696"/>
      <c r="AL96" s="696"/>
      <c r="AM96" s="696"/>
    </row>
    <row r="97" spans="1:39" ht="29.25" customHeight="1" x14ac:dyDescent="0.25">
      <c r="A97" s="696"/>
      <c r="B97" s="696"/>
      <c r="C97" s="696"/>
      <c r="D97" s="696"/>
      <c r="E97" s="696"/>
      <c r="F97" s="696"/>
      <c r="G97" s="696"/>
      <c r="H97" s="696"/>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740"/>
      <c r="AG97" s="796"/>
      <c r="AH97" s="796"/>
      <c r="AI97" s="696"/>
      <c r="AJ97" s="696"/>
      <c r="AK97" s="696"/>
      <c r="AL97" s="696"/>
      <c r="AM97" s="696"/>
    </row>
    <row r="98" spans="1:39" ht="29.25" customHeight="1" x14ac:dyDescent="0.25">
      <c r="A98" s="696"/>
      <c r="B98" s="696"/>
      <c r="C98" s="696"/>
      <c r="D98" s="696"/>
      <c r="E98" s="696"/>
      <c r="F98" s="696"/>
      <c r="G98" s="696"/>
      <c r="H98" s="696"/>
      <c r="I98" s="696"/>
      <c r="J98" s="696"/>
      <c r="K98" s="696"/>
      <c r="L98" s="696"/>
      <c r="M98" s="696"/>
      <c r="N98" s="696"/>
      <c r="O98" s="696"/>
      <c r="P98" s="696"/>
      <c r="Q98" s="696"/>
      <c r="R98" s="696"/>
      <c r="S98" s="696"/>
      <c r="T98" s="696"/>
      <c r="U98" s="696"/>
      <c r="V98" s="696"/>
      <c r="W98" s="696"/>
      <c r="X98" s="696"/>
      <c r="Y98" s="696"/>
      <c r="Z98" s="696"/>
      <c r="AA98" s="696"/>
      <c r="AB98" s="696"/>
      <c r="AC98" s="696"/>
      <c r="AD98" s="696"/>
      <c r="AE98" s="696"/>
      <c r="AF98" s="740"/>
      <c r="AG98" s="796"/>
      <c r="AH98" s="796"/>
      <c r="AI98" s="696"/>
      <c r="AJ98" s="696"/>
      <c r="AK98" s="696"/>
      <c r="AL98" s="696"/>
      <c r="AM98" s="696"/>
    </row>
    <row r="99" spans="1:39" ht="29.25" customHeight="1" x14ac:dyDescent="0.25">
      <c r="A99" s="696"/>
      <c r="B99" s="696"/>
      <c r="C99" s="696"/>
      <c r="D99" s="696"/>
      <c r="E99" s="696"/>
      <c r="F99" s="696"/>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740"/>
      <c r="AG99" s="796"/>
      <c r="AH99" s="796"/>
      <c r="AI99" s="696"/>
      <c r="AJ99" s="696"/>
      <c r="AK99" s="696"/>
      <c r="AL99" s="696"/>
      <c r="AM99" s="696"/>
    </row>
    <row r="100" spans="1:39" ht="29.25" customHeight="1" x14ac:dyDescent="0.25">
      <c r="A100" s="696"/>
      <c r="B100" s="696"/>
      <c r="C100" s="696"/>
      <c r="D100" s="696"/>
      <c r="E100" s="696"/>
      <c r="F100" s="696"/>
      <c r="G100" s="696"/>
      <c r="H100" s="696"/>
      <c r="I100" s="696"/>
      <c r="J100" s="696"/>
      <c r="K100" s="696"/>
      <c r="L100" s="696"/>
      <c r="M100" s="696"/>
      <c r="N100" s="696"/>
      <c r="O100" s="696"/>
      <c r="P100" s="696"/>
      <c r="Q100" s="696"/>
      <c r="R100" s="696"/>
      <c r="S100" s="696"/>
      <c r="T100" s="696"/>
      <c r="U100" s="696"/>
      <c r="V100" s="696"/>
      <c r="W100" s="696"/>
      <c r="X100" s="696"/>
      <c r="Y100" s="696"/>
      <c r="Z100" s="696"/>
      <c r="AA100" s="696"/>
      <c r="AB100" s="696"/>
      <c r="AC100" s="696"/>
      <c r="AD100" s="696"/>
      <c r="AE100" s="696"/>
      <c r="AF100" s="740"/>
      <c r="AG100" s="796"/>
      <c r="AH100" s="796"/>
      <c r="AI100" s="696"/>
      <c r="AJ100" s="696"/>
      <c r="AK100" s="696"/>
      <c r="AL100" s="696"/>
      <c r="AM100" s="696"/>
    </row>
    <row r="101" spans="1:39" ht="29.25" customHeight="1" x14ac:dyDescent="0.25">
      <c r="A101" s="750" t="s">
        <v>254</v>
      </c>
      <c r="B101" s="750" t="s">
        <v>255</v>
      </c>
      <c r="C101" s="749" t="s">
        <v>256</v>
      </c>
      <c r="D101" s="749" t="s">
        <v>359</v>
      </c>
      <c r="E101" s="749" t="s">
        <v>360</v>
      </c>
      <c r="F101" s="696"/>
      <c r="G101" s="696"/>
      <c r="H101" s="696"/>
      <c r="I101" s="696"/>
      <c r="J101" s="696"/>
      <c r="K101" s="696"/>
      <c r="L101" s="696"/>
      <c r="M101" s="696"/>
      <c r="N101" s="696"/>
      <c r="O101" s="696"/>
      <c r="P101" s="696"/>
      <c r="Q101" s="696"/>
      <c r="R101" s="696"/>
      <c r="S101" s="696"/>
      <c r="T101" s="696"/>
      <c r="U101" s="696"/>
      <c r="V101" s="696"/>
      <c r="W101" s="696"/>
      <c r="X101" s="696"/>
      <c r="Y101" s="696"/>
      <c r="Z101" s="696"/>
      <c r="AA101" s="696"/>
      <c r="AB101" s="696"/>
      <c r="AC101" s="696"/>
      <c r="AD101" s="696"/>
      <c r="AE101" s="696"/>
      <c r="AF101" s="740"/>
      <c r="AG101" s="796"/>
      <c r="AH101" s="796"/>
      <c r="AI101" s="696"/>
      <c r="AJ101" s="696"/>
      <c r="AK101" s="696"/>
      <c r="AL101" s="696"/>
      <c r="AM101" s="696"/>
    </row>
    <row r="102" spans="1:39" ht="29.25" customHeight="1" x14ac:dyDescent="0.25">
      <c r="A102" s="751" t="s">
        <v>289</v>
      </c>
      <c r="B102" s="763" t="s">
        <v>290</v>
      </c>
      <c r="C102" s="696">
        <v>511</v>
      </c>
      <c r="D102" s="712">
        <v>40000000</v>
      </c>
      <c r="E102" s="710">
        <v>0</v>
      </c>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740"/>
      <c r="AG102" s="796"/>
      <c r="AH102" s="796"/>
      <c r="AI102" s="696"/>
      <c r="AJ102" s="696"/>
      <c r="AK102" s="696"/>
      <c r="AL102" s="696"/>
      <c r="AM102" s="696"/>
    </row>
    <row r="103" spans="1:39" ht="29.25" customHeight="1" x14ac:dyDescent="0.25">
      <c r="A103" s="751" t="s">
        <v>289</v>
      </c>
      <c r="B103" s="763" t="s">
        <v>290</v>
      </c>
      <c r="C103" s="696">
        <v>512</v>
      </c>
      <c r="D103" s="712">
        <v>40000000</v>
      </c>
      <c r="E103" s="710">
        <v>0</v>
      </c>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740"/>
      <c r="AG103" s="796"/>
      <c r="AH103" s="796"/>
      <c r="AI103" s="696"/>
      <c r="AJ103" s="696"/>
      <c r="AK103" s="696"/>
      <c r="AL103" s="696"/>
      <c r="AM103" s="696"/>
    </row>
    <row r="104" spans="1:39" ht="29.25" customHeight="1" x14ac:dyDescent="0.25">
      <c r="A104" s="751" t="s">
        <v>289</v>
      </c>
      <c r="B104" s="763" t="s">
        <v>290</v>
      </c>
      <c r="C104" s="696">
        <v>513</v>
      </c>
      <c r="D104" s="712">
        <v>27500000</v>
      </c>
      <c r="E104" s="710">
        <v>0</v>
      </c>
      <c r="F104" s="696"/>
      <c r="G104" s="696"/>
      <c r="H104" s="696"/>
      <c r="I104" s="696"/>
      <c r="J104" s="696"/>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740"/>
      <c r="AG104" s="796"/>
      <c r="AH104" s="796"/>
      <c r="AI104" s="696"/>
      <c r="AJ104" s="696"/>
      <c r="AK104" s="696"/>
      <c r="AL104" s="696"/>
      <c r="AM104" s="696"/>
    </row>
    <row r="105" spans="1:39" ht="29.25" customHeight="1" x14ac:dyDescent="0.25">
      <c r="A105" s="751" t="s">
        <v>289</v>
      </c>
      <c r="B105" s="763" t="s">
        <v>290</v>
      </c>
      <c r="C105" s="696">
        <v>515</v>
      </c>
      <c r="D105" s="712">
        <v>28685000</v>
      </c>
      <c r="E105" s="710">
        <v>0</v>
      </c>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740"/>
      <c r="AG105" s="796"/>
      <c r="AH105" s="796"/>
      <c r="AI105" s="696"/>
      <c r="AJ105" s="696"/>
      <c r="AK105" s="696"/>
      <c r="AL105" s="696"/>
      <c r="AM105" s="696"/>
    </row>
    <row r="106" spans="1:39" ht="29.25" customHeight="1" x14ac:dyDescent="0.25">
      <c r="A106" s="751" t="s">
        <v>289</v>
      </c>
      <c r="B106" s="763" t="s">
        <v>290</v>
      </c>
      <c r="C106" s="696">
        <v>516</v>
      </c>
      <c r="D106" s="712">
        <v>30000000</v>
      </c>
      <c r="E106" s="710">
        <v>0</v>
      </c>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740"/>
      <c r="AG106" s="796"/>
      <c r="AH106" s="796"/>
      <c r="AI106" s="696"/>
      <c r="AJ106" s="696"/>
      <c r="AK106" s="696"/>
      <c r="AL106" s="696"/>
      <c r="AM106" s="696"/>
    </row>
    <row r="107" spans="1:39" ht="29.25" customHeight="1" x14ac:dyDescent="0.25">
      <c r="A107" s="751" t="s">
        <v>289</v>
      </c>
      <c r="B107" s="763" t="s">
        <v>290</v>
      </c>
      <c r="C107" s="696">
        <v>517</v>
      </c>
      <c r="D107" s="712">
        <v>28685000</v>
      </c>
      <c r="E107" s="710">
        <v>0</v>
      </c>
      <c r="F107" s="696"/>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740"/>
      <c r="AG107" s="796"/>
      <c r="AH107" s="796"/>
      <c r="AI107" s="696"/>
      <c r="AJ107" s="696"/>
      <c r="AK107" s="696"/>
      <c r="AL107" s="696"/>
      <c r="AM107" s="696"/>
    </row>
    <row r="108" spans="1:39" ht="29.25" customHeight="1" x14ac:dyDescent="0.25">
      <c r="A108" s="751" t="s">
        <v>289</v>
      </c>
      <c r="B108" s="763" t="s">
        <v>290</v>
      </c>
      <c r="C108" s="696">
        <v>518</v>
      </c>
      <c r="D108" s="712">
        <v>12500000</v>
      </c>
      <c r="E108" s="710">
        <v>0</v>
      </c>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740"/>
      <c r="AG108" s="796"/>
      <c r="AH108" s="796"/>
      <c r="AI108" s="696"/>
      <c r="AJ108" s="696"/>
      <c r="AK108" s="696"/>
      <c r="AL108" s="696"/>
      <c r="AM108" s="696"/>
    </row>
    <row r="109" spans="1:39" ht="29.25" customHeight="1" x14ac:dyDescent="0.25">
      <c r="A109" s="751" t="s">
        <v>289</v>
      </c>
      <c r="B109" s="763" t="s">
        <v>290</v>
      </c>
      <c r="C109" s="696">
        <v>519</v>
      </c>
      <c r="D109" s="712">
        <v>7500000</v>
      </c>
      <c r="E109" s="710">
        <v>0</v>
      </c>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740"/>
      <c r="AG109" s="796"/>
      <c r="AH109" s="796"/>
      <c r="AI109" s="696"/>
      <c r="AJ109" s="696"/>
      <c r="AK109" s="696"/>
      <c r="AL109" s="696"/>
      <c r="AM109" s="696"/>
    </row>
    <row r="110" spans="1:39" ht="29.25" customHeight="1" x14ac:dyDescent="0.25">
      <c r="A110" s="751" t="s">
        <v>289</v>
      </c>
      <c r="B110" s="763" t="s">
        <v>290</v>
      </c>
      <c r="C110" s="696">
        <v>520</v>
      </c>
      <c r="D110" s="712">
        <v>7500000</v>
      </c>
      <c r="E110" s="710">
        <v>0</v>
      </c>
      <c r="F110" s="696"/>
      <c r="G110" s="696"/>
      <c r="H110" s="696"/>
      <c r="I110" s="696"/>
      <c r="J110" s="696"/>
      <c r="K110" s="696"/>
      <c r="L110" s="696"/>
      <c r="M110" s="696"/>
      <c r="N110" s="696"/>
      <c r="O110" s="696"/>
      <c r="P110" s="696"/>
      <c r="Q110" s="696"/>
      <c r="R110" s="696"/>
      <c r="S110" s="696"/>
      <c r="T110" s="696"/>
      <c r="U110" s="696"/>
      <c r="V110" s="696"/>
      <c r="W110" s="696"/>
      <c r="X110" s="696"/>
      <c r="Y110" s="696"/>
      <c r="Z110" s="696"/>
      <c r="AA110" s="696"/>
      <c r="AB110" s="696"/>
      <c r="AC110" s="696"/>
      <c r="AD110" s="696"/>
      <c r="AE110" s="696"/>
      <c r="AF110" s="740"/>
      <c r="AG110" s="796"/>
      <c r="AH110" s="796"/>
      <c r="AI110" s="696"/>
      <c r="AJ110" s="696"/>
      <c r="AK110" s="696"/>
      <c r="AL110" s="696"/>
      <c r="AM110" s="696"/>
    </row>
    <row r="111" spans="1:39" ht="29.25" customHeight="1" x14ac:dyDescent="0.25">
      <c r="A111" s="751" t="s">
        <v>304</v>
      </c>
      <c r="B111" s="763" t="s">
        <v>305</v>
      </c>
      <c r="C111" s="696">
        <v>514</v>
      </c>
      <c r="D111" s="712">
        <v>100000000</v>
      </c>
      <c r="E111" s="710">
        <v>0</v>
      </c>
      <c r="F111" s="696"/>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740"/>
      <c r="AG111" s="796"/>
      <c r="AH111" s="796"/>
      <c r="AI111" s="696"/>
      <c r="AJ111" s="696"/>
      <c r="AK111" s="696"/>
      <c r="AL111" s="696"/>
      <c r="AM111" s="696"/>
    </row>
    <row r="112" spans="1:39" ht="29.25" customHeight="1" x14ac:dyDescent="0.25">
      <c r="A112" s="752" t="s">
        <v>357</v>
      </c>
      <c r="B112" s="752"/>
      <c r="C112" s="752"/>
      <c r="D112" s="753">
        <v>322370000</v>
      </c>
      <c r="E112" s="752">
        <v>0</v>
      </c>
      <c r="F112" s="696"/>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740"/>
      <c r="AG112" s="796"/>
      <c r="AH112" s="796"/>
      <c r="AI112" s="696"/>
      <c r="AJ112" s="696"/>
      <c r="AK112" s="696"/>
      <c r="AL112" s="696"/>
      <c r="AM112" s="696"/>
    </row>
    <row r="113" spans="1:39" ht="29.25" customHeight="1" x14ac:dyDescent="0.25">
      <c r="A113" s="696"/>
      <c r="B113" s="696"/>
      <c r="C113" s="696"/>
      <c r="D113" s="696"/>
      <c r="E113" s="696"/>
      <c r="F113" s="696"/>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740"/>
      <c r="AG113" s="796"/>
      <c r="AH113" s="796"/>
      <c r="AI113" s="696"/>
      <c r="AJ113" s="696"/>
      <c r="AK113" s="696"/>
      <c r="AL113" s="696"/>
      <c r="AM113" s="696"/>
    </row>
    <row r="114" spans="1:39" ht="29.25" customHeight="1" x14ac:dyDescent="0.25">
      <c r="A114" s="696"/>
      <c r="B114" s="696"/>
      <c r="C114" s="696"/>
      <c r="D114" s="696"/>
      <c r="E114" s="696"/>
      <c r="F114" s="696"/>
      <c r="G114" s="696"/>
      <c r="H114" s="696"/>
      <c r="I114" s="696"/>
      <c r="J114" s="696"/>
      <c r="K114" s="696"/>
      <c r="L114" s="696"/>
      <c r="M114" s="696"/>
      <c r="N114" s="696"/>
      <c r="O114" s="696"/>
      <c r="P114" s="696"/>
      <c r="Q114" s="696"/>
      <c r="R114" s="696"/>
      <c r="S114" s="696"/>
      <c r="T114" s="696"/>
      <c r="U114" s="696"/>
      <c r="V114" s="696"/>
      <c r="W114" s="696"/>
      <c r="X114" s="696"/>
      <c r="Y114" s="696"/>
      <c r="Z114" s="696"/>
      <c r="AA114" s="696"/>
      <c r="AB114" s="696"/>
      <c r="AC114" s="696"/>
      <c r="AD114" s="696"/>
      <c r="AE114" s="696"/>
      <c r="AF114" s="740"/>
      <c r="AG114" s="796"/>
      <c r="AH114" s="796"/>
      <c r="AI114" s="696"/>
      <c r="AJ114" s="696"/>
      <c r="AK114" s="696"/>
      <c r="AL114" s="696"/>
      <c r="AM114" s="696"/>
    </row>
    <row r="115" spans="1:39" ht="29.25" customHeight="1" x14ac:dyDescent="0.25">
      <c r="A115" s="696"/>
      <c r="B115" s="696"/>
      <c r="C115" s="696"/>
      <c r="D115" s="696"/>
      <c r="E115" s="696"/>
      <c r="F115" s="696"/>
      <c r="G115" s="696"/>
      <c r="H115" s="696"/>
      <c r="I115" s="696"/>
      <c r="J115" s="696"/>
      <c r="K115" s="696"/>
      <c r="L115" s="696"/>
      <c r="M115" s="696"/>
      <c r="N115" s="696"/>
      <c r="O115" s="696"/>
      <c r="P115" s="696"/>
      <c r="Q115" s="696"/>
      <c r="R115" s="696"/>
      <c r="S115" s="696"/>
      <c r="T115" s="696"/>
      <c r="U115" s="696"/>
      <c r="V115" s="696"/>
      <c r="W115" s="696"/>
      <c r="X115" s="696"/>
      <c r="Y115" s="696"/>
      <c r="Z115" s="696"/>
      <c r="AA115" s="696"/>
      <c r="AB115" s="696"/>
      <c r="AC115" s="696"/>
      <c r="AD115" s="696"/>
      <c r="AE115" s="696"/>
      <c r="AF115" s="740"/>
      <c r="AG115" s="796"/>
      <c r="AH115" s="796"/>
      <c r="AI115" s="696"/>
      <c r="AJ115" s="696"/>
      <c r="AK115" s="696"/>
      <c r="AL115" s="696"/>
      <c r="AM115" s="696"/>
    </row>
    <row r="116" spans="1:39" ht="29.25" customHeight="1" x14ac:dyDescent="0.25">
      <c r="A116" s="696"/>
      <c r="B116" s="696"/>
      <c r="C116" s="696"/>
      <c r="D116" s="696"/>
      <c r="E116" s="696"/>
      <c r="F116" s="696"/>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740"/>
      <c r="AG116" s="796"/>
      <c r="AH116" s="796"/>
      <c r="AI116" s="696"/>
      <c r="AJ116" s="696"/>
      <c r="AK116" s="696"/>
      <c r="AL116" s="696"/>
      <c r="AM116" s="696"/>
    </row>
    <row r="117" spans="1:39" ht="29.25" customHeight="1" x14ac:dyDescent="0.25">
      <c r="A117" s="696"/>
      <c r="B117" s="696"/>
      <c r="C117" s="696"/>
      <c r="D117" s="696"/>
      <c r="E117" s="696"/>
      <c r="F117" s="696"/>
      <c r="G117" s="696"/>
      <c r="H117" s="696"/>
      <c r="I117" s="696"/>
      <c r="J117" s="696"/>
      <c r="K117" s="696"/>
      <c r="L117" s="696"/>
      <c r="M117" s="696"/>
      <c r="N117" s="696"/>
      <c r="O117" s="696"/>
      <c r="P117" s="696"/>
      <c r="Q117" s="696"/>
      <c r="R117" s="696"/>
      <c r="S117" s="696"/>
      <c r="T117" s="696"/>
      <c r="U117" s="696"/>
      <c r="V117" s="696"/>
      <c r="W117" s="696"/>
      <c r="X117" s="696"/>
      <c r="Y117" s="696"/>
      <c r="Z117" s="696"/>
      <c r="AA117" s="696"/>
      <c r="AB117" s="696"/>
      <c r="AC117" s="696"/>
      <c r="AD117" s="696"/>
      <c r="AE117" s="696"/>
      <c r="AF117" s="740"/>
      <c r="AG117" s="796"/>
      <c r="AH117" s="796"/>
      <c r="AI117" s="696"/>
      <c r="AJ117" s="696"/>
      <c r="AK117" s="696"/>
      <c r="AL117" s="696"/>
      <c r="AM117" s="696"/>
    </row>
    <row r="118" spans="1:39" ht="29.25" customHeight="1" x14ac:dyDescent="0.25">
      <c r="A118" s="696"/>
      <c r="B118" s="696"/>
      <c r="C118" s="696"/>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6"/>
      <c r="AD118" s="696"/>
      <c r="AE118" s="696"/>
      <c r="AF118" s="740"/>
      <c r="AG118" s="796"/>
      <c r="AH118" s="796"/>
      <c r="AI118" s="696"/>
      <c r="AJ118" s="696"/>
      <c r="AK118" s="696"/>
      <c r="AL118" s="696"/>
      <c r="AM118" s="696"/>
    </row>
    <row r="119" spans="1:39" ht="29.25" customHeight="1" x14ac:dyDescent="0.25">
      <c r="A119" s="696"/>
      <c r="B119" s="696"/>
      <c r="C119" s="696"/>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740"/>
      <c r="AG119" s="796"/>
      <c r="AH119" s="796"/>
      <c r="AI119" s="696"/>
      <c r="AJ119" s="696"/>
      <c r="AK119" s="696"/>
      <c r="AL119" s="696"/>
      <c r="AM119" s="696"/>
    </row>
    <row r="120" spans="1:39" ht="29.25" customHeight="1" x14ac:dyDescent="0.25">
      <c r="A120" s="696"/>
      <c r="B120" s="696"/>
      <c r="C120" s="696"/>
      <c r="D120" s="696"/>
      <c r="E120" s="696"/>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740"/>
      <c r="AG120" s="796"/>
      <c r="AH120" s="796"/>
      <c r="AI120" s="696"/>
      <c r="AJ120" s="696"/>
      <c r="AK120" s="696"/>
      <c r="AL120" s="696"/>
      <c r="AM120" s="696"/>
    </row>
    <row r="121" spans="1:39" ht="29.25" customHeight="1" x14ac:dyDescent="0.25">
      <c r="A121" s="696"/>
      <c r="B121" s="696"/>
      <c r="C121" s="696"/>
      <c r="D121" s="696"/>
      <c r="E121" s="696"/>
      <c r="F121" s="696"/>
      <c r="G121" s="696"/>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6"/>
      <c r="AD121" s="696"/>
      <c r="AE121" s="696"/>
      <c r="AF121" s="740"/>
      <c r="AG121" s="796"/>
      <c r="AH121" s="796"/>
      <c r="AI121" s="696"/>
      <c r="AJ121" s="696"/>
      <c r="AK121" s="696"/>
      <c r="AL121" s="696"/>
      <c r="AM121" s="696"/>
    </row>
    <row r="122" spans="1:39" ht="29.25" customHeight="1" x14ac:dyDescent="0.25">
      <c r="A122" s="696"/>
      <c r="B122" s="696"/>
      <c r="C122" s="696"/>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96"/>
      <c r="AD122" s="696"/>
      <c r="AE122" s="696"/>
      <c r="AF122" s="740"/>
      <c r="AG122" s="796"/>
      <c r="AH122" s="796"/>
      <c r="AI122" s="696"/>
      <c r="AJ122" s="696"/>
      <c r="AK122" s="696"/>
      <c r="AL122" s="696"/>
      <c r="AM122" s="696"/>
    </row>
    <row r="123" spans="1:39" ht="29.25" customHeight="1" x14ac:dyDescent="0.25">
      <c r="A123" s="696"/>
      <c r="B123" s="696"/>
      <c r="C123" s="696"/>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740"/>
      <c r="AG123" s="796"/>
      <c r="AH123" s="796"/>
      <c r="AI123" s="696"/>
      <c r="AJ123" s="696"/>
      <c r="AK123" s="696"/>
      <c r="AL123" s="696"/>
      <c r="AM123" s="696"/>
    </row>
    <row r="124" spans="1:39" ht="29.25" customHeight="1" x14ac:dyDescent="0.25">
      <c r="A124" s="696"/>
      <c r="B124" s="696"/>
      <c r="C124" s="696"/>
      <c r="D124" s="696"/>
      <c r="E124" s="696"/>
      <c r="F124" s="696"/>
      <c r="G124" s="696"/>
      <c r="H124" s="696"/>
      <c r="I124" s="696"/>
      <c r="J124" s="696"/>
      <c r="K124" s="696"/>
      <c r="L124" s="696"/>
      <c r="M124" s="696"/>
      <c r="N124" s="696"/>
      <c r="O124" s="696"/>
      <c r="P124" s="696"/>
      <c r="Q124" s="696"/>
      <c r="R124" s="696"/>
      <c r="S124" s="696"/>
      <c r="T124" s="696"/>
      <c r="U124" s="696"/>
      <c r="V124" s="696"/>
      <c r="W124" s="696"/>
      <c r="X124" s="696"/>
      <c r="Y124" s="696"/>
      <c r="Z124" s="696"/>
      <c r="AA124" s="696"/>
      <c r="AB124" s="696"/>
      <c r="AC124" s="696"/>
      <c r="AD124" s="696"/>
      <c r="AE124" s="696"/>
      <c r="AF124" s="740"/>
      <c r="AG124" s="796"/>
      <c r="AH124" s="796"/>
      <c r="AI124" s="696"/>
      <c r="AJ124" s="696"/>
      <c r="AK124" s="696"/>
      <c r="AL124" s="696"/>
      <c r="AM124" s="696"/>
    </row>
    <row r="125" spans="1:39" ht="29.25" customHeight="1" x14ac:dyDescent="0.25">
      <c r="A125" s="696"/>
      <c r="B125" s="696"/>
      <c r="C125" s="696"/>
      <c r="D125" s="696"/>
      <c r="E125" s="696"/>
      <c r="F125" s="696"/>
      <c r="G125" s="696"/>
      <c r="H125" s="696"/>
      <c r="I125" s="696"/>
      <c r="J125" s="696"/>
      <c r="K125" s="696"/>
      <c r="L125" s="696"/>
      <c r="M125" s="696"/>
      <c r="N125" s="696"/>
      <c r="O125" s="696"/>
      <c r="P125" s="696"/>
      <c r="Q125" s="696"/>
      <c r="R125" s="696"/>
      <c r="S125" s="696"/>
      <c r="T125" s="696"/>
      <c r="U125" s="696"/>
      <c r="V125" s="696"/>
      <c r="W125" s="696"/>
      <c r="X125" s="696"/>
      <c r="Y125" s="696"/>
      <c r="Z125" s="696"/>
      <c r="AA125" s="696"/>
      <c r="AB125" s="696"/>
      <c r="AC125" s="696"/>
      <c r="AD125" s="696"/>
      <c r="AE125" s="696"/>
      <c r="AF125" s="740"/>
      <c r="AG125" s="796"/>
      <c r="AH125" s="796"/>
      <c r="AI125" s="696"/>
      <c r="AJ125" s="696"/>
      <c r="AK125" s="696"/>
      <c r="AL125" s="696"/>
      <c r="AM125" s="696"/>
    </row>
    <row r="126" spans="1:39" ht="29.25" customHeight="1" x14ac:dyDescent="0.25">
      <c r="A126" s="696"/>
      <c r="B126" s="696"/>
      <c r="C126" s="696"/>
      <c r="D126" s="696"/>
      <c r="E126" s="696"/>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740"/>
      <c r="AG126" s="796"/>
      <c r="AH126" s="796"/>
      <c r="AI126" s="696"/>
      <c r="AJ126" s="696"/>
      <c r="AK126" s="696"/>
      <c r="AL126" s="696"/>
      <c r="AM126" s="696"/>
    </row>
    <row r="127" spans="1:39" ht="29.25" customHeight="1" x14ac:dyDescent="0.25">
      <c r="A127" s="696"/>
      <c r="B127" s="696"/>
      <c r="C127" s="696"/>
      <c r="D127" s="696"/>
      <c r="E127" s="696"/>
      <c r="F127" s="696"/>
      <c r="G127" s="696"/>
      <c r="H127" s="696"/>
      <c r="I127" s="696"/>
      <c r="J127" s="696"/>
      <c r="K127" s="696"/>
      <c r="L127" s="696"/>
      <c r="M127" s="696"/>
      <c r="N127" s="696"/>
      <c r="O127" s="696"/>
      <c r="P127" s="696"/>
      <c r="Q127" s="696"/>
      <c r="R127" s="696"/>
      <c r="S127" s="696"/>
      <c r="T127" s="696"/>
      <c r="U127" s="696"/>
      <c r="V127" s="696"/>
      <c r="W127" s="696"/>
      <c r="X127" s="696"/>
      <c r="Y127" s="696"/>
      <c r="Z127" s="696"/>
      <c r="AA127" s="696"/>
      <c r="AB127" s="696"/>
      <c r="AC127" s="696"/>
      <c r="AD127" s="696"/>
      <c r="AE127" s="696"/>
      <c r="AF127" s="740"/>
      <c r="AG127" s="796"/>
      <c r="AH127" s="796"/>
      <c r="AI127" s="696"/>
      <c r="AJ127" s="696"/>
      <c r="AK127" s="696"/>
      <c r="AL127" s="696"/>
      <c r="AM127" s="696"/>
    </row>
    <row r="128" spans="1:39" ht="29.25" customHeight="1" x14ac:dyDescent="0.25">
      <c r="A128" s="696"/>
      <c r="B128" s="696"/>
      <c r="C128" s="696"/>
      <c r="D128" s="696"/>
      <c r="E128" s="696"/>
      <c r="F128" s="696"/>
      <c r="G128" s="696"/>
      <c r="H128" s="696"/>
      <c r="I128" s="696"/>
      <c r="J128" s="696"/>
      <c r="K128" s="696"/>
      <c r="L128" s="696"/>
      <c r="M128" s="696"/>
      <c r="N128" s="696"/>
      <c r="O128" s="696"/>
      <c r="P128" s="696"/>
      <c r="Q128" s="696"/>
      <c r="R128" s="696"/>
      <c r="S128" s="696"/>
      <c r="T128" s="696"/>
      <c r="U128" s="696"/>
      <c r="V128" s="696"/>
      <c r="W128" s="696"/>
      <c r="X128" s="696"/>
      <c r="Y128" s="696"/>
      <c r="Z128" s="696"/>
      <c r="AA128" s="696"/>
      <c r="AB128" s="696"/>
      <c r="AC128" s="696"/>
      <c r="AD128" s="696"/>
      <c r="AE128" s="696"/>
      <c r="AF128" s="740"/>
      <c r="AG128" s="796"/>
      <c r="AH128" s="796"/>
      <c r="AI128" s="696"/>
      <c r="AJ128" s="696"/>
      <c r="AK128" s="696"/>
      <c r="AL128" s="696"/>
      <c r="AM128" s="696"/>
    </row>
    <row r="129" spans="1:39" ht="29.25" customHeight="1" x14ac:dyDescent="0.25">
      <c r="A129" s="696"/>
      <c r="B129" s="696"/>
      <c r="C129" s="696"/>
      <c r="D129" s="696"/>
      <c r="E129" s="696"/>
      <c r="F129" s="696"/>
      <c r="G129" s="696"/>
      <c r="H129" s="696"/>
      <c r="I129" s="696"/>
      <c r="J129" s="696"/>
      <c r="K129" s="696"/>
      <c r="L129" s="696"/>
      <c r="M129" s="696"/>
      <c r="N129" s="696"/>
      <c r="O129" s="696"/>
      <c r="P129" s="696"/>
      <c r="Q129" s="696"/>
      <c r="R129" s="696"/>
      <c r="S129" s="696"/>
      <c r="T129" s="696"/>
      <c r="U129" s="696"/>
      <c r="V129" s="696"/>
      <c r="W129" s="696"/>
      <c r="X129" s="696"/>
      <c r="Y129" s="696"/>
      <c r="Z129" s="696"/>
      <c r="AA129" s="696"/>
      <c r="AB129" s="696"/>
      <c r="AC129" s="696"/>
      <c r="AD129" s="696"/>
      <c r="AE129" s="696"/>
      <c r="AF129" s="740"/>
      <c r="AG129" s="796"/>
      <c r="AH129" s="796"/>
      <c r="AI129" s="696"/>
      <c r="AJ129" s="696"/>
      <c r="AK129" s="696"/>
      <c r="AL129" s="696"/>
      <c r="AM129" s="696"/>
    </row>
    <row r="130" spans="1:39" ht="29.25" customHeight="1" x14ac:dyDescent="0.25">
      <c r="A130" s="696"/>
      <c r="B130" s="696"/>
      <c r="C130" s="696"/>
      <c r="D130" s="696"/>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740"/>
      <c r="AG130" s="796"/>
      <c r="AH130" s="796"/>
      <c r="AI130" s="696"/>
      <c r="AJ130" s="696"/>
      <c r="AK130" s="696"/>
      <c r="AL130" s="696"/>
      <c r="AM130" s="696"/>
    </row>
    <row r="131" spans="1:39" ht="29.25" customHeight="1" x14ac:dyDescent="0.25">
      <c r="A131" s="696"/>
      <c r="B131" s="696"/>
      <c r="C131" s="696"/>
      <c r="D131" s="696"/>
      <c r="E131" s="696"/>
      <c r="F131" s="696"/>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740"/>
      <c r="AG131" s="796"/>
      <c r="AH131" s="796"/>
      <c r="AI131" s="696"/>
      <c r="AJ131" s="696"/>
      <c r="AK131" s="696"/>
      <c r="AL131" s="696"/>
      <c r="AM131" s="696"/>
    </row>
    <row r="132" spans="1:39" ht="29.25" customHeight="1" x14ac:dyDescent="0.25">
      <c r="A132" s="696"/>
      <c r="B132" s="696"/>
      <c r="C132" s="696"/>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740"/>
      <c r="AG132" s="796"/>
      <c r="AH132" s="796"/>
      <c r="AI132" s="696"/>
      <c r="AJ132" s="696"/>
      <c r="AK132" s="696"/>
      <c r="AL132" s="696"/>
      <c r="AM132" s="696"/>
    </row>
    <row r="133" spans="1:39" ht="29.25" customHeight="1" x14ac:dyDescent="0.25">
      <c r="A133" s="696"/>
      <c r="B133" s="696"/>
      <c r="C133" s="696"/>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740"/>
      <c r="AG133" s="796"/>
      <c r="AH133" s="796"/>
      <c r="AI133" s="696"/>
      <c r="AJ133" s="696"/>
      <c r="AK133" s="696"/>
      <c r="AL133" s="696"/>
      <c r="AM133" s="696"/>
    </row>
    <row r="134" spans="1:39" ht="29.25" customHeight="1" x14ac:dyDescent="0.25">
      <c r="A134" s="696"/>
      <c r="B134" s="696"/>
      <c r="C134" s="696"/>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740"/>
      <c r="AG134" s="796"/>
      <c r="AH134" s="796"/>
      <c r="AI134" s="696"/>
      <c r="AJ134" s="696"/>
      <c r="AK134" s="696"/>
      <c r="AL134" s="696"/>
      <c r="AM134" s="696"/>
    </row>
    <row r="135" spans="1:39" ht="29.25" customHeight="1" x14ac:dyDescent="0.25">
      <c r="A135" s="696"/>
      <c r="B135" s="696"/>
      <c r="C135" s="696"/>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740"/>
      <c r="AG135" s="796"/>
      <c r="AH135" s="796"/>
      <c r="AI135" s="696"/>
      <c r="AJ135" s="696"/>
      <c r="AK135" s="696"/>
      <c r="AL135" s="696"/>
      <c r="AM135" s="696"/>
    </row>
    <row r="136" spans="1:39" ht="29.25" customHeight="1" x14ac:dyDescent="0.25">
      <c r="A136" s="696"/>
      <c r="B136" s="696"/>
      <c r="C136" s="696"/>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740"/>
      <c r="AG136" s="796"/>
      <c r="AH136" s="796"/>
      <c r="AI136" s="696"/>
      <c r="AJ136" s="696"/>
      <c r="AK136" s="696"/>
      <c r="AL136" s="696"/>
      <c r="AM136" s="696"/>
    </row>
    <row r="137" spans="1:39" ht="29.25" customHeight="1" x14ac:dyDescent="0.25">
      <c r="A137" s="696"/>
      <c r="B137" s="696"/>
      <c r="C137" s="696"/>
      <c r="D137" s="696"/>
      <c r="E137" s="696"/>
      <c r="F137" s="696"/>
      <c r="G137" s="696"/>
      <c r="H137" s="696"/>
      <c r="I137" s="696"/>
      <c r="J137" s="696"/>
      <c r="K137" s="696"/>
      <c r="L137" s="696"/>
      <c r="M137" s="696"/>
      <c r="N137" s="696"/>
      <c r="O137" s="696"/>
      <c r="P137" s="696"/>
      <c r="Q137" s="696"/>
      <c r="R137" s="696"/>
      <c r="S137" s="696"/>
      <c r="T137" s="696"/>
      <c r="U137" s="696"/>
      <c r="V137" s="696"/>
      <c r="W137" s="696"/>
      <c r="X137" s="696"/>
      <c r="Y137" s="696"/>
      <c r="Z137" s="696"/>
      <c r="AA137" s="696"/>
      <c r="AB137" s="696"/>
      <c r="AC137" s="696"/>
      <c r="AD137" s="696"/>
      <c r="AE137" s="696"/>
      <c r="AF137" s="740"/>
      <c r="AG137" s="796"/>
      <c r="AH137" s="796"/>
      <c r="AI137" s="696"/>
      <c r="AJ137" s="696"/>
      <c r="AK137" s="696"/>
      <c r="AL137" s="696"/>
      <c r="AM137" s="696"/>
    </row>
    <row r="138" spans="1:39" ht="29.25" customHeight="1" x14ac:dyDescent="0.25">
      <c r="A138" s="696"/>
      <c r="B138" s="696"/>
      <c r="C138" s="696"/>
      <c r="D138" s="696"/>
      <c r="E138" s="696"/>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740"/>
      <c r="AG138" s="796"/>
      <c r="AH138" s="796"/>
      <c r="AI138" s="696"/>
      <c r="AJ138" s="696"/>
      <c r="AK138" s="696"/>
      <c r="AL138" s="696"/>
      <c r="AM138" s="696"/>
    </row>
    <row r="139" spans="1:39" ht="29.25" customHeight="1" x14ac:dyDescent="0.25">
      <c r="A139" s="696"/>
      <c r="B139" s="696"/>
      <c r="C139" s="696"/>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740"/>
      <c r="AG139" s="796"/>
      <c r="AH139" s="796"/>
      <c r="AI139" s="696"/>
      <c r="AJ139" s="696"/>
      <c r="AK139" s="696"/>
      <c r="AL139" s="696"/>
      <c r="AM139" s="696"/>
    </row>
    <row r="140" spans="1:39" ht="29.25" customHeight="1" x14ac:dyDescent="0.25">
      <c r="A140" s="696"/>
      <c r="B140" s="696"/>
      <c r="C140" s="696"/>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96"/>
      <c r="AE140" s="696"/>
      <c r="AF140" s="740"/>
      <c r="AG140" s="796"/>
      <c r="AH140" s="796"/>
      <c r="AI140" s="696"/>
      <c r="AJ140" s="696"/>
      <c r="AK140" s="696"/>
      <c r="AL140" s="696"/>
      <c r="AM140" s="696"/>
    </row>
    <row r="141" spans="1:39" ht="29.25" customHeight="1" x14ac:dyDescent="0.25">
      <c r="A141" s="696"/>
      <c r="B141" s="696"/>
      <c r="C141" s="696"/>
      <c r="D141" s="696"/>
      <c r="E141" s="696"/>
      <c r="F141" s="696"/>
      <c r="G141" s="696"/>
      <c r="H141" s="696"/>
      <c r="I141" s="696"/>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740"/>
      <c r="AG141" s="796"/>
      <c r="AH141" s="796"/>
      <c r="AI141" s="696"/>
      <c r="AJ141" s="696"/>
      <c r="AK141" s="696"/>
      <c r="AL141" s="696"/>
      <c r="AM141" s="696"/>
    </row>
    <row r="142" spans="1:39" ht="29.25" customHeight="1" x14ac:dyDescent="0.25">
      <c r="A142" s="696"/>
      <c r="B142" s="696"/>
      <c r="C142" s="696"/>
      <c r="D142" s="696"/>
      <c r="E142" s="696"/>
      <c r="F142" s="696"/>
      <c r="G142" s="696"/>
      <c r="H142" s="696"/>
      <c r="I142" s="696"/>
      <c r="J142" s="696"/>
      <c r="K142" s="696"/>
      <c r="L142" s="696"/>
      <c r="M142" s="696"/>
      <c r="N142" s="696"/>
      <c r="O142" s="696"/>
      <c r="P142" s="696"/>
      <c r="Q142" s="696"/>
      <c r="R142" s="696"/>
      <c r="S142" s="696"/>
      <c r="T142" s="696"/>
      <c r="U142" s="696"/>
      <c r="V142" s="696"/>
      <c r="W142" s="696"/>
      <c r="X142" s="696"/>
      <c r="Y142" s="696"/>
      <c r="Z142" s="696"/>
      <c r="AA142" s="696"/>
      <c r="AB142" s="696"/>
      <c r="AC142" s="696"/>
      <c r="AD142" s="696"/>
      <c r="AE142" s="696"/>
      <c r="AF142" s="740"/>
      <c r="AG142" s="796"/>
      <c r="AH142" s="796"/>
      <c r="AI142" s="696"/>
      <c r="AJ142" s="696"/>
      <c r="AK142" s="696"/>
      <c r="AL142" s="696"/>
      <c r="AM142" s="696"/>
    </row>
    <row r="143" spans="1:39" ht="29.25" customHeight="1" x14ac:dyDescent="0.25">
      <c r="A143" s="696"/>
      <c r="B143" s="696"/>
      <c r="C143" s="696"/>
      <c r="D143" s="696"/>
      <c r="E143" s="696"/>
      <c r="F143" s="696"/>
      <c r="G143" s="696"/>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6"/>
      <c r="AD143" s="696"/>
      <c r="AE143" s="696"/>
      <c r="AF143" s="740"/>
      <c r="AG143" s="796"/>
      <c r="AH143" s="796"/>
      <c r="AI143" s="696"/>
      <c r="AJ143" s="696"/>
      <c r="AK143" s="696"/>
      <c r="AL143" s="696"/>
      <c r="AM143" s="696"/>
    </row>
    <row r="144" spans="1:39" ht="29.25" customHeight="1" x14ac:dyDescent="0.25">
      <c r="A144" s="696"/>
      <c r="B144" s="696"/>
      <c r="C144" s="696"/>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740"/>
      <c r="AG144" s="796"/>
      <c r="AH144" s="796"/>
      <c r="AI144" s="696"/>
      <c r="AJ144" s="696"/>
      <c r="AK144" s="696"/>
      <c r="AL144" s="696"/>
      <c r="AM144" s="696"/>
    </row>
    <row r="145" spans="1:39" ht="29.25" customHeight="1" x14ac:dyDescent="0.25">
      <c r="A145" s="696"/>
      <c r="B145" s="696"/>
      <c r="C145" s="696"/>
      <c r="D145" s="696"/>
      <c r="E145" s="696"/>
      <c r="F145" s="696"/>
      <c r="G145" s="696"/>
      <c r="H145" s="696"/>
      <c r="I145" s="696"/>
      <c r="J145" s="696"/>
      <c r="K145" s="696"/>
      <c r="L145" s="696"/>
      <c r="M145" s="696"/>
      <c r="N145" s="696"/>
      <c r="O145" s="696"/>
      <c r="P145" s="696"/>
      <c r="Q145" s="696"/>
      <c r="R145" s="696"/>
      <c r="S145" s="696"/>
      <c r="T145" s="696"/>
      <c r="U145" s="696"/>
      <c r="V145" s="696"/>
      <c r="W145" s="696"/>
      <c r="X145" s="696"/>
      <c r="Y145" s="696"/>
      <c r="Z145" s="696"/>
      <c r="AA145" s="696"/>
      <c r="AB145" s="696"/>
      <c r="AC145" s="696"/>
      <c r="AD145" s="696"/>
      <c r="AE145" s="696"/>
      <c r="AF145" s="740"/>
      <c r="AG145" s="796"/>
      <c r="AH145" s="796"/>
      <c r="AI145" s="696"/>
      <c r="AJ145" s="696"/>
      <c r="AK145" s="696"/>
      <c r="AL145" s="696"/>
      <c r="AM145" s="696"/>
    </row>
    <row r="146" spans="1:39" ht="29.25" customHeight="1" x14ac:dyDescent="0.25">
      <c r="A146" s="696"/>
      <c r="B146" s="696"/>
      <c r="C146" s="696"/>
      <c r="D146" s="696"/>
      <c r="E146" s="696"/>
      <c r="F146" s="696"/>
      <c r="G146" s="696"/>
      <c r="H146" s="696"/>
      <c r="I146" s="696"/>
      <c r="J146" s="696"/>
      <c r="K146" s="696"/>
      <c r="L146" s="696"/>
      <c r="M146" s="696"/>
      <c r="N146" s="696"/>
      <c r="O146" s="696"/>
      <c r="P146" s="696"/>
      <c r="Q146" s="696"/>
      <c r="R146" s="696"/>
      <c r="S146" s="696"/>
      <c r="T146" s="696"/>
      <c r="U146" s="696"/>
      <c r="V146" s="696"/>
      <c r="W146" s="696"/>
      <c r="X146" s="696"/>
      <c r="Y146" s="696"/>
      <c r="Z146" s="696"/>
      <c r="AA146" s="696"/>
      <c r="AB146" s="696"/>
      <c r="AC146" s="696"/>
      <c r="AD146" s="696"/>
      <c r="AE146" s="696"/>
      <c r="AF146" s="740"/>
      <c r="AG146" s="796"/>
      <c r="AH146" s="796"/>
      <c r="AI146" s="696"/>
      <c r="AJ146" s="696"/>
      <c r="AK146" s="696"/>
      <c r="AL146" s="696"/>
      <c r="AM146" s="696"/>
    </row>
    <row r="147" spans="1:39" ht="29.25" customHeight="1" x14ac:dyDescent="0.25">
      <c r="A147" s="696"/>
      <c r="B147" s="696"/>
      <c r="C147" s="696"/>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740"/>
      <c r="AG147" s="796"/>
      <c r="AH147" s="796"/>
      <c r="AI147" s="696"/>
      <c r="AJ147" s="696"/>
      <c r="AK147" s="696"/>
      <c r="AL147" s="696"/>
      <c r="AM147" s="696"/>
    </row>
    <row r="148" spans="1:39" ht="29.25" customHeight="1" x14ac:dyDescent="0.25">
      <c r="A148" s="696"/>
      <c r="B148" s="696"/>
      <c r="C148" s="696"/>
      <c r="D148" s="696"/>
      <c r="E148" s="696"/>
      <c r="F148" s="696"/>
      <c r="G148" s="696"/>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740"/>
      <c r="AG148" s="796"/>
      <c r="AH148" s="796"/>
      <c r="AI148" s="696"/>
      <c r="AJ148" s="696"/>
      <c r="AK148" s="696"/>
      <c r="AL148" s="696"/>
      <c r="AM148" s="696"/>
    </row>
    <row r="149" spans="1:39" ht="29.25" customHeight="1" x14ac:dyDescent="0.25">
      <c r="A149" s="696"/>
      <c r="B149" s="696"/>
      <c r="C149" s="696"/>
      <c r="D149" s="696"/>
      <c r="E149" s="696"/>
      <c r="F149" s="696"/>
      <c r="G149" s="696"/>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740"/>
      <c r="AG149" s="796"/>
      <c r="AH149" s="796"/>
      <c r="AI149" s="696"/>
      <c r="AJ149" s="696"/>
      <c r="AK149" s="696"/>
      <c r="AL149" s="696"/>
      <c r="AM149" s="696"/>
    </row>
    <row r="150" spans="1:39" ht="29.25" customHeight="1" x14ac:dyDescent="0.25">
      <c r="A150" s="696"/>
      <c r="B150" s="696"/>
      <c r="C150" s="696"/>
      <c r="D150" s="696"/>
      <c r="E150" s="696"/>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740"/>
      <c r="AG150" s="796"/>
      <c r="AH150" s="796"/>
      <c r="AI150" s="696"/>
      <c r="AJ150" s="696"/>
      <c r="AK150" s="696"/>
      <c r="AL150" s="696"/>
      <c r="AM150" s="696"/>
    </row>
    <row r="151" spans="1:39" ht="29.25" customHeight="1" x14ac:dyDescent="0.25">
      <c r="A151" s="696"/>
      <c r="B151" s="696"/>
      <c r="C151" s="696"/>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c r="AA151" s="696"/>
      <c r="AB151" s="696"/>
      <c r="AC151" s="696"/>
      <c r="AD151" s="696"/>
      <c r="AE151" s="696"/>
      <c r="AF151" s="740"/>
      <c r="AG151" s="796"/>
      <c r="AH151" s="796"/>
      <c r="AI151" s="696"/>
      <c r="AJ151" s="696"/>
      <c r="AK151" s="696"/>
      <c r="AL151" s="696"/>
      <c r="AM151" s="696"/>
    </row>
    <row r="152" spans="1:39" ht="29.25" customHeight="1" x14ac:dyDescent="0.25">
      <c r="A152" s="696"/>
      <c r="B152" s="696"/>
      <c r="C152" s="696"/>
      <c r="D152" s="696"/>
      <c r="E152" s="696"/>
      <c r="F152" s="696"/>
      <c r="G152" s="696"/>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740"/>
      <c r="AG152" s="796"/>
      <c r="AH152" s="796"/>
      <c r="AI152" s="696"/>
      <c r="AJ152" s="696"/>
      <c r="AK152" s="696"/>
      <c r="AL152" s="696"/>
      <c r="AM152" s="696"/>
    </row>
    <row r="153" spans="1:39" ht="29.25" customHeight="1" x14ac:dyDescent="0.25">
      <c r="A153" s="696"/>
      <c r="B153" s="696"/>
      <c r="C153" s="696"/>
      <c r="D153" s="696"/>
      <c r="E153" s="696"/>
      <c r="F153" s="696"/>
      <c r="G153" s="696"/>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740"/>
      <c r="AG153" s="796"/>
      <c r="AH153" s="796"/>
      <c r="AI153" s="696"/>
      <c r="AJ153" s="696"/>
      <c r="AK153" s="696"/>
      <c r="AL153" s="696"/>
      <c r="AM153" s="696"/>
    </row>
    <row r="154" spans="1:39" ht="29.25" customHeight="1" x14ac:dyDescent="0.25">
      <c r="A154" s="696"/>
      <c r="B154" s="696"/>
      <c r="C154" s="696"/>
      <c r="D154" s="696"/>
      <c r="E154" s="696"/>
      <c r="F154" s="696"/>
      <c r="G154" s="696"/>
      <c r="H154" s="696"/>
      <c r="I154" s="696"/>
      <c r="J154" s="696"/>
      <c r="K154" s="696"/>
      <c r="L154" s="696"/>
      <c r="M154" s="696"/>
      <c r="N154" s="696"/>
      <c r="O154" s="696"/>
      <c r="P154" s="696"/>
      <c r="Q154" s="696"/>
      <c r="R154" s="696"/>
      <c r="S154" s="696"/>
      <c r="T154" s="696"/>
      <c r="U154" s="696"/>
      <c r="V154" s="696"/>
      <c r="W154" s="696"/>
      <c r="X154" s="696"/>
      <c r="Y154" s="696"/>
      <c r="Z154" s="696"/>
      <c r="AA154" s="696"/>
      <c r="AB154" s="696"/>
      <c r="AC154" s="696"/>
      <c r="AD154" s="696"/>
      <c r="AE154" s="696"/>
      <c r="AF154" s="740"/>
      <c r="AG154" s="796"/>
      <c r="AH154" s="796"/>
      <c r="AI154" s="696"/>
      <c r="AJ154" s="696"/>
      <c r="AK154" s="696"/>
      <c r="AL154" s="696"/>
      <c r="AM154" s="696"/>
    </row>
    <row r="155" spans="1:39" ht="29.25" customHeight="1" x14ac:dyDescent="0.25">
      <c r="A155" s="696"/>
      <c r="B155" s="696"/>
      <c r="C155" s="696"/>
      <c r="D155" s="696"/>
      <c r="E155" s="696"/>
      <c r="F155" s="696"/>
      <c r="G155" s="696"/>
      <c r="H155" s="696"/>
      <c r="I155" s="696"/>
      <c r="J155" s="696"/>
      <c r="K155" s="696"/>
      <c r="L155" s="696"/>
      <c r="M155" s="696"/>
      <c r="N155" s="696"/>
      <c r="O155" s="696"/>
      <c r="P155" s="696"/>
      <c r="Q155" s="696"/>
      <c r="R155" s="696"/>
      <c r="S155" s="696"/>
      <c r="T155" s="696"/>
      <c r="U155" s="696"/>
      <c r="V155" s="696"/>
      <c r="W155" s="696"/>
      <c r="X155" s="696"/>
      <c r="Y155" s="696"/>
      <c r="Z155" s="696"/>
      <c r="AA155" s="696"/>
      <c r="AB155" s="696"/>
      <c r="AC155" s="696"/>
      <c r="AD155" s="696"/>
      <c r="AE155" s="696"/>
      <c r="AF155" s="740"/>
      <c r="AG155" s="796"/>
      <c r="AH155" s="796"/>
      <c r="AI155" s="696"/>
      <c r="AJ155" s="696"/>
      <c r="AK155" s="696"/>
      <c r="AL155" s="696"/>
      <c r="AM155" s="696"/>
    </row>
    <row r="156" spans="1:39" ht="29.25" customHeight="1" x14ac:dyDescent="0.25">
      <c r="A156" s="696"/>
      <c r="B156" s="696"/>
      <c r="C156" s="696"/>
      <c r="D156" s="696"/>
      <c r="E156" s="696"/>
      <c r="F156" s="696"/>
      <c r="G156" s="696"/>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740"/>
      <c r="AG156" s="796"/>
      <c r="AH156" s="796"/>
      <c r="AI156" s="696"/>
      <c r="AJ156" s="696"/>
      <c r="AK156" s="696"/>
      <c r="AL156" s="696"/>
      <c r="AM156" s="696"/>
    </row>
    <row r="157" spans="1:39" ht="29.25" customHeight="1" x14ac:dyDescent="0.25">
      <c r="A157" s="696"/>
      <c r="B157" s="696"/>
      <c r="C157" s="696"/>
      <c r="D157" s="696"/>
      <c r="E157" s="696"/>
      <c r="F157" s="696"/>
      <c r="G157" s="696"/>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740"/>
      <c r="AG157" s="796"/>
      <c r="AH157" s="796"/>
      <c r="AI157" s="696"/>
      <c r="AJ157" s="696"/>
      <c r="AK157" s="696"/>
      <c r="AL157" s="696"/>
      <c r="AM157" s="696"/>
    </row>
    <row r="158" spans="1:39" ht="29.25" customHeight="1" x14ac:dyDescent="0.25">
      <c r="A158" s="696"/>
      <c r="B158" s="696"/>
      <c r="C158" s="696"/>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740"/>
      <c r="AG158" s="796"/>
      <c r="AH158" s="796"/>
      <c r="AI158" s="696"/>
      <c r="AJ158" s="696"/>
      <c r="AK158" s="696"/>
      <c r="AL158" s="696"/>
      <c r="AM158" s="696"/>
    </row>
    <row r="159" spans="1:39" ht="29.25" customHeight="1" x14ac:dyDescent="0.25">
      <c r="A159" s="696"/>
      <c r="B159" s="696"/>
      <c r="C159" s="696"/>
      <c r="D159" s="696"/>
      <c r="E159" s="696"/>
      <c r="F159" s="696"/>
      <c r="G159" s="696"/>
      <c r="H159" s="696"/>
      <c r="I159" s="696"/>
      <c r="J159" s="696"/>
      <c r="K159" s="696"/>
      <c r="L159" s="696"/>
      <c r="M159" s="696"/>
      <c r="N159" s="696"/>
      <c r="O159" s="696"/>
      <c r="P159" s="696"/>
      <c r="Q159" s="696"/>
      <c r="R159" s="696"/>
      <c r="S159" s="696"/>
      <c r="T159" s="696"/>
      <c r="U159" s="696"/>
      <c r="V159" s="696"/>
      <c r="W159" s="696"/>
      <c r="X159" s="696"/>
      <c r="Y159" s="696"/>
      <c r="Z159" s="696"/>
      <c r="AA159" s="696"/>
      <c r="AB159" s="696"/>
      <c r="AC159" s="696"/>
      <c r="AD159" s="696"/>
      <c r="AE159" s="696"/>
      <c r="AF159" s="740"/>
      <c r="AG159" s="796"/>
      <c r="AH159" s="796"/>
      <c r="AI159" s="696"/>
      <c r="AJ159" s="696"/>
      <c r="AK159" s="696"/>
      <c r="AL159" s="696"/>
      <c r="AM159" s="696"/>
    </row>
    <row r="160" spans="1:39" ht="29.25" customHeight="1" x14ac:dyDescent="0.25">
      <c r="A160" s="696"/>
      <c r="B160" s="696"/>
      <c r="C160" s="696"/>
      <c r="D160" s="696"/>
      <c r="E160" s="696"/>
      <c r="F160" s="696"/>
      <c r="G160" s="696"/>
      <c r="H160" s="696"/>
      <c r="I160" s="696"/>
      <c r="J160" s="696"/>
      <c r="K160" s="696"/>
      <c r="L160" s="696"/>
      <c r="M160" s="696"/>
      <c r="N160" s="696"/>
      <c r="O160" s="696"/>
      <c r="P160" s="696"/>
      <c r="Q160" s="696"/>
      <c r="R160" s="696"/>
      <c r="S160" s="696"/>
      <c r="T160" s="696"/>
      <c r="U160" s="696"/>
      <c r="V160" s="696"/>
      <c r="W160" s="696"/>
      <c r="X160" s="696"/>
      <c r="Y160" s="696"/>
      <c r="Z160" s="696"/>
      <c r="AA160" s="696"/>
      <c r="AB160" s="696"/>
      <c r="AC160" s="696"/>
      <c r="AD160" s="696"/>
      <c r="AE160" s="696"/>
      <c r="AF160" s="740"/>
      <c r="AG160" s="796"/>
      <c r="AH160" s="796"/>
      <c r="AI160" s="696"/>
      <c r="AJ160" s="696"/>
      <c r="AK160" s="696"/>
      <c r="AL160" s="696"/>
      <c r="AM160" s="696"/>
    </row>
    <row r="161" spans="1:39" ht="29.25" customHeight="1" x14ac:dyDescent="0.25">
      <c r="A161" s="696"/>
      <c r="B161" s="696"/>
      <c r="C161" s="696">
        <v>10</v>
      </c>
      <c r="D161" s="696"/>
      <c r="E161" s="696">
        <v>0</v>
      </c>
      <c r="F161" s="696"/>
      <c r="G161" s="696"/>
      <c r="H161" s="696"/>
      <c r="I161" s="696"/>
      <c r="J161" s="696"/>
      <c r="K161" s="696"/>
      <c r="L161" s="696"/>
      <c r="M161" s="696"/>
      <c r="N161" s="696"/>
      <c r="O161" s="696"/>
      <c r="P161" s="696"/>
      <c r="Q161" s="696"/>
      <c r="R161" s="696"/>
      <c r="S161" s="696"/>
      <c r="T161" s="696"/>
      <c r="U161" s="696"/>
      <c r="V161" s="696"/>
      <c r="W161" s="696"/>
      <c r="X161" s="696"/>
      <c r="Y161" s="696"/>
      <c r="Z161" s="696"/>
      <c r="AA161" s="696"/>
      <c r="AB161" s="696"/>
      <c r="AC161" s="696"/>
      <c r="AD161" s="696"/>
      <c r="AE161" s="696"/>
      <c r="AF161" s="740"/>
      <c r="AG161" s="796"/>
      <c r="AH161" s="796"/>
      <c r="AI161" s="696"/>
      <c r="AJ161" s="696"/>
      <c r="AK161" s="696"/>
      <c r="AL161" s="696"/>
      <c r="AM161" s="696"/>
    </row>
    <row r="162" spans="1:39" ht="29.25" customHeight="1" x14ac:dyDescent="0.25">
      <c r="A162" s="696"/>
      <c r="B162" s="696"/>
      <c r="C162" s="696"/>
      <c r="D162" s="696"/>
      <c r="E162" s="696"/>
      <c r="F162" s="696"/>
      <c r="G162" s="696"/>
      <c r="H162" s="696"/>
      <c r="I162" s="696"/>
      <c r="J162" s="696"/>
      <c r="K162" s="696"/>
      <c r="L162" s="696"/>
      <c r="M162" s="696"/>
      <c r="N162" s="696"/>
      <c r="O162" s="696"/>
      <c r="P162" s="696"/>
      <c r="Q162" s="696"/>
      <c r="R162" s="696"/>
      <c r="S162" s="696"/>
      <c r="T162" s="696"/>
      <c r="U162" s="696"/>
      <c r="V162" s="696"/>
      <c r="W162" s="696"/>
      <c r="X162" s="696"/>
      <c r="Y162" s="696"/>
      <c r="Z162" s="696"/>
      <c r="AA162" s="696"/>
      <c r="AB162" s="696"/>
      <c r="AC162" s="696"/>
      <c r="AD162" s="696"/>
      <c r="AE162" s="696"/>
      <c r="AF162" s="740"/>
      <c r="AG162" s="796"/>
      <c r="AH162" s="796"/>
      <c r="AI162" s="696"/>
      <c r="AJ162" s="696"/>
      <c r="AK162" s="696"/>
      <c r="AL162" s="696"/>
      <c r="AM162" s="696"/>
    </row>
  </sheetData>
  <autoFilter ref="A1:AM37" xr:uid="{2B3D17A8-03A8-46C5-905C-526E03E1ED0F}">
    <filterColumn colId="5">
      <filters>
        <filter val="Diseñar e implementar 1 estrategia para el desarrollo de capacidades sociomecionales y técnicas de las mujeres en toda su diversidad para su emprendimiento y"/>
      </filters>
    </filterColumn>
  </autoFilter>
  <mergeCells count="253">
    <mergeCell ref="AG158:AH158"/>
    <mergeCell ref="AG159:AH159"/>
    <mergeCell ref="AG160:AH160"/>
    <mergeCell ref="AG161:AH161"/>
    <mergeCell ref="AG162:AH162"/>
    <mergeCell ref="AG152:AH152"/>
    <mergeCell ref="AG153:AH153"/>
    <mergeCell ref="AG154:AH154"/>
    <mergeCell ref="AG155:AH155"/>
    <mergeCell ref="AG156:AH156"/>
    <mergeCell ref="AG157:AH157"/>
    <mergeCell ref="AG146:AH146"/>
    <mergeCell ref="AG147:AH147"/>
    <mergeCell ref="AG148:AH148"/>
    <mergeCell ref="AG149:AH149"/>
    <mergeCell ref="AG150:AH150"/>
    <mergeCell ref="AG151:AH151"/>
    <mergeCell ref="AG140:AH140"/>
    <mergeCell ref="AG141:AH141"/>
    <mergeCell ref="AG142:AH142"/>
    <mergeCell ref="AG143:AH143"/>
    <mergeCell ref="AG144:AH144"/>
    <mergeCell ref="AG145:AH145"/>
    <mergeCell ref="AG134:AH134"/>
    <mergeCell ref="AG135:AH135"/>
    <mergeCell ref="AG136:AH136"/>
    <mergeCell ref="AG137:AH137"/>
    <mergeCell ref="AG138:AH138"/>
    <mergeCell ref="AG139:AH139"/>
    <mergeCell ref="AG128:AH128"/>
    <mergeCell ref="AG129:AH129"/>
    <mergeCell ref="AG130:AH130"/>
    <mergeCell ref="AG131:AH131"/>
    <mergeCell ref="AG132:AH132"/>
    <mergeCell ref="AG133:AH133"/>
    <mergeCell ref="AG122:AH122"/>
    <mergeCell ref="AG123:AH123"/>
    <mergeCell ref="AG124:AH124"/>
    <mergeCell ref="AG125:AH125"/>
    <mergeCell ref="AG126:AH126"/>
    <mergeCell ref="AG127:AH127"/>
    <mergeCell ref="AG116:AH116"/>
    <mergeCell ref="AG117:AH117"/>
    <mergeCell ref="AG118:AH118"/>
    <mergeCell ref="AG119:AH119"/>
    <mergeCell ref="AG120:AH120"/>
    <mergeCell ref="AG121:AH121"/>
    <mergeCell ref="AG110:AH110"/>
    <mergeCell ref="AG111:AH111"/>
    <mergeCell ref="AG112:AH112"/>
    <mergeCell ref="AG113:AH113"/>
    <mergeCell ref="AG114:AH114"/>
    <mergeCell ref="AG115:AH115"/>
    <mergeCell ref="AG104:AH104"/>
    <mergeCell ref="AG105:AH105"/>
    <mergeCell ref="AG106:AH106"/>
    <mergeCell ref="AG107:AH107"/>
    <mergeCell ref="AG108:AH108"/>
    <mergeCell ref="AG109:AH109"/>
    <mergeCell ref="AG98:AH98"/>
    <mergeCell ref="AG99:AH99"/>
    <mergeCell ref="AG100:AH100"/>
    <mergeCell ref="AG101:AH101"/>
    <mergeCell ref="AG102:AH102"/>
    <mergeCell ref="AG103:AH103"/>
    <mergeCell ref="AG92:AH92"/>
    <mergeCell ref="AG93:AH93"/>
    <mergeCell ref="AG94:AH94"/>
    <mergeCell ref="AG95:AH95"/>
    <mergeCell ref="AG96:AH96"/>
    <mergeCell ref="AG97:AH97"/>
    <mergeCell ref="AG87:AH87"/>
    <mergeCell ref="A88:B88"/>
    <mergeCell ref="AG88:AH88"/>
    <mergeCell ref="AG89:AH89"/>
    <mergeCell ref="AG90:AH90"/>
    <mergeCell ref="AG91:AH91"/>
    <mergeCell ref="AG81:AH81"/>
    <mergeCell ref="AG82:AH82"/>
    <mergeCell ref="AG83:AH83"/>
    <mergeCell ref="AG84:AH84"/>
    <mergeCell ref="AG85:AH85"/>
    <mergeCell ref="AG86:AH86"/>
    <mergeCell ref="AG75:AH75"/>
    <mergeCell ref="AG76:AH76"/>
    <mergeCell ref="AG77:AH77"/>
    <mergeCell ref="AG78:AH78"/>
    <mergeCell ref="AG79:AH79"/>
    <mergeCell ref="AG80:AH80"/>
    <mergeCell ref="AG69:AH69"/>
    <mergeCell ref="AG70:AH70"/>
    <mergeCell ref="AG71:AH71"/>
    <mergeCell ref="AG72:AH72"/>
    <mergeCell ref="AG73:AH73"/>
    <mergeCell ref="AG74:AH74"/>
    <mergeCell ref="AG63:AH63"/>
    <mergeCell ref="AG64:AH64"/>
    <mergeCell ref="AG65:AH65"/>
    <mergeCell ref="AG66:AH66"/>
    <mergeCell ref="AG67:AH67"/>
    <mergeCell ref="AG68:AH68"/>
    <mergeCell ref="AG58:AH58"/>
    <mergeCell ref="AG59:AH59"/>
    <mergeCell ref="AG60:AH60"/>
    <mergeCell ref="AG61:AH61"/>
    <mergeCell ref="A62:B62"/>
    <mergeCell ref="AG62:AH62"/>
    <mergeCell ref="AG52:AH52"/>
    <mergeCell ref="AG53:AH53"/>
    <mergeCell ref="AG54:AH54"/>
    <mergeCell ref="AG55:AH55"/>
    <mergeCell ref="AG56:AH56"/>
    <mergeCell ref="AG57:AH57"/>
    <mergeCell ref="AJ48:AJ49"/>
    <mergeCell ref="AK48:AK49"/>
    <mergeCell ref="AL48:AL49"/>
    <mergeCell ref="AM48:AM49"/>
    <mergeCell ref="AG50:AH50"/>
    <mergeCell ref="AG51:AH51"/>
    <mergeCell ref="AC48:AC49"/>
    <mergeCell ref="AD48:AD49"/>
    <mergeCell ref="AE48:AE49"/>
    <mergeCell ref="AF48:AF49"/>
    <mergeCell ref="AG48:AH49"/>
    <mergeCell ref="AI48:AI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G47:AH47"/>
    <mergeCell ref="B48:B49"/>
    <mergeCell ref="C48:C49"/>
    <mergeCell ref="D48:D49"/>
    <mergeCell ref="E48:E49"/>
    <mergeCell ref="F48:F49"/>
    <mergeCell ref="G48:G49"/>
    <mergeCell ref="H48:H49"/>
    <mergeCell ref="I48:I49"/>
    <mergeCell ref="J48:J49"/>
    <mergeCell ref="AG41:AH41"/>
    <mergeCell ref="AG42:AH42"/>
    <mergeCell ref="AG43:AH43"/>
    <mergeCell ref="A44:B44"/>
    <mergeCell ref="AG44:AH44"/>
    <mergeCell ref="AG45:AH45"/>
    <mergeCell ref="AG35:AH35"/>
    <mergeCell ref="AG36:AH36"/>
    <mergeCell ref="AG37:AH37"/>
    <mergeCell ref="AG38:AH38"/>
    <mergeCell ref="AG39:AH39"/>
    <mergeCell ref="AG40:AH40"/>
    <mergeCell ref="AG29:AH29"/>
    <mergeCell ref="AG30:AH30"/>
    <mergeCell ref="AG31:AH31"/>
    <mergeCell ref="AG32:AH32"/>
    <mergeCell ref="AG33:AH33"/>
    <mergeCell ref="AG34:AH34"/>
    <mergeCell ref="AL18:AL19"/>
    <mergeCell ref="AM18:AM19"/>
    <mergeCell ref="AG23:AH23"/>
    <mergeCell ref="AG25:AH25"/>
    <mergeCell ref="AG27:AH27"/>
    <mergeCell ref="AG28:AH28"/>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K16:AK17"/>
    <mergeCell ref="AL16:AL17"/>
    <mergeCell ref="AM16:AM17"/>
    <mergeCell ref="A18:A19"/>
    <mergeCell ref="B18:B19"/>
    <mergeCell ref="C18:C19"/>
    <mergeCell ref="D18:D19"/>
    <mergeCell ref="E18:E19"/>
    <mergeCell ref="F18:F19"/>
    <mergeCell ref="G18:G19"/>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6C36-299B-4F90-8FC3-B5EE485EC1E4}">
  <dimension ref="A1:AB40"/>
  <sheetViews>
    <sheetView zoomScale="90" zoomScaleNormal="90" workbookViewId="0">
      <selection activeCell="D9" sqref="D9"/>
    </sheetView>
  </sheetViews>
  <sheetFormatPr baseColWidth="10" defaultColWidth="11.42578125" defaultRowHeight="12.75" x14ac:dyDescent="0.25"/>
  <cols>
    <col min="1" max="1" width="7.7109375" style="192" customWidth="1"/>
    <col min="2" max="2" width="57" style="192" customWidth="1"/>
    <col min="3" max="3" width="12.140625" style="192" customWidth="1"/>
    <col min="4" max="8" width="14.85546875" style="192" customWidth="1"/>
    <col min="9" max="9" width="15.28515625" style="192" customWidth="1"/>
    <col min="10" max="10" width="12.42578125" style="192" customWidth="1"/>
    <col min="11" max="11" width="25" style="192" customWidth="1"/>
    <col min="12" max="12" width="11.7109375" style="192" customWidth="1"/>
    <col min="13" max="17" width="9.7109375" style="192" customWidth="1"/>
    <col min="18" max="18" width="10.42578125" style="192" customWidth="1"/>
    <col min="19" max="19" width="8.28515625" style="192" customWidth="1"/>
    <col min="20" max="20" width="12.140625" style="192" customWidth="1"/>
    <col min="21" max="21" width="6.28515625" style="192" customWidth="1"/>
    <col min="22" max="27" width="11.42578125" style="192"/>
    <col min="28" max="28" width="13.42578125" style="227" customWidth="1"/>
    <col min="29" max="16384" width="11.42578125" style="192"/>
  </cols>
  <sheetData>
    <row r="1" spans="1:27" ht="36" customHeight="1" thickBot="1" x14ac:dyDescent="0.3">
      <c r="A1" s="178" t="s">
        <v>139</v>
      </c>
      <c r="B1" s="179" t="s">
        <v>140</v>
      </c>
      <c r="C1" s="180" t="s">
        <v>141</v>
      </c>
      <c r="D1" s="181" t="s">
        <v>142</v>
      </c>
      <c r="E1" s="182" t="s">
        <v>143</v>
      </c>
      <c r="F1" s="182" t="s">
        <v>144</v>
      </c>
      <c r="G1" s="182" t="s">
        <v>145</v>
      </c>
      <c r="H1" s="183" t="s">
        <v>146</v>
      </c>
      <c r="I1" s="184" t="s">
        <v>120</v>
      </c>
      <c r="J1" s="185"/>
      <c r="K1" s="186" t="s">
        <v>147</v>
      </c>
      <c r="L1" s="187" t="s">
        <v>148</v>
      </c>
      <c r="M1" s="188" t="s">
        <v>142</v>
      </c>
      <c r="N1" s="189" t="s">
        <v>143</v>
      </c>
      <c r="O1" s="189" t="s">
        <v>144</v>
      </c>
      <c r="P1" s="189" t="s">
        <v>145</v>
      </c>
      <c r="Q1" s="190" t="s">
        <v>146</v>
      </c>
      <c r="R1" s="191" t="s">
        <v>120</v>
      </c>
    </row>
    <row r="2" spans="1:27" ht="36" customHeight="1" x14ac:dyDescent="0.25">
      <c r="A2" s="681">
        <v>1</v>
      </c>
      <c r="B2" s="653" t="s">
        <v>104</v>
      </c>
      <c r="C2" s="194" t="s">
        <v>149</v>
      </c>
      <c r="D2" s="195">
        <v>2000</v>
      </c>
      <c r="E2" s="196">
        <v>7000</v>
      </c>
      <c r="F2" s="196">
        <v>7000</v>
      </c>
      <c r="G2" s="196">
        <v>7000</v>
      </c>
      <c r="H2" s="197">
        <v>3100</v>
      </c>
      <c r="I2" s="198">
        <f t="shared" ref="I2:I8" si="0">SUM(D2:H2)</f>
        <v>26100</v>
      </c>
      <c r="J2" s="199" t="s">
        <v>150</v>
      </c>
      <c r="K2" s="657" t="s">
        <v>151</v>
      </c>
      <c r="L2" s="660" t="s">
        <v>152</v>
      </c>
      <c r="M2" s="682">
        <v>2000</v>
      </c>
      <c r="N2" s="675">
        <v>7000</v>
      </c>
      <c r="O2" s="675">
        <v>7000</v>
      </c>
      <c r="P2" s="675">
        <v>7000</v>
      </c>
      <c r="Q2" s="677">
        <v>3100</v>
      </c>
      <c r="R2" s="679">
        <f>SUM(M2:Q3)</f>
        <v>26100</v>
      </c>
    </row>
    <row r="3" spans="1:27" ht="36" customHeight="1" thickBot="1" x14ac:dyDescent="0.3">
      <c r="A3" s="652"/>
      <c r="B3" s="654"/>
      <c r="C3" s="200" t="s">
        <v>153</v>
      </c>
      <c r="D3" s="201">
        <f>+'[3]Ppto 2020-2024 15-jun-2020'!C3-4000000</f>
        <v>110870000</v>
      </c>
      <c r="E3" s="201">
        <f>+'[3]Ppto 2020-2024 15-jun-2020'!D3</f>
        <v>2363000000</v>
      </c>
      <c r="F3" s="201">
        <f>+'[3]Ppto 2020-2024 15-jun-2020'!E3</f>
        <v>2523000000</v>
      </c>
      <c r="G3" s="201">
        <f>+'[3]Ppto 2020-2024 15-jun-2020'!F3</f>
        <v>2491086000</v>
      </c>
      <c r="H3" s="202">
        <f>+'[3]Ppto 2020-2024 15-jun-2020'!G3</f>
        <v>2219930000</v>
      </c>
      <c r="I3" s="203">
        <f t="shared" si="0"/>
        <v>9707886000</v>
      </c>
      <c r="J3" s="204" t="s">
        <v>154</v>
      </c>
      <c r="K3" s="658"/>
      <c r="L3" s="661"/>
      <c r="M3" s="683"/>
      <c r="N3" s="676"/>
      <c r="O3" s="676"/>
      <c r="P3" s="676"/>
      <c r="Q3" s="678"/>
      <c r="R3" s="680"/>
    </row>
    <row r="4" spans="1:27" ht="36" customHeight="1" x14ac:dyDescent="0.25">
      <c r="A4" s="652">
        <v>2</v>
      </c>
      <c r="B4" s="653" t="s">
        <v>110</v>
      </c>
      <c r="C4" s="194" t="s">
        <v>149</v>
      </c>
      <c r="D4" s="205">
        <v>2</v>
      </c>
      <c r="E4" s="206">
        <v>4</v>
      </c>
      <c r="F4" s="206">
        <v>4</v>
      </c>
      <c r="G4" s="206">
        <v>3</v>
      </c>
      <c r="H4" s="207">
        <v>0</v>
      </c>
      <c r="I4" s="208">
        <f t="shared" si="0"/>
        <v>13</v>
      </c>
      <c r="J4" s="655" t="s">
        <v>155</v>
      </c>
      <c r="K4" s="656" t="s">
        <v>156</v>
      </c>
      <c r="L4" s="659" t="s">
        <v>152</v>
      </c>
      <c r="M4" s="643">
        <v>0.18</v>
      </c>
      <c r="N4" s="646">
        <v>0.25</v>
      </c>
      <c r="O4" s="646">
        <v>0.25</v>
      </c>
      <c r="P4" s="649">
        <v>0.22</v>
      </c>
      <c r="Q4" s="669">
        <v>0.1</v>
      </c>
      <c r="R4" s="672">
        <f>SUM(M4:Q4)</f>
        <v>0.99999999999999989</v>
      </c>
      <c r="T4" s="209" t="s">
        <v>100</v>
      </c>
      <c r="U4" s="210">
        <v>15</v>
      </c>
      <c r="V4" s="211">
        <v>31</v>
      </c>
      <c r="W4" s="211">
        <v>31</v>
      </c>
      <c r="X4" s="211">
        <v>23</v>
      </c>
      <c r="Y4" s="212">
        <v>0</v>
      </c>
      <c r="Z4" s="209">
        <f>SUM(U4:Y4)</f>
        <v>100</v>
      </c>
      <c r="AA4" s="213"/>
    </row>
    <row r="5" spans="1:27" ht="36" customHeight="1" thickBot="1" x14ac:dyDescent="0.3">
      <c r="A5" s="652"/>
      <c r="B5" s="654"/>
      <c r="C5" s="200" t="s">
        <v>153</v>
      </c>
      <c r="D5" s="201">
        <f>+'[3]Ppto 2020-2024 15-jun-2020'!C4+20000000</f>
        <v>120000000</v>
      </c>
      <c r="E5" s="201">
        <f>+'[3]Ppto 2020-2024 15-jun-2020'!D4</f>
        <v>800000000</v>
      </c>
      <c r="F5" s="201">
        <f>+'[3]Ppto 2020-2024 15-jun-2020'!E4</f>
        <v>800000000</v>
      </c>
      <c r="G5" s="201">
        <f>+'[3]Ppto 2020-2024 15-jun-2020'!F4</f>
        <v>700000000</v>
      </c>
      <c r="H5" s="202">
        <f>+'[3]Ppto 2020-2024 15-jun-2020'!G4</f>
        <v>0</v>
      </c>
      <c r="I5" s="203">
        <f t="shared" si="0"/>
        <v>2420000000</v>
      </c>
      <c r="J5" s="655"/>
      <c r="K5" s="657"/>
      <c r="L5" s="660"/>
      <c r="M5" s="644"/>
      <c r="N5" s="647"/>
      <c r="O5" s="647"/>
      <c r="P5" s="650"/>
      <c r="Q5" s="670"/>
      <c r="R5" s="673"/>
      <c r="T5" s="214" t="s">
        <v>101</v>
      </c>
      <c r="U5" s="215">
        <v>20</v>
      </c>
      <c r="V5" s="216">
        <v>20</v>
      </c>
      <c r="W5" s="216">
        <v>20</v>
      </c>
      <c r="X5" s="216">
        <v>20</v>
      </c>
      <c r="Y5" s="217">
        <v>20</v>
      </c>
      <c r="Z5" s="214">
        <f>SUM(U5:Y5)</f>
        <v>100</v>
      </c>
      <c r="AA5" s="213"/>
    </row>
    <row r="6" spans="1:27" ht="36" customHeight="1" x14ac:dyDescent="0.25">
      <c r="A6" s="652">
        <v>3</v>
      </c>
      <c r="B6" s="653" t="s">
        <v>157</v>
      </c>
      <c r="C6" s="218" t="s">
        <v>158</v>
      </c>
      <c r="D6" s="219">
        <v>0.2</v>
      </c>
      <c r="E6" s="219">
        <v>0.2</v>
      </c>
      <c r="F6" s="219">
        <v>0.2</v>
      </c>
      <c r="G6" s="219">
        <v>0.2</v>
      </c>
      <c r="H6" s="219">
        <v>0.2</v>
      </c>
      <c r="I6" s="220">
        <f t="shared" si="0"/>
        <v>1</v>
      </c>
      <c r="J6" s="655" t="s">
        <v>159</v>
      </c>
      <c r="K6" s="657"/>
      <c r="L6" s="660"/>
      <c r="M6" s="644"/>
      <c r="N6" s="647"/>
      <c r="O6" s="647"/>
      <c r="P6" s="650"/>
      <c r="Q6" s="670"/>
      <c r="R6" s="673"/>
      <c r="T6" s="209" t="s">
        <v>160</v>
      </c>
      <c r="U6" s="221">
        <f>AVERAGE(U4:U5)</f>
        <v>17.5</v>
      </c>
      <c r="V6" s="211">
        <f>AVERAGE(V4:V5)</f>
        <v>25.5</v>
      </c>
      <c r="W6" s="211">
        <f>AVERAGE(W4:W5)</f>
        <v>25.5</v>
      </c>
      <c r="X6" s="211">
        <f>AVERAGE(X4:X5)</f>
        <v>21.5</v>
      </c>
      <c r="Y6" s="212">
        <f t="shared" ref="Y6" si="1">AVERAGE(Y4:Y5)</f>
        <v>10</v>
      </c>
      <c r="Z6" s="209">
        <f>SUM(U6:Y6)</f>
        <v>100</v>
      </c>
      <c r="AA6" s="213"/>
    </row>
    <row r="7" spans="1:27" ht="27.75" customHeight="1" thickBot="1" x14ac:dyDescent="0.3">
      <c r="A7" s="662"/>
      <c r="B7" s="663"/>
      <c r="C7" s="222" t="s">
        <v>153</v>
      </c>
      <c r="D7" s="223">
        <f>+'[3]Ppto 2020-2024 15-jun-2020'!C5-16000000</f>
        <v>91500000</v>
      </c>
      <c r="E7" s="223">
        <f>+'[3]Ppto 2020-2024 15-jun-2020'!D5</f>
        <v>827985000</v>
      </c>
      <c r="F7" s="223">
        <f>+'[3]Ppto 2020-2024 15-jun-2020'!E5</f>
        <v>848326000</v>
      </c>
      <c r="G7" s="223">
        <f>+'[3]Ppto 2020-2024 15-jun-2020'!F5</f>
        <v>725114000</v>
      </c>
      <c r="H7" s="224">
        <f>+'[3]Ppto 2020-2024 15-jun-2020'!G5</f>
        <v>746870000</v>
      </c>
      <c r="I7" s="225">
        <f t="shared" si="0"/>
        <v>3239795000</v>
      </c>
      <c r="J7" s="655"/>
      <c r="K7" s="658"/>
      <c r="L7" s="661"/>
      <c r="M7" s="645"/>
      <c r="N7" s="648"/>
      <c r="O7" s="648"/>
      <c r="P7" s="651"/>
      <c r="Q7" s="671"/>
      <c r="R7" s="674"/>
      <c r="T7" s="214" t="s">
        <v>161</v>
      </c>
      <c r="U7" s="226">
        <v>18</v>
      </c>
      <c r="V7" s="216">
        <v>25</v>
      </c>
      <c r="W7" s="216">
        <v>25</v>
      </c>
      <c r="X7" s="216">
        <v>22</v>
      </c>
      <c r="Y7" s="217">
        <v>10</v>
      </c>
      <c r="Z7" s="214">
        <f>SUM(U7:Y7)</f>
        <v>100</v>
      </c>
      <c r="AA7" s="213"/>
    </row>
    <row r="8" spans="1:27" ht="36" customHeight="1" thickBot="1" x14ac:dyDescent="0.3">
      <c r="A8" s="664" t="s">
        <v>120</v>
      </c>
      <c r="B8" s="665"/>
      <c r="C8" s="666"/>
      <c r="D8" s="228">
        <f>D3+D5+D7</f>
        <v>322370000</v>
      </c>
      <c r="E8" s="229">
        <f>E3+E5+E7</f>
        <v>3990985000</v>
      </c>
      <c r="F8" s="229">
        <f>F3+F5+F7</f>
        <v>4171326000</v>
      </c>
      <c r="G8" s="229">
        <f>G3+G5+G7</f>
        <v>3916200000</v>
      </c>
      <c r="H8" s="230">
        <f>H3+H5+H7</f>
        <v>2966800000</v>
      </c>
      <c r="I8" s="231">
        <f t="shared" si="0"/>
        <v>15367681000</v>
      </c>
      <c r="J8" s="232"/>
    </row>
    <row r="9" spans="1:27" ht="36" customHeight="1" thickBot="1" x14ac:dyDescent="0.3">
      <c r="D9" s="233" t="s">
        <v>162</v>
      </c>
    </row>
    <row r="10" spans="1:27" ht="33" customHeight="1" thickBot="1" x14ac:dyDescent="0.3">
      <c r="A10" s="234" t="s">
        <v>163</v>
      </c>
      <c r="B10" s="182" t="s">
        <v>164</v>
      </c>
      <c r="C10" s="182" t="s">
        <v>165</v>
      </c>
      <c r="D10" s="182" t="s">
        <v>143</v>
      </c>
      <c r="E10" s="182" t="s">
        <v>144</v>
      </c>
      <c r="F10" s="182" t="s">
        <v>145</v>
      </c>
      <c r="G10" s="183" t="s">
        <v>146</v>
      </c>
      <c r="H10" s="184" t="str">
        <f>'[3]Ppto 2020-2024 15-jun-2020'!H10</f>
        <v>Total cuatrienio</v>
      </c>
    </row>
    <row r="11" spans="1:27" ht="25.5" x14ac:dyDescent="0.25">
      <c r="A11" s="235">
        <f>'[3]Ppto 2020-2024 15-jun-2020'!A11</f>
        <v>31312</v>
      </c>
      <c r="B11" s="235" t="str">
        <f>'[3]Ppto 2020-2024 15-jun-2020'!B11</f>
        <v>Personal contratado para apoyar las actividades propias de los proyectos de inversión de la entidad</v>
      </c>
      <c r="C11" s="236">
        <f>'[3]Ppto 2020-2024 15-jun-2020'!C11</f>
        <v>222370000</v>
      </c>
      <c r="D11" s="236">
        <f>'[3]Ppto 2020-2024 15-jun-2020'!D11</f>
        <v>2136485000</v>
      </c>
      <c r="E11" s="236">
        <f>'[3]Ppto 2020-2024 15-jun-2020'!E11</f>
        <v>2286991000</v>
      </c>
      <c r="F11" s="236">
        <f>'[3]Ppto 2020-2024 15-jun-2020'!F11</f>
        <v>2357114000</v>
      </c>
      <c r="G11" s="237">
        <f>'[3]Ppto 2020-2024 15-jun-2020'!G11</f>
        <v>2214000000</v>
      </c>
      <c r="H11" s="238">
        <f>'[3]Ppto 2020-2024 15-jun-2020'!H11</f>
        <v>9216960000</v>
      </c>
    </row>
    <row r="12" spans="1:27" x14ac:dyDescent="0.25">
      <c r="A12" s="239">
        <f>'[3]Ppto 2020-2024 15-jun-2020'!A12</f>
        <v>31366</v>
      </c>
      <c r="B12" s="239"/>
      <c r="C12" s="240">
        <f>'[3]Ppto 2020-2024 15-jun-2020'!C12</f>
        <v>100000000</v>
      </c>
      <c r="D12" s="240">
        <f>'[3]Ppto 2020-2024 15-jun-2020'!D12</f>
        <v>800000000</v>
      </c>
      <c r="E12" s="240">
        <f>'[3]Ppto 2020-2024 15-jun-2020'!E12</f>
        <v>800000000</v>
      </c>
      <c r="F12" s="240">
        <f>'[3]Ppto 2020-2024 15-jun-2020'!F12</f>
        <v>700000000</v>
      </c>
      <c r="G12" s="241">
        <f>'[3]Ppto 2020-2024 15-jun-2020'!G12</f>
        <v>0</v>
      </c>
      <c r="H12" s="242">
        <f>'[3]Ppto 2020-2024 15-jun-2020'!H12</f>
        <v>2400000000</v>
      </c>
    </row>
    <row r="13" spans="1:27" x14ac:dyDescent="0.25">
      <c r="A13" s="239">
        <f>'[3]Ppto 2020-2024 15-jun-2020'!A14</f>
        <v>26254</v>
      </c>
      <c r="B13" s="239" t="str">
        <f>'[3]Ppto 2020-2024 15-jun-2020'!B14</f>
        <v>Otros gastos operativos</v>
      </c>
      <c r="C13" s="240">
        <f>'[3]Ppto 2020-2024 15-jun-2020'!C14</f>
        <v>0</v>
      </c>
      <c r="D13" s="240">
        <f>'[3]Ppto 2020-2024 15-jun-2020'!D14</f>
        <v>354500000</v>
      </c>
      <c r="E13" s="240">
        <f>'[3]Ppto 2020-2024 15-jun-2020'!E14</f>
        <v>384335000</v>
      </c>
      <c r="F13" s="240">
        <f>'[3]Ppto 2020-2024 15-jun-2020'!F14</f>
        <v>250000000</v>
      </c>
      <c r="G13" s="241">
        <f>'[3]Ppto 2020-2024 15-jun-2020'!G14</f>
        <v>270000000</v>
      </c>
      <c r="H13" s="242">
        <f>'[3]Ppto 2020-2024 15-jun-2020'!H14</f>
        <v>1258835000</v>
      </c>
    </row>
    <row r="14" spans="1:27" ht="13.5" thickBot="1" x14ac:dyDescent="0.3">
      <c r="A14" s="243">
        <v>31366</v>
      </c>
      <c r="B14" s="243" t="s">
        <v>166</v>
      </c>
      <c r="C14" s="244">
        <f>'[3]Ppto 2020-2024 15-jun-2020'!C13</f>
        <v>0</v>
      </c>
      <c r="D14" s="244">
        <f>'[3]Ppto 2020-2024 15-jun-2020'!D13</f>
        <v>700000000</v>
      </c>
      <c r="E14" s="244">
        <f>'[3]Ppto 2020-2024 15-jun-2020'!E13</f>
        <v>700000000</v>
      </c>
      <c r="F14" s="244">
        <f>'[3]Ppto 2020-2024 15-jun-2020'!F13</f>
        <v>609086000</v>
      </c>
      <c r="G14" s="245">
        <f>'[3]Ppto 2020-2024 15-jun-2020'!G13</f>
        <v>482800000</v>
      </c>
      <c r="H14" s="246">
        <f>'[3]Ppto 2020-2024 15-jun-2020'!H13</f>
        <v>2491886000</v>
      </c>
    </row>
    <row r="15" spans="1:27" ht="13.5" thickBot="1" x14ac:dyDescent="0.3">
      <c r="A15" s="667" t="s">
        <v>120</v>
      </c>
      <c r="B15" s="668"/>
      <c r="C15" s="247">
        <f>SUM(C11:C14)</f>
        <v>322370000</v>
      </c>
      <c r="D15" s="247">
        <f t="shared" ref="D15:H15" si="2">SUM(D11:D14)</f>
        <v>3990985000</v>
      </c>
      <c r="E15" s="247">
        <f t="shared" si="2"/>
        <v>4171326000</v>
      </c>
      <c r="F15" s="247">
        <f t="shared" si="2"/>
        <v>3916200000</v>
      </c>
      <c r="G15" s="248">
        <f t="shared" si="2"/>
        <v>2966800000</v>
      </c>
      <c r="H15" s="249">
        <f t="shared" si="2"/>
        <v>15367681000</v>
      </c>
    </row>
    <row r="18" spans="1:21" ht="25.5" customHeight="1" x14ac:dyDescent="0.25">
      <c r="A18" s="642" t="s">
        <v>167</v>
      </c>
      <c r="B18" s="642"/>
    </row>
    <row r="19" spans="1:21" ht="40.5" customHeight="1" x14ac:dyDescent="0.25">
      <c r="A19" s="641" t="s">
        <v>168</v>
      </c>
      <c r="B19" s="641"/>
      <c r="T19" s="199"/>
    </row>
    <row r="20" spans="1:21" ht="40.5" customHeight="1" x14ac:dyDescent="0.25">
      <c r="A20" s="640" t="s">
        <v>169</v>
      </c>
      <c r="B20" s="640"/>
    </row>
    <row r="21" spans="1:21" ht="40.5" customHeight="1" x14ac:dyDescent="0.25">
      <c r="A21" s="641" t="s">
        <v>170</v>
      </c>
      <c r="B21" s="641"/>
      <c r="T21" s="227">
        <v>100</v>
      </c>
      <c r="U21" s="227">
        <v>13</v>
      </c>
    </row>
    <row r="22" spans="1:21" ht="40.5" customHeight="1" x14ac:dyDescent="0.25">
      <c r="A22" s="640" t="s">
        <v>171</v>
      </c>
      <c r="B22" s="640"/>
      <c r="T22" s="227">
        <f>+T21*U22/U21</f>
        <v>23.076923076923077</v>
      </c>
      <c r="U22" s="227">
        <v>3</v>
      </c>
    </row>
    <row r="23" spans="1:21" ht="40.5" customHeight="1" x14ac:dyDescent="0.25">
      <c r="A23" s="641" t="s">
        <v>172</v>
      </c>
      <c r="B23" s="641"/>
    </row>
    <row r="24" spans="1:21" ht="40.5" customHeight="1" x14ac:dyDescent="0.25">
      <c r="A24" s="640" t="s">
        <v>173</v>
      </c>
      <c r="B24" s="640"/>
    </row>
    <row r="25" spans="1:21" ht="40.5" customHeight="1" x14ac:dyDescent="0.25">
      <c r="A25" s="640" t="s">
        <v>174</v>
      </c>
      <c r="B25" s="640"/>
    </row>
    <row r="26" spans="1:21" ht="40.5" customHeight="1" x14ac:dyDescent="0.25">
      <c r="A26" s="641" t="s">
        <v>175</v>
      </c>
      <c r="B26" s="641"/>
    </row>
    <row r="27" spans="1:21" ht="40.5" customHeight="1" x14ac:dyDescent="0.25">
      <c r="A27" s="640" t="s">
        <v>176</v>
      </c>
      <c r="B27" s="640"/>
    </row>
    <row r="28" spans="1:21" ht="40.5" customHeight="1" x14ac:dyDescent="0.25"/>
    <row r="29" spans="1:21" ht="40.5" customHeight="1" x14ac:dyDescent="0.25"/>
    <row r="30" spans="1:21" ht="40.5" customHeight="1" x14ac:dyDescent="0.25"/>
    <row r="31" spans="1:21" ht="40.5" customHeight="1" x14ac:dyDescent="0.25"/>
    <row r="32" spans="1:21" ht="40.5" customHeight="1" x14ac:dyDescent="0.25"/>
    <row r="33" ht="40.5" customHeight="1" x14ac:dyDescent="0.25"/>
    <row r="34" ht="40.5" customHeight="1" x14ac:dyDescent="0.25"/>
    <row r="35" ht="40.5" customHeight="1" x14ac:dyDescent="0.25"/>
    <row r="36" ht="40.5" customHeight="1" x14ac:dyDescent="0.25"/>
    <row r="37" ht="40.5" customHeight="1" x14ac:dyDescent="0.25"/>
    <row r="38" ht="40.5" customHeight="1" x14ac:dyDescent="0.25"/>
    <row r="39" ht="40.5" customHeight="1" x14ac:dyDescent="0.25"/>
    <row r="40" ht="40.5" customHeight="1" x14ac:dyDescent="0.25"/>
  </sheetData>
  <mergeCells count="36">
    <mergeCell ref="N2:N3"/>
    <mergeCell ref="A2:A3"/>
    <mergeCell ref="B2:B3"/>
    <mergeCell ref="K2:K3"/>
    <mergeCell ref="L2:L3"/>
    <mergeCell ref="M2:M3"/>
    <mergeCell ref="Q4:Q7"/>
    <mergeCell ref="R4:R7"/>
    <mergeCell ref="O2:O3"/>
    <mergeCell ref="P2:P3"/>
    <mergeCell ref="Q2:Q3"/>
    <mergeCell ref="R2:R3"/>
    <mergeCell ref="A18:B18"/>
    <mergeCell ref="M4:M7"/>
    <mergeCell ref="N4:N7"/>
    <mergeCell ref="O4:O7"/>
    <mergeCell ref="P4:P7"/>
    <mergeCell ref="A4:A5"/>
    <mergeCell ref="B4:B5"/>
    <mergeCell ref="J4:J5"/>
    <mergeCell ref="K4:K7"/>
    <mergeCell ref="L4:L7"/>
    <mergeCell ref="A6:A7"/>
    <mergeCell ref="B6:B7"/>
    <mergeCell ref="J6:J7"/>
    <mergeCell ref="A8:C8"/>
    <mergeCell ref="A15:B15"/>
    <mergeCell ref="A25:B25"/>
    <mergeCell ref="A26:B26"/>
    <mergeCell ref="A27:B27"/>
    <mergeCell ref="A19:B19"/>
    <mergeCell ref="A20:B20"/>
    <mergeCell ref="A21:B21"/>
    <mergeCell ref="A22:B22"/>
    <mergeCell ref="A23:B23"/>
    <mergeCell ref="A24:B2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27</v>
      </c>
      <c r="C1" s="687" t="s">
        <v>28</v>
      </c>
      <c r="D1" s="687"/>
      <c r="E1" s="687"/>
      <c r="F1" s="687"/>
      <c r="G1" s="688" t="s">
        <v>30</v>
      </c>
      <c r="H1" s="689"/>
      <c r="I1" s="689"/>
      <c r="J1" s="690"/>
      <c r="K1" s="686" t="s">
        <v>31</v>
      </c>
      <c r="L1" s="686"/>
      <c r="M1" s="686"/>
      <c r="N1" s="686"/>
    </row>
    <row r="2" spans="1:14" x14ac:dyDescent="0.25">
      <c r="C2" s="14"/>
      <c r="D2" s="14"/>
      <c r="E2" s="14"/>
      <c r="F2" s="14" t="s">
        <v>29</v>
      </c>
      <c r="G2" s="40"/>
      <c r="H2" s="14"/>
      <c r="I2" s="14"/>
      <c r="J2" s="41" t="s">
        <v>29</v>
      </c>
      <c r="K2" s="14"/>
      <c r="L2" s="14"/>
      <c r="M2" s="14"/>
      <c r="N2" s="14" t="s">
        <v>29</v>
      </c>
    </row>
    <row r="3" spans="1:14" x14ac:dyDescent="0.25">
      <c r="A3" s="685" t="s">
        <v>32</v>
      </c>
      <c r="B3" s="15">
        <v>1</v>
      </c>
      <c r="C3" s="16">
        <v>0.05</v>
      </c>
      <c r="D3" s="16">
        <v>0.05</v>
      </c>
      <c r="E3" s="16">
        <v>0.1</v>
      </c>
      <c r="F3" s="17">
        <f>(C3+D3+E3)</f>
        <v>0.2</v>
      </c>
      <c r="G3" s="42">
        <v>0.1</v>
      </c>
      <c r="H3" s="16">
        <v>0.1</v>
      </c>
      <c r="I3" s="16">
        <v>0.1</v>
      </c>
      <c r="J3" s="43">
        <f>(G3+H3+I3)</f>
        <v>0.30000000000000004</v>
      </c>
      <c r="K3" s="12">
        <v>0.1</v>
      </c>
      <c r="L3" s="12">
        <v>0.1</v>
      </c>
      <c r="M3" s="12">
        <v>0.1</v>
      </c>
      <c r="N3" s="13">
        <f>K3+L3+M3</f>
        <v>0.30000000000000004</v>
      </c>
    </row>
    <row r="4" spans="1:14" x14ac:dyDescent="0.25">
      <c r="A4" s="685"/>
      <c r="B4" s="15">
        <v>2</v>
      </c>
      <c r="C4" s="16">
        <v>0.05</v>
      </c>
      <c r="D4" s="16">
        <v>0.05</v>
      </c>
      <c r="E4" s="16">
        <v>0.1</v>
      </c>
      <c r="F4" s="17">
        <f>(C4+D4+E4)</f>
        <v>0.2</v>
      </c>
      <c r="G4" s="42">
        <v>0.1</v>
      </c>
      <c r="H4" s="16">
        <v>0.1</v>
      </c>
      <c r="I4" s="16">
        <v>0.1</v>
      </c>
      <c r="J4" s="43">
        <f>(G4+H4+I4)</f>
        <v>0.30000000000000004</v>
      </c>
      <c r="K4" s="12">
        <v>0.1</v>
      </c>
      <c r="L4" s="12">
        <v>0.1</v>
      </c>
      <c r="M4" s="12">
        <v>0.1</v>
      </c>
      <c r="N4" s="13">
        <f>K4+L4+M4</f>
        <v>0.30000000000000004</v>
      </c>
    </row>
    <row r="5" spans="1:14" x14ac:dyDescent="0.25">
      <c r="A5" s="685"/>
      <c r="B5" s="15">
        <v>3</v>
      </c>
      <c r="C5" s="16">
        <v>0.05</v>
      </c>
      <c r="D5" s="16">
        <v>0.05</v>
      </c>
      <c r="E5" s="16">
        <v>0.1</v>
      </c>
      <c r="F5" s="17">
        <f>(C5+D5+E5)</f>
        <v>0.2</v>
      </c>
      <c r="G5" s="42">
        <v>0.1</v>
      </c>
      <c r="H5" s="16">
        <v>0.1</v>
      </c>
      <c r="I5" s="16">
        <v>0.1</v>
      </c>
      <c r="J5" s="43">
        <f>(G5+H5+I5)</f>
        <v>0.30000000000000004</v>
      </c>
      <c r="K5" s="34"/>
      <c r="L5" s="15"/>
      <c r="M5" s="15"/>
      <c r="N5" s="15"/>
    </row>
    <row r="6" spans="1:14" x14ac:dyDescent="0.25">
      <c r="A6" s="685"/>
      <c r="B6" s="15">
        <v>4</v>
      </c>
      <c r="C6" s="16">
        <v>0.1</v>
      </c>
      <c r="D6" s="16">
        <v>0.1</v>
      </c>
      <c r="E6" s="16">
        <v>0.2</v>
      </c>
      <c r="F6" s="17">
        <f>(C6+D6+E6)</f>
        <v>0.4</v>
      </c>
      <c r="G6" s="42">
        <v>0</v>
      </c>
      <c r="H6" s="16">
        <v>0</v>
      </c>
      <c r="I6" s="16">
        <v>0.1</v>
      </c>
      <c r="J6" s="43">
        <f>(G6+H6+I6)</f>
        <v>0.1</v>
      </c>
      <c r="K6" s="34"/>
      <c r="L6" s="15"/>
      <c r="M6" s="15"/>
      <c r="N6" s="15"/>
    </row>
    <row r="7" spans="1:14" x14ac:dyDescent="0.25">
      <c r="A7" s="685"/>
      <c r="B7" s="15">
        <v>5</v>
      </c>
      <c r="C7" s="16">
        <v>0</v>
      </c>
      <c r="D7" s="16">
        <v>0</v>
      </c>
      <c r="E7" s="16">
        <v>0</v>
      </c>
      <c r="F7" s="17">
        <f>(C7+D7+E7)</f>
        <v>0</v>
      </c>
      <c r="G7" s="42">
        <v>0</v>
      </c>
      <c r="H7" s="16">
        <v>0</v>
      </c>
      <c r="I7" s="16">
        <v>0</v>
      </c>
      <c r="J7" s="43">
        <f>(G7+H7+I7)</f>
        <v>0</v>
      </c>
      <c r="K7" s="34"/>
      <c r="L7" s="15"/>
      <c r="M7" s="15"/>
      <c r="N7" s="15"/>
    </row>
    <row r="8" spans="1:14" x14ac:dyDescent="0.25">
      <c r="A8" s="685" t="s">
        <v>33</v>
      </c>
      <c r="B8" s="19">
        <v>6</v>
      </c>
      <c r="C8" s="20">
        <v>0.1</v>
      </c>
      <c r="D8" s="20">
        <v>0.1</v>
      </c>
      <c r="E8" s="20">
        <v>0.1</v>
      </c>
      <c r="F8" s="21">
        <f>C8+D8+E8</f>
        <v>0.30000000000000004</v>
      </c>
      <c r="G8" s="44"/>
      <c r="H8" s="19"/>
      <c r="I8" s="19"/>
      <c r="J8" s="45"/>
      <c r="K8" s="35"/>
      <c r="L8" s="19"/>
      <c r="M8" s="19"/>
      <c r="N8" s="19"/>
    </row>
    <row r="9" spans="1:14" x14ac:dyDescent="0.25">
      <c r="A9" s="685"/>
      <c r="B9" s="19">
        <v>7</v>
      </c>
      <c r="C9" s="19"/>
      <c r="D9" s="19"/>
      <c r="E9" s="19"/>
      <c r="F9" s="29"/>
      <c r="G9" s="46"/>
      <c r="H9" s="19"/>
      <c r="I9" s="19"/>
      <c r="J9" s="45"/>
      <c r="K9" s="35"/>
      <c r="L9" s="19"/>
      <c r="M9" s="19"/>
      <c r="N9" s="19"/>
    </row>
    <row r="10" spans="1:14" x14ac:dyDescent="0.25">
      <c r="A10" s="685"/>
      <c r="B10" s="19">
        <v>8</v>
      </c>
      <c r="C10" s="19"/>
      <c r="D10" s="19"/>
      <c r="E10" s="19"/>
      <c r="F10" s="29"/>
      <c r="G10" s="46"/>
      <c r="H10" s="19"/>
      <c r="I10" s="19"/>
      <c r="J10" s="45"/>
      <c r="K10" s="35"/>
      <c r="L10" s="19"/>
      <c r="M10" s="19"/>
      <c r="N10" s="19"/>
    </row>
    <row r="11" spans="1:14" x14ac:dyDescent="0.25">
      <c r="A11" s="685"/>
      <c r="B11" s="19">
        <v>9</v>
      </c>
      <c r="C11" s="19"/>
      <c r="D11" s="19"/>
      <c r="E11" s="19"/>
      <c r="F11" s="29"/>
      <c r="G11" s="46"/>
      <c r="H11" s="19"/>
      <c r="I11" s="19"/>
      <c r="J11" s="45"/>
      <c r="K11" s="35"/>
      <c r="L11" s="19"/>
      <c r="M11" s="19"/>
      <c r="N11" s="19"/>
    </row>
    <row r="12" spans="1:14" x14ac:dyDescent="0.25">
      <c r="A12" s="685" t="s">
        <v>34</v>
      </c>
      <c r="B12" s="24">
        <v>10</v>
      </c>
      <c r="C12" s="24"/>
      <c r="D12" s="24"/>
      <c r="E12" s="24"/>
      <c r="F12" s="30"/>
      <c r="G12" s="47"/>
      <c r="H12" s="24"/>
      <c r="I12" s="24"/>
      <c r="J12" s="48"/>
      <c r="K12" s="36"/>
      <c r="L12" s="24"/>
      <c r="M12" s="24"/>
      <c r="N12" s="24"/>
    </row>
    <row r="13" spans="1:14" x14ac:dyDescent="0.25">
      <c r="A13" s="685"/>
      <c r="B13" s="24">
        <v>11</v>
      </c>
      <c r="C13" s="24"/>
      <c r="D13" s="24"/>
      <c r="E13" s="24"/>
      <c r="F13" s="30"/>
      <c r="G13" s="47"/>
      <c r="H13" s="24"/>
      <c r="I13" s="24"/>
      <c r="J13" s="48"/>
      <c r="K13" s="36"/>
      <c r="L13" s="24"/>
      <c r="M13" s="24"/>
      <c r="N13" s="24"/>
    </row>
    <row r="14" spans="1:14" x14ac:dyDescent="0.25">
      <c r="A14" s="685"/>
      <c r="B14" s="24">
        <v>12</v>
      </c>
      <c r="C14" s="24"/>
      <c r="D14" s="24"/>
      <c r="E14" s="24"/>
      <c r="F14" s="30"/>
      <c r="G14" s="47"/>
      <c r="H14" s="24"/>
      <c r="I14" s="24"/>
      <c r="J14" s="48"/>
      <c r="K14" s="36"/>
      <c r="L14" s="24"/>
      <c r="M14" s="24"/>
      <c r="N14" s="24"/>
    </row>
    <row r="15" spans="1:14" x14ac:dyDescent="0.25">
      <c r="A15" s="685"/>
      <c r="B15" s="24">
        <v>13</v>
      </c>
      <c r="C15" s="24"/>
      <c r="D15" s="24"/>
      <c r="E15" s="24"/>
      <c r="F15" s="30"/>
      <c r="G15" s="47"/>
      <c r="H15" s="24"/>
      <c r="I15" s="24"/>
      <c r="J15" s="48"/>
      <c r="K15" s="36"/>
      <c r="L15" s="24"/>
      <c r="M15" s="24"/>
      <c r="N15" s="24"/>
    </row>
    <row r="16" spans="1:14" x14ac:dyDescent="0.25">
      <c r="A16" s="685" t="s">
        <v>35</v>
      </c>
      <c r="B16" s="25">
        <v>14</v>
      </c>
      <c r="C16" s="25"/>
      <c r="D16" s="25"/>
      <c r="E16" s="25"/>
      <c r="F16" s="31"/>
      <c r="G16" s="49"/>
      <c r="H16" s="25"/>
      <c r="I16" s="25"/>
      <c r="J16" s="50"/>
      <c r="K16" s="37"/>
      <c r="L16" s="25"/>
      <c r="M16" s="25"/>
      <c r="N16" s="25"/>
    </row>
    <row r="17" spans="1:14" x14ac:dyDescent="0.25">
      <c r="A17" s="685"/>
      <c r="B17" s="25">
        <v>15</v>
      </c>
      <c r="C17" s="25"/>
      <c r="D17" s="25"/>
      <c r="E17" s="25"/>
      <c r="F17" s="31"/>
      <c r="G17" s="49"/>
      <c r="H17" s="25"/>
      <c r="I17" s="25"/>
      <c r="J17" s="50"/>
      <c r="K17" s="37"/>
      <c r="L17" s="25"/>
      <c r="M17" s="25"/>
      <c r="N17" s="25"/>
    </row>
    <row r="18" spans="1:14" x14ac:dyDescent="0.25">
      <c r="A18" s="685"/>
      <c r="B18" s="25">
        <v>16</v>
      </c>
      <c r="C18" s="25"/>
      <c r="D18" s="25"/>
      <c r="E18" s="25"/>
      <c r="F18" s="31"/>
      <c r="G18" s="49"/>
      <c r="H18" s="25"/>
      <c r="I18" s="25"/>
      <c r="J18" s="50"/>
      <c r="K18" s="37"/>
      <c r="L18" s="25"/>
      <c r="M18" s="25"/>
      <c r="N18" s="25"/>
    </row>
    <row r="19" spans="1:14" x14ac:dyDescent="0.25">
      <c r="A19" s="685" t="s">
        <v>36</v>
      </c>
      <c r="B19" s="28">
        <v>17</v>
      </c>
      <c r="C19" s="28"/>
      <c r="D19" s="28"/>
      <c r="E19" s="28"/>
      <c r="F19" s="32"/>
      <c r="G19" s="51"/>
      <c r="H19" s="28"/>
      <c r="I19" s="28"/>
      <c r="J19" s="52"/>
      <c r="K19" s="38"/>
      <c r="L19" s="28"/>
      <c r="M19" s="28"/>
      <c r="N19" s="28"/>
    </row>
    <row r="20" spans="1:14" x14ac:dyDescent="0.25">
      <c r="A20" s="685"/>
      <c r="B20" s="28">
        <v>18</v>
      </c>
      <c r="C20" s="28"/>
      <c r="D20" s="28"/>
      <c r="E20" s="28"/>
      <c r="F20" s="32"/>
      <c r="G20" s="51"/>
      <c r="H20" s="28"/>
      <c r="I20" s="28"/>
      <c r="J20" s="52"/>
      <c r="K20" s="38"/>
      <c r="L20" s="28"/>
      <c r="M20" s="28"/>
      <c r="N20" s="28"/>
    </row>
    <row r="21" spans="1:14" x14ac:dyDescent="0.25">
      <c r="A21" s="685"/>
      <c r="B21" s="28">
        <v>19</v>
      </c>
      <c r="C21" s="28"/>
      <c r="D21" s="28"/>
      <c r="E21" s="28"/>
      <c r="F21" s="32"/>
      <c r="G21" s="51"/>
      <c r="H21" s="28"/>
      <c r="I21" s="28"/>
      <c r="J21" s="52"/>
      <c r="K21" s="38"/>
      <c r="L21" s="28"/>
      <c r="M21" s="28"/>
      <c r="N21" s="28"/>
    </row>
    <row r="22" spans="1:14" x14ac:dyDescent="0.25">
      <c r="A22" s="685"/>
      <c r="B22" s="28">
        <v>20</v>
      </c>
      <c r="C22" s="28"/>
      <c r="D22" s="28"/>
      <c r="E22" s="28"/>
      <c r="F22" s="32"/>
      <c r="G22" s="51"/>
      <c r="H22" s="28"/>
      <c r="I22" s="28"/>
      <c r="J22" s="52"/>
      <c r="K22" s="38"/>
      <c r="L22" s="28"/>
      <c r="M22" s="28"/>
      <c r="N22" s="28"/>
    </row>
    <row r="23" spans="1:14" x14ac:dyDescent="0.25">
      <c r="A23" s="685" t="s">
        <v>37</v>
      </c>
      <c r="B23" s="23">
        <v>21</v>
      </c>
      <c r="C23" s="23"/>
      <c r="D23" s="23"/>
      <c r="E23" s="23"/>
      <c r="F23" s="33"/>
      <c r="G23" s="53"/>
      <c r="H23" s="23"/>
      <c r="I23" s="23"/>
      <c r="J23" s="54"/>
      <c r="K23" s="39"/>
      <c r="L23" s="23"/>
      <c r="M23" s="23"/>
      <c r="N23" s="23"/>
    </row>
    <row r="24" spans="1:14" x14ac:dyDescent="0.25">
      <c r="A24" s="685"/>
      <c r="B24" s="23">
        <v>22</v>
      </c>
      <c r="C24" s="23"/>
      <c r="D24" s="23"/>
      <c r="E24" s="23"/>
      <c r="F24" s="33"/>
      <c r="G24" s="53"/>
      <c r="H24" s="23"/>
      <c r="I24" s="23"/>
      <c r="J24" s="54"/>
      <c r="K24" s="39"/>
      <c r="L24" s="23"/>
      <c r="M24" s="23"/>
      <c r="N24" s="23"/>
    </row>
    <row r="25" spans="1:14" x14ac:dyDescent="0.25">
      <c r="A25" s="685"/>
      <c r="B25" s="23">
        <v>23</v>
      </c>
      <c r="C25" s="23"/>
      <c r="D25" s="23"/>
      <c r="E25" s="23"/>
      <c r="F25" s="33"/>
      <c r="G25" s="53"/>
      <c r="H25" s="23"/>
      <c r="I25" s="23"/>
      <c r="J25" s="54"/>
      <c r="K25" s="39"/>
      <c r="L25" s="23"/>
      <c r="M25" s="23"/>
      <c r="N25" s="23"/>
    </row>
    <row r="26" spans="1:14" x14ac:dyDescent="0.25">
      <c r="A26" s="685"/>
      <c r="B26" s="23">
        <v>24</v>
      </c>
      <c r="C26" s="23"/>
      <c r="D26" s="23"/>
      <c r="E26" s="23"/>
      <c r="F26" s="33"/>
      <c r="G26" s="53"/>
      <c r="H26" s="23"/>
      <c r="I26" s="23"/>
      <c r="J26" s="54"/>
      <c r="K26" s="39"/>
      <c r="L26" s="23"/>
      <c r="M26" s="23"/>
      <c r="N26" s="23"/>
    </row>
    <row r="27" spans="1:14" x14ac:dyDescent="0.25">
      <c r="A27" s="685" t="s">
        <v>38</v>
      </c>
      <c r="B27" s="19">
        <v>25</v>
      </c>
      <c r="C27" s="19"/>
      <c r="D27" s="19"/>
      <c r="E27" s="19"/>
      <c r="F27" s="19"/>
      <c r="G27" s="19"/>
      <c r="H27" s="19"/>
      <c r="I27" s="19"/>
      <c r="J27" s="19"/>
      <c r="K27" s="19"/>
      <c r="L27" s="19"/>
      <c r="M27" s="19"/>
      <c r="N27" s="19"/>
    </row>
    <row r="28" spans="1:14" x14ac:dyDescent="0.25">
      <c r="A28" s="685"/>
      <c r="B28" s="19">
        <v>26</v>
      </c>
      <c r="C28" s="19"/>
      <c r="D28" s="19"/>
      <c r="E28" s="19"/>
      <c r="F28" s="19"/>
      <c r="G28" s="19"/>
      <c r="H28" s="19"/>
      <c r="I28" s="19"/>
      <c r="J28" s="19"/>
      <c r="K28" s="19"/>
      <c r="L28" s="19"/>
      <c r="M28" s="19"/>
      <c r="N28" s="19"/>
    </row>
    <row r="29" spans="1:14" x14ac:dyDescent="0.25">
      <c r="A29" s="685"/>
      <c r="B29" s="19">
        <v>27</v>
      </c>
      <c r="C29" s="19"/>
      <c r="D29" s="19"/>
      <c r="E29" s="19"/>
      <c r="F29" s="19"/>
      <c r="G29" s="19"/>
      <c r="H29" s="19"/>
      <c r="I29" s="19"/>
      <c r="J29" s="19"/>
      <c r="K29" s="19"/>
      <c r="L29" s="19"/>
      <c r="M29" s="19"/>
      <c r="N29" s="19"/>
    </row>
    <row r="30" spans="1:14" x14ac:dyDescent="0.25">
      <c r="A30" s="685"/>
      <c r="B30" s="19">
        <v>28</v>
      </c>
      <c r="C30" s="19"/>
      <c r="D30" s="19"/>
      <c r="E30" s="19"/>
      <c r="F30" s="19"/>
      <c r="G30" s="19"/>
      <c r="H30" s="19"/>
      <c r="I30" s="19"/>
      <c r="J30" s="19"/>
      <c r="K30" s="19"/>
      <c r="L30" s="19"/>
      <c r="M30" s="19"/>
      <c r="N30" s="19"/>
    </row>
    <row r="31" spans="1:14" x14ac:dyDescent="0.25">
      <c r="A31" s="685"/>
      <c r="B31" s="19">
        <v>29</v>
      </c>
      <c r="C31" s="19"/>
      <c r="D31" s="19"/>
      <c r="E31" s="19"/>
      <c r="F31" s="19"/>
      <c r="G31" s="19"/>
      <c r="H31" s="19"/>
      <c r="I31" s="19"/>
      <c r="J31" s="19"/>
      <c r="K31" s="19"/>
      <c r="L31" s="19"/>
      <c r="M31" s="19"/>
      <c r="N31" s="19"/>
    </row>
    <row r="32" spans="1:14" x14ac:dyDescent="0.25">
      <c r="A32" s="685" t="s">
        <v>39</v>
      </c>
      <c r="B32" s="26">
        <v>30</v>
      </c>
      <c r="C32" s="26"/>
      <c r="D32" s="26"/>
      <c r="E32" s="26"/>
      <c r="F32" s="26"/>
      <c r="G32" s="26"/>
      <c r="H32" s="26"/>
      <c r="I32" s="26"/>
      <c r="J32" s="26"/>
      <c r="K32" s="26"/>
      <c r="L32" s="26"/>
      <c r="M32" s="26"/>
      <c r="N32" s="26"/>
    </row>
    <row r="33" spans="1:14" x14ac:dyDescent="0.25">
      <c r="A33" s="685"/>
      <c r="B33" s="26">
        <v>31</v>
      </c>
      <c r="C33" s="26"/>
      <c r="D33" s="26"/>
      <c r="E33" s="26"/>
      <c r="F33" s="26"/>
      <c r="G33" s="26"/>
      <c r="H33" s="26"/>
      <c r="I33" s="26"/>
      <c r="J33" s="26"/>
      <c r="K33" s="26"/>
      <c r="L33" s="26"/>
      <c r="M33" s="26"/>
      <c r="N33" s="26"/>
    </row>
    <row r="34" spans="1:14" x14ac:dyDescent="0.25">
      <c r="A34" s="685"/>
      <c r="B34" s="26">
        <v>32</v>
      </c>
      <c r="C34" s="26"/>
      <c r="D34" s="26"/>
      <c r="E34" s="26"/>
      <c r="F34" s="26"/>
      <c r="G34" s="26"/>
      <c r="H34" s="26"/>
      <c r="I34" s="26"/>
      <c r="J34" s="26"/>
      <c r="K34" s="26"/>
      <c r="L34" s="26"/>
      <c r="M34" s="26"/>
      <c r="N34" s="26"/>
    </row>
    <row r="35" spans="1:14" x14ac:dyDescent="0.25">
      <c r="A35" s="685" t="s">
        <v>40</v>
      </c>
      <c r="B35" s="27">
        <v>33</v>
      </c>
      <c r="C35" s="24"/>
      <c r="D35" s="24"/>
      <c r="E35" s="24"/>
      <c r="F35" s="24"/>
      <c r="G35" s="24"/>
      <c r="H35" s="24"/>
      <c r="I35" s="24"/>
      <c r="J35" s="24"/>
      <c r="K35" s="24"/>
      <c r="L35" s="24"/>
      <c r="M35" s="24"/>
      <c r="N35" s="24"/>
    </row>
    <row r="36" spans="1:14" x14ac:dyDescent="0.25">
      <c r="A36" s="685"/>
      <c r="B36" s="24">
        <v>34</v>
      </c>
      <c r="C36" s="24"/>
      <c r="D36" s="24"/>
      <c r="E36" s="24"/>
      <c r="F36" s="24"/>
      <c r="G36" s="24"/>
      <c r="H36" s="24"/>
      <c r="I36" s="24"/>
      <c r="J36" s="24"/>
      <c r="K36" s="24"/>
      <c r="L36" s="24"/>
      <c r="M36" s="24"/>
      <c r="N36" s="24"/>
    </row>
    <row r="37" spans="1:14" x14ac:dyDescent="0.25">
      <c r="A37" s="685"/>
      <c r="B37" s="55">
        <v>35</v>
      </c>
      <c r="C37" s="24"/>
      <c r="D37" s="24"/>
      <c r="E37" s="24"/>
      <c r="F37" s="24"/>
      <c r="G37" s="24"/>
      <c r="H37" s="24"/>
      <c r="I37" s="24"/>
      <c r="J37" s="24"/>
      <c r="K37" s="24"/>
      <c r="L37" s="24"/>
      <c r="M37" s="24"/>
      <c r="N37" s="24"/>
    </row>
    <row r="38" spans="1:14" x14ac:dyDescent="0.25">
      <c r="A38" s="685" t="s">
        <v>41</v>
      </c>
      <c r="B38" s="18">
        <v>36</v>
      </c>
      <c r="C38" s="18"/>
      <c r="D38" s="18"/>
      <c r="E38" s="18"/>
      <c r="F38" s="18"/>
      <c r="G38" s="18"/>
      <c r="H38" s="18"/>
      <c r="I38" s="18"/>
      <c r="J38" s="18"/>
      <c r="K38" s="18"/>
      <c r="L38" s="18"/>
      <c r="M38" s="18"/>
      <c r="N38" s="18"/>
    </row>
    <row r="39" spans="1:14" x14ac:dyDescent="0.25">
      <c r="A39" s="685"/>
      <c r="B39" s="18">
        <v>37</v>
      </c>
      <c r="C39" s="18"/>
      <c r="D39" s="18"/>
      <c r="E39" s="18"/>
      <c r="F39" s="18"/>
      <c r="G39" s="18"/>
      <c r="H39" s="18"/>
      <c r="I39" s="18"/>
      <c r="J39" s="18"/>
      <c r="K39" s="18"/>
      <c r="L39" s="18"/>
      <c r="M39" s="18"/>
      <c r="N39" s="18"/>
    </row>
    <row r="40" spans="1:14" x14ac:dyDescent="0.25">
      <c r="A40" s="685"/>
      <c r="B40" s="18">
        <v>38</v>
      </c>
      <c r="C40" s="18"/>
      <c r="D40" s="18"/>
      <c r="E40" s="18"/>
      <c r="F40" s="18"/>
      <c r="G40" s="18"/>
      <c r="H40" s="18"/>
      <c r="I40" s="18"/>
      <c r="J40" s="18"/>
      <c r="K40" s="18"/>
      <c r="L40" s="18"/>
      <c r="M40" s="18"/>
      <c r="N40" s="18"/>
    </row>
    <row r="41" spans="1:14" x14ac:dyDescent="0.25">
      <c r="A41" s="691" t="s">
        <v>42</v>
      </c>
      <c r="B41" s="56">
        <v>39</v>
      </c>
      <c r="C41" s="57"/>
      <c r="D41" s="57"/>
      <c r="E41" s="57"/>
      <c r="F41" s="57"/>
      <c r="G41" s="57"/>
      <c r="H41" s="57"/>
      <c r="I41" s="57"/>
      <c r="J41" s="57"/>
      <c r="K41" s="57"/>
      <c r="L41" s="57"/>
      <c r="M41" s="57"/>
      <c r="N41" s="57"/>
    </row>
    <row r="42" spans="1:14" x14ac:dyDescent="0.25">
      <c r="A42" s="691"/>
      <c r="B42" s="57">
        <v>40</v>
      </c>
      <c r="C42" s="57"/>
      <c r="D42" s="57"/>
      <c r="E42" s="57"/>
      <c r="F42" s="57"/>
      <c r="G42" s="57"/>
      <c r="H42" s="57"/>
      <c r="I42" s="57"/>
      <c r="J42" s="57"/>
      <c r="K42" s="57"/>
      <c r="L42" s="57"/>
      <c r="M42" s="57"/>
      <c r="N42" s="57"/>
    </row>
    <row r="43" spans="1:14" x14ac:dyDescent="0.25">
      <c r="A43" s="691"/>
      <c r="B43" s="57">
        <v>41</v>
      </c>
      <c r="C43" s="57"/>
      <c r="D43" s="57"/>
      <c r="E43" s="57"/>
      <c r="F43" s="57"/>
      <c r="G43" s="57"/>
      <c r="H43" s="57"/>
      <c r="I43" s="57"/>
      <c r="J43" s="57"/>
      <c r="K43" s="57"/>
      <c r="L43" s="57"/>
      <c r="M43" s="57"/>
      <c r="N43" s="57"/>
    </row>
    <row r="44" spans="1:14" x14ac:dyDescent="0.25">
      <c r="A44" s="691"/>
      <c r="B44" s="58">
        <v>42</v>
      </c>
      <c r="C44" s="57"/>
      <c r="D44" s="57"/>
      <c r="E44" s="57"/>
      <c r="F44" s="57"/>
      <c r="G44" s="57"/>
      <c r="H44" s="57"/>
      <c r="I44" s="57"/>
      <c r="J44" s="57"/>
      <c r="K44" s="57"/>
      <c r="L44" s="57"/>
      <c r="M44" s="57"/>
      <c r="N44" s="57"/>
    </row>
    <row r="45" spans="1:14" x14ac:dyDescent="0.25">
      <c r="A45" s="684" t="s">
        <v>43</v>
      </c>
      <c r="B45" s="22">
        <v>43</v>
      </c>
      <c r="C45" s="22"/>
      <c r="D45" s="22"/>
      <c r="E45" s="22"/>
      <c r="F45" s="22"/>
      <c r="G45" s="22"/>
      <c r="H45" s="22"/>
      <c r="I45" s="22"/>
      <c r="J45" s="22"/>
      <c r="K45" s="22"/>
      <c r="L45" s="22"/>
      <c r="M45" s="22"/>
      <c r="N45" s="22"/>
    </row>
    <row r="46" spans="1:14" x14ac:dyDescent="0.25">
      <c r="A46" s="684"/>
      <c r="B46" s="22">
        <v>44</v>
      </c>
      <c r="C46" s="22"/>
      <c r="D46" s="22"/>
      <c r="E46" s="22"/>
      <c r="F46" s="22"/>
      <c r="G46" s="22"/>
      <c r="H46" s="22"/>
      <c r="I46" s="22"/>
      <c r="J46" s="22"/>
      <c r="K46" s="22"/>
      <c r="L46" s="22"/>
      <c r="M46" s="22"/>
      <c r="N46" s="2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557A3600-FF8F-4C6D-A4AF-2A49DB15ACA3}">
  <ds:schemaRefs>
    <ds:schemaRef ds:uri="http://schemas.microsoft.com/office/2006/documentManagement/types"/>
    <ds:schemaRef ds:uri="fe9e2b3d-4c1d-4923-bca8-f2013ad4d455"/>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bea38547-d34c-4dfd-b958-4ddc302b48d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Meta 1</vt:lpstr>
      <vt:lpstr>Meta 2</vt:lpstr>
      <vt:lpstr>Meta 3</vt:lpstr>
      <vt:lpstr>Seguimiento PDD</vt:lpstr>
      <vt:lpstr>Seguimiento Ppto.Giros</vt:lpstr>
      <vt:lpstr>Hoja2</vt:lpstr>
      <vt:lpstr>Resumen</vt:lpstr>
      <vt:lpstr>Hoja13</vt:lpstr>
      <vt:lpstr>Hoja1</vt:lpstr>
      <vt:lpstr>'Meta 1'!Área_de_impresión</vt:lpstr>
      <vt:lpstr>'Meta 2'!Área_de_impresión</vt:lpstr>
      <vt:lpstr>'Meta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Angela Marcela</cp:lastModifiedBy>
  <cp:lastPrinted>2020-12-17T19:52:32Z</cp:lastPrinted>
  <dcterms:created xsi:type="dcterms:W3CDTF">2011-04-26T22:16:52Z</dcterms:created>
  <dcterms:modified xsi:type="dcterms:W3CDTF">2023-03-07T19:31:15Z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