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0/01 PROYECTOS DE INVERSION/7673/2020/PLAN DE ACCIÓN/"/>
    </mc:Choice>
  </mc:AlternateContent>
  <xr:revisionPtr revIDLastSave="67" documentId="13_ncr:1_{4FBD57A7-2C26-4C96-B9A5-6B90C672DD4A}" xr6:coauthVersionLast="47" xr6:coauthVersionMax="47" xr10:uidLastSave="{32ED05DD-20E2-443D-8313-2615C2AA2695}"/>
  <bookViews>
    <workbookView xWindow="-120" yWindow="-120" windowWidth="20730" windowHeight="11160" tabRatio="674" activeTab="5" xr2:uid="{00000000-000D-0000-FFFF-FFFF00000000}"/>
  </bookViews>
  <sheets>
    <sheet name="Meta 1" sheetId="1" r:id="rId1"/>
    <sheet name="Meta 2" sheetId="42" r:id="rId2"/>
    <sheet name="Meta 3" sheetId="43" r:id="rId3"/>
    <sheet name="Seguimiento PDD" sheetId="45" r:id="rId4"/>
    <sheet name="Seguimiento Ppto.Giros" sheetId="39" r:id="rId5"/>
    <sheet name="Hoja2" sheetId="46" r:id="rId6"/>
    <sheet name="Resumen" sheetId="44" state="hidden" r:id="rId7"/>
    <sheet name="Hoja13" sheetId="32" state="hidden" r:id="rId8"/>
    <sheet name="Hoja1" sheetId="20" state="hidden" r:id="rId9"/>
  </sheets>
  <externalReferences>
    <externalReference r:id="rId10"/>
    <externalReference r:id="rId11"/>
    <externalReference r:id="rId12"/>
  </externalReferences>
  <definedNames>
    <definedName name="_xlnm._FilterDatabase" localSheetId="5" hidden="1">Hoja2!$A$1:$AM$37</definedName>
    <definedName name="_xlnm.Print_Area" localSheetId="0">'Meta 1'!$A$1:$AB$46</definedName>
    <definedName name="_xlnm.Print_Area" localSheetId="1">'Meta 2'!$A$1:$AB$39</definedName>
    <definedName name="_xlnm.Print_Area" localSheetId="2">'Meta 3'!$A$1:$AB$49</definedName>
    <definedName name="PROGRAMAS">'[1]Sectores y Programas'!$C$4:$D$175</definedName>
    <definedName name="sectores">'[1]Sectores y Programas'!$H$5:$I$37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8" i="46" l="1"/>
  <c r="S11" i="39" l="1"/>
  <c r="AC21" i="46"/>
  <c r="AC22" i="46" s="1"/>
  <c r="AE22" i="46"/>
  <c r="Y22" i="46"/>
  <c r="R10" i="45" l="1"/>
  <c r="S8" i="39"/>
  <c r="AF11" i="45" l="1"/>
  <c r="AF12" i="45" s="1"/>
  <c r="P10" i="45" s="1"/>
  <c r="P9" i="45"/>
  <c r="AF10" i="45"/>
  <c r="AF9" i="45"/>
  <c r="Q6" i="39" l="1"/>
  <c r="S6" i="39"/>
  <c r="R4" i="39" l="1"/>
  <c r="R3" i="39"/>
  <c r="R5" i="39"/>
  <c r="R6" i="39" l="1"/>
  <c r="V17" i="45"/>
  <c r="W17" i="45"/>
  <c r="X17" i="45"/>
  <c r="Y17" i="45"/>
  <c r="U17" i="45"/>
  <c r="AE10" i="45"/>
  <c r="AC11" i="45" l="1"/>
  <c r="AE11" i="45"/>
  <c r="AE12" i="45" s="1"/>
  <c r="AD11" i="45"/>
  <c r="AD10" i="45"/>
  <c r="AC10" i="45"/>
  <c r="AC12" i="45" s="1"/>
  <c r="W22" i="45"/>
  <c r="W23" i="45"/>
  <c r="V24" i="45"/>
  <c r="W24" i="45" s="1"/>
  <c r="V25" i="45"/>
  <c r="W25" i="45" s="1"/>
  <c r="V26" i="45"/>
  <c r="W26" i="45" s="1"/>
  <c r="M54" i="42"/>
  <c r="L54" i="42"/>
  <c r="P35" i="42"/>
  <c r="AD9" i="45"/>
  <c r="AE9" i="45"/>
  <c r="AD12" i="45" l="1"/>
  <c r="Q10" i="45" s="1"/>
  <c r="AC30" i="43" l="1"/>
  <c r="O6" i="39" l="1"/>
  <c r="O9" i="45" l="1"/>
  <c r="N9" i="45"/>
  <c r="M9" i="45"/>
  <c r="K18" i="45"/>
  <c r="J17" i="45"/>
  <c r="I17" i="45"/>
  <c r="H17" i="45"/>
  <c r="G17" i="45"/>
  <c r="F17" i="45"/>
  <c r="K16" i="45"/>
  <c r="K15" i="45"/>
  <c r="K14" i="45"/>
  <c r="F10" i="45"/>
  <c r="F9" i="45"/>
  <c r="K17" i="45" l="1"/>
  <c r="Q9" i="45"/>
  <c r="R9" i="45" s="1"/>
  <c r="AH40" i="43" l="1"/>
  <c r="AJ34" i="43" l="1"/>
  <c r="AJ30" i="43" l="1"/>
  <c r="K6" i="39"/>
  <c r="E6" i="39"/>
  <c r="C6" i="39"/>
  <c r="H3" i="39" s="1"/>
  <c r="G6" i="39"/>
  <c r="I5" i="39"/>
  <c r="AC9" i="45"/>
  <c r="AA9" i="45"/>
  <c r="AA13" i="45"/>
  <c r="Z12" i="45"/>
  <c r="Y12" i="45"/>
  <c r="X12" i="45"/>
  <c r="W12" i="45"/>
  <c r="V12" i="45"/>
  <c r="AA11" i="45"/>
  <c r="AA10" i="45"/>
  <c r="V6" i="44"/>
  <c r="U6" i="44"/>
  <c r="T22" i="44"/>
  <c r="H14" i="44"/>
  <c r="G14" i="44"/>
  <c r="F14" i="44"/>
  <c r="E14" i="44"/>
  <c r="D14" i="44"/>
  <c r="C14" i="44"/>
  <c r="H13" i="44"/>
  <c r="G13" i="44"/>
  <c r="F13" i="44"/>
  <c r="E13" i="44"/>
  <c r="D13" i="44"/>
  <c r="C13" i="44"/>
  <c r="B13" i="44"/>
  <c r="A13" i="44"/>
  <c r="H12" i="44"/>
  <c r="G12" i="44"/>
  <c r="F12" i="44"/>
  <c r="E12" i="44"/>
  <c r="D12" i="44"/>
  <c r="C12" i="44"/>
  <c r="A12" i="44"/>
  <c r="H11" i="44"/>
  <c r="G11" i="44"/>
  <c r="F11" i="44"/>
  <c r="E11" i="44"/>
  <c r="D11" i="44"/>
  <c r="C11" i="44"/>
  <c r="B11" i="44"/>
  <c r="A11" i="44"/>
  <c r="H10" i="44"/>
  <c r="Z7" i="44"/>
  <c r="H7" i="44"/>
  <c r="G7" i="44"/>
  <c r="F7" i="44"/>
  <c r="E7" i="44"/>
  <c r="D7" i="44"/>
  <c r="Y6" i="44"/>
  <c r="X6" i="44"/>
  <c r="W6" i="44"/>
  <c r="I6" i="44"/>
  <c r="Z5" i="44"/>
  <c r="H5" i="44"/>
  <c r="G5" i="44"/>
  <c r="F5" i="44"/>
  <c r="E5" i="44"/>
  <c r="D5" i="44"/>
  <c r="Z4" i="44"/>
  <c r="R4" i="44"/>
  <c r="I4" i="44"/>
  <c r="H3" i="44"/>
  <c r="G3" i="44"/>
  <c r="F3" i="44"/>
  <c r="E3" i="44"/>
  <c r="D3" i="44"/>
  <c r="R2" i="44"/>
  <c r="I2" i="44"/>
  <c r="F3" i="39" l="1"/>
  <c r="D3" i="39"/>
  <c r="D5" i="39"/>
  <c r="D4" i="39"/>
  <c r="G8" i="44"/>
  <c r="D8" i="44"/>
  <c r="C15" i="44"/>
  <c r="H8" i="44"/>
  <c r="D15" i="44"/>
  <c r="I7" i="44"/>
  <c r="E15" i="44"/>
  <c r="F15" i="44"/>
  <c r="G15" i="44"/>
  <c r="E8" i="44"/>
  <c r="H15" i="44"/>
  <c r="AA12" i="45"/>
  <c r="F8" i="44"/>
  <c r="I5" i="44"/>
  <c r="Z6" i="44"/>
  <c r="I3" i="44"/>
  <c r="D6" i="39" l="1"/>
  <c r="I8" i="44"/>
  <c r="AE30" i="42" l="1"/>
  <c r="AC30" i="42"/>
  <c r="AE30" i="1"/>
  <c r="AA13" i="43" l="1"/>
  <c r="B30" i="43" s="1"/>
  <c r="AC18" i="43"/>
  <c r="A23" i="43"/>
  <c r="A30" i="43"/>
  <c r="C30" i="43"/>
  <c r="P34" i="43"/>
  <c r="J57" i="43"/>
  <c r="P37" i="43"/>
  <c r="J59" i="43"/>
  <c r="J62" i="43" s="1"/>
  <c r="P40" i="43"/>
  <c r="J61" i="43"/>
  <c r="K57" i="43"/>
  <c r="K59" i="43"/>
  <c r="K61" i="43"/>
  <c r="K62" i="43" s="1"/>
  <c r="L57" i="43"/>
  <c r="L62" i="43" s="1"/>
  <c r="L59" i="43"/>
  <c r="L61" i="43"/>
  <c r="M57" i="43"/>
  <c r="M59" i="43"/>
  <c r="M61" i="43"/>
  <c r="M62" i="43" s="1"/>
  <c r="N57" i="43"/>
  <c r="N59" i="43"/>
  <c r="N61" i="43"/>
  <c r="O57" i="43"/>
  <c r="O59" i="43"/>
  <c r="O61" i="43"/>
  <c r="AF30" i="43"/>
  <c r="AH30" i="43"/>
  <c r="P35" i="43"/>
  <c r="P36" i="43"/>
  <c r="AC36" i="43"/>
  <c r="P38" i="43"/>
  <c r="P39" i="43"/>
  <c r="AC39" i="43"/>
  <c r="AE40" i="43"/>
  <c r="AI40" i="43"/>
  <c r="P41" i="43"/>
  <c r="P42" i="43"/>
  <c r="AC42" i="43"/>
  <c r="P43" i="43"/>
  <c r="P44" i="43"/>
  <c r="P45" i="43"/>
  <c r="A56" i="43"/>
  <c r="B56" i="43"/>
  <c r="D56" i="43"/>
  <c r="E56" i="43"/>
  <c r="P56" i="43" s="1"/>
  <c r="F56" i="43"/>
  <c r="G56" i="43"/>
  <c r="H56" i="43"/>
  <c r="I56" i="43"/>
  <c r="J56" i="43"/>
  <c r="K56" i="43"/>
  <c r="L56" i="43"/>
  <c r="M56" i="43"/>
  <c r="N56" i="43"/>
  <c r="O56" i="43"/>
  <c r="D57" i="43"/>
  <c r="E57" i="43"/>
  <c r="F57" i="43"/>
  <c r="G57" i="43"/>
  <c r="H57" i="43"/>
  <c r="H62" i="43" s="1"/>
  <c r="I57" i="43"/>
  <c r="A58" i="43"/>
  <c r="B58" i="43"/>
  <c r="D58" i="43"/>
  <c r="P58" i="43" s="1"/>
  <c r="E58" i="43"/>
  <c r="F58" i="43"/>
  <c r="G58" i="43"/>
  <c r="H58" i="43"/>
  <c r="I58" i="43"/>
  <c r="J58" i="43"/>
  <c r="K58" i="43"/>
  <c r="L58" i="43"/>
  <c r="M58" i="43"/>
  <c r="N58" i="43"/>
  <c r="O58" i="43"/>
  <c r="D59" i="43"/>
  <c r="E59" i="43"/>
  <c r="F59" i="43"/>
  <c r="G59" i="43"/>
  <c r="G62" i="43" s="1"/>
  <c r="H59" i="43"/>
  <c r="I59" i="43"/>
  <c r="A60" i="43"/>
  <c r="B60" i="43"/>
  <c r="D60" i="43"/>
  <c r="P60" i="43" s="1"/>
  <c r="E60" i="43"/>
  <c r="F60" i="43"/>
  <c r="G60" i="43"/>
  <c r="H60" i="43"/>
  <c r="I60" i="43"/>
  <c r="J60" i="43"/>
  <c r="K60" i="43"/>
  <c r="L60" i="43"/>
  <c r="M60" i="43"/>
  <c r="N60" i="43"/>
  <c r="O60" i="43"/>
  <c r="D61" i="43"/>
  <c r="E61" i="43"/>
  <c r="F61" i="43"/>
  <c r="G61" i="43"/>
  <c r="H61" i="43"/>
  <c r="I61" i="43"/>
  <c r="D62" i="43"/>
  <c r="F62" i="43"/>
  <c r="I62" i="43"/>
  <c r="E77" i="43"/>
  <c r="E78" i="43"/>
  <c r="E79" i="43"/>
  <c r="E80" i="43"/>
  <c r="E81" i="43"/>
  <c r="I93" i="43"/>
  <c r="I94" i="43"/>
  <c r="J94" i="43"/>
  <c r="AA13" i="42"/>
  <c r="W18" i="42"/>
  <c r="AC18" i="42" s="1"/>
  <c r="A23" i="42"/>
  <c r="A30" i="42"/>
  <c r="B30" i="42"/>
  <c r="P34" i="42"/>
  <c r="J50" i="42" s="1"/>
  <c r="P37" i="42"/>
  <c r="J52" i="42" s="1"/>
  <c r="M52" i="42"/>
  <c r="N52" i="42"/>
  <c r="O52" i="42"/>
  <c r="AD34" i="42"/>
  <c r="AR35" i="42"/>
  <c r="P36" i="42"/>
  <c r="AD37" i="42"/>
  <c r="P38" i="42"/>
  <c r="AR38" i="42"/>
  <c r="P39" i="42"/>
  <c r="A49" i="42"/>
  <c r="B49" i="42"/>
  <c r="A51" i="42"/>
  <c r="B51" i="42"/>
  <c r="D51" i="42"/>
  <c r="E51" i="42"/>
  <c r="F51" i="42"/>
  <c r="G51" i="42"/>
  <c r="J51" i="42"/>
  <c r="L51" i="42"/>
  <c r="M51" i="42"/>
  <c r="N51" i="42"/>
  <c r="O51" i="42"/>
  <c r="D52" i="42"/>
  <c r="E52" i="42"/>
  <c r="F52" i="42"/>
  <c r="G52" i="42"/>
  <c r="H52" i="42"/>
  <c r="I52" i="42"/>
  <c r="K52" i="42"/>
  <c r="S83" i="1"/>
  <c r="M6" i="39"/>
  <c r="AC18" i="1"/>
  <c r="P34" i="1"/>
  <c r="P36" i="1"/>
  <c r="P37" i="1"/>
  <c r="P38" i="1"/>
  <c r="P39" i="1"/>
  <c r="P40" i="1"/>
  <c r="P41" i="1"/>
  <c r="P42" i="1"/>
  <c r="P43" i="1"/>
  <c r="P44" i="1"/>
  <c r="P45" i="1"/>
  <c r="N4" i="20"/>
  <c r="N3" i="20"/>
  <c r="F8" i="20"/>
  <c r="F7" i="20"/>
  <c r="J7" i="20"/>
  <c r="J6" i="20"/>
  <c r="J5" i="20"/>
  <c r="J4" i="20"/>
  <c r="J3" i="20"/>
  <c r="F6" i="20"/>
  <c r="F5" i="20"/>
  <c r="F4" i="20"/>
  <c r="F3" i="20"/>
  <c r="P30" i="1"/>
  <c r="AC28" i="1" s="1"/>
  <c r="P35" i="1"/>
  <c r="I6" i="39"/>
  <c r="T5" i="39" l="1"/>
  <c r="T4" i="39"/>
  <c r="T3" i="39"/>
  <c r="J63" i="43"/>
  <c r="J30" i="43" s="1"/>
  <c r="U18" i="45" s="1"/>
  <c r="Y22" i="45" s="1"/>
  <c r="N63" i="43"/>
  <c r="K63" i="43"/>
  <c r="K30" i="43" s="1"/>
  <c r="V18" i="45" s="1"/>
  <c r="Y23" i="45" s="1"/>
  <c r="L63" i="43"/>
  <c r="L30" i="43" s="1"/>
  <c r="W18" i="45" s="1"/>
  <c r="Y24" i="45" s="1"/>
  <c r="M63" i="43"/>
  <c r="M30" i="43" s="1"/>
  <c r="X18" i="45" s="1"/>
  <c r="Y25" i="45" s="1"/>
  <c r="Z25" i="45" s="1"/>
  <c r="P3" i="39"/>
  <c r="P4" i="39"/>
  <c r="P5" i="39"/>
  <c r="P61" i="43"/>
  <c r="O62" i="43"/>
  <c r="O63" i="43" s="1"/>
  <c r="P57" i="43"/>
  <c r="E62" i="43"/>
  <c r="P59" i="43"/>
  <c r="I51" i="42"/>
  <c r="H51" i="42"/>
  <c r="L52" i="42"/>
  <c r="P52" i="42" s="1"/>
  <c r="O50" i="42"/>
  <c r="O53" i="42" s="1"/>
  <c r="L49" i="42"/>
  <c r="H50" i="42"/>
  <c r="F49" i="42"/>
  <c r="I50" i="42"/>
  <c r="I53" i="42" s="1"/>
  <c r="I54" i="42" s="1"/>
  <c r="I49" i="42"/>
  <c r="E50" i="42"/>
  <c r="E53" i="42" s="1"/>
  <c r="E54" i="42" s="1"/>
  <c r="E49" i="42"/>
  <c r="M50" i="42"/>
  <c r="J49" i="42"/>
  <c r="G50" i="42"/>
  <c r="G53" i="42" s="1"/>
  <c r="G54" i="42" s="1"/>
  <c r="D50" i="42"/>
  <c r="D53" i="42" s="1"/>
  <c r="D54" i="42" s="1"/>
  <c r="D49" i="42"/>
  <c r="N49" i="42"/>
  <c r="L50" i="42"/>
  <c r="M49" i="42"/>
  <c r="N3" i="39"/>
  <c r="L5" i="39"/>
  <c r="L4" i="39"/>
  <c r="H4" i="39"/>
  <c r="L3" i="39"/>
  <c r="H5" i="39"/>
  <c r="F5" i="39"/>
  <c r="F4" i="39"/>
  <c r="F6" i="39" s="1"/>
  <c r="J4" i="39"/>
  <c r="J3" i="39"/>
  <c r="J5" i="39"/>
  <c r="N5" i="39"/>
  <c r="N4" i="39"/>
  <c r="H53" i="42"/>
  <c r="H54" i="42" s="1"/>
  <c r="M53" i="42"/>
  <c r="M30" i="42" s="1"/>
  <c r="K51" i="42"/>
  <c r="P51" i="42" s="1"/>
  <c r="J53" i="42"/>
  <c r="J54" i="42" s="1"/>
  <c r="J30" i="42" s="1"/>
  <c r="F50" i="42"/>
  <c r="F53" i="42" s="1"/>
  <c r="F54" i="42" s="1"/>
  <c r="K49" i="42"/>
  <c r="H49" i="42"/>
  <c r="K50" i="42"/>
  <c r="K53" i="42" s="1"/>
  <c r="K54" i="42" s="1"/>
  <c r="O49" i="42"/>
  <c r="G49" i="42"/>
  <c r="N50" i="42"/>
  <c r="N53" i="42" s="1"/>
  <c r="N62" i="43"/>
  <c r="L6" i="39" l="1"/>
  <c r="O54" i="42"/>
  <c r="O30" i="42" s="1"/>
  <c r="Z17" i="45" s="1"/>
  <c r="V27" i="45" s="1"/>
  <c r="W27" i="45" s="1"/>
  <c r="Z24" i="45"/>
  <c r="P6" i="39"/>
  <c r="H6" i="39"/>
  <c r="T6" i="39"/>
  <c r="N54" i="42"/>
  <c r="N30" i="42" s="1"/>
  <c r="O30" i="43"/>
  <c r="Z18" i="45" s="1"/>
  <c r="Y27" i="45" s="1"/>
  <c r="Z27" i="45" s="1"/>
  <c r="L53" i="42"/>
  <c r="L30" i="42" s="1"/>
  <c r="P49" i="42"/>
  <c r="N6" i="39"/>
  <c r="AA13" i="1"/>
  <c r="J6" i="39"/>
  <c r="P50" i="42"/>
  <c r="P62" i="43"/>
  <c r="P54" i="42" l="1"/>
  <c r="O57" i="42" s="1"/>
  <c r="P30" i="42"/>
  <c r="AC32" i="42" s="1"/>
  <c r="P63" i="43"/>
  <c r="P66" i="43" s="1"/>
  <c r="N30" i="43"/>
  <c r="P30" i="43" l="1"/>
  <c r="AC31" i="43" s="1"/>
  <c r="Y18" i="45"/>
  <c r="Y26" i="45" s="1"/>
  <c r="Z26" i="45" s="1"/>
  <c r="D63" i="43"/>
  <c r="E63" i="43"/>
  <c r="I63" i="43"/>
  <c r="F63" i="43"/>
  <c r="G63" i="43"/>
  <c r="H63"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Q28" authorId="0" shapeId="0" xr:uid="{00000000-0006-0000-0000-000001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xr:uid="{00000000-0006-0000-00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xr:uid="{6FBF202D-477E-4027-8D74-34677F71DCC5}">
      <text>
        <r>
          <rPr>
            <sz val="9"/>
            <color indexed="8"/>
            <rFont val="Tahoma"/>
            <family val="2"/>
          </rPr>
          <t xml:space="preserve">Espacio para definir producto en relación con la actividad y la meta.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tc={E48CBB92-622F-41BA-9A20-747E43DB3A2D}</author>
    <author>tc={E0B98C80-9E81-4EFB-87A3-CC37C0841D35}</author>
  </authors>
  <commentList>
    <comment ref="Q28" authorId="0" shapeId="0" xr:uid="{00000000-0006-0000-0100-000001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xr:uid="{00000000-0006-0000-01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M34" authorId="1" shapeId="0" xr:uid="{E48CBB92-622F-41BA-9A20-747E43DB3A2D}">
      <text>
        <t>[Comentario encadenado]
Su versión de Excel le permite leer este comentario encadenado; sin embargo, las ediciones que se apliquen se quitarán si el archivo se abre en una versión más reciente de Excel. Más información: https://go.microsoft.com/fwlink/?linkid=870924
Comentario:
    Reunión de socialización de avance a los 15 dias despúes de la firma del contrato</t>
      </text>
    </comment>
    <comment ref="A36" authorId="0" shapeId="0" xr:uid="{8B06C913-9AF5-4C65-840B-E15C8429D310}">
      <text>
        <r>
          <rPr>
            <sz val="9"/>
            <color indexed="8"/>
            <rFont val="Tahoma"/>
            <family val="2"/>
          </rPr>
          <t xml:space="preserve">Espacio para definir producto en relación con la actividad y la meta. </t>
        </r>
      </text>
    </comment>
    <comment ref="N37" authorId="2" shapeId="0" xr:uid="{E0B98C80-9E81-4EFB-87A3-CC37C0841D35}">
      <text>
        <t>[Comentario encadenado]
Su versión de Excel le permite leer este comentario encadenado; sin embargo, las ediciones que se apliquen se quitarán si el archivo se abre en una versión más reciente de Excel. Más información: https://go.microsoft.com/fwlink/?linkid=870924
Comentario:
    Reunión de socialización de avance a los 15 dias despúes de la firma del contrato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Q28" authorId="0" shapeId="0" xr:uid="{00000000-0006-0000-0200-000001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xr:uid="{00000000-0006-0000-02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xr:uid="{C2A1B479-6237-4A79-9D58-31841BEF889C}">
      <text>
        <r>
          <rPr>
            <sz val="9"/>
            <color indexed="8"/>
            <rFont val="Tahoma"/>
            <family val="2"/>
          </rPr>
          <t xml:space="preserve">Espacio para definir producto en relación con la actividad y la meta.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7" authorId="0" shapeId="0" xr:uid="{26858E4F-2372-408E-9E23-38EEABA30B20}">
      <text>
        <r>
          <rPr>
            <b/>
            <sz val="10"/>
            <color indexed="8"/>
            <rFont val="Tahoma"/>
            <family val="2"/>
          </rPr>
          <t>Microsoft Office User:</t>
        </r>
        <r>
          <rPr>
            <sz val="10"/>
            <color indexed="8"/>
            <rFont val="Tahoma"/>
            <family val="2"/>
          </rPr>
          <t xml:space="preserve">
</t>
        </r>
        <r>
          <rPr>
            <sz val="10"/>
            <color indexed="8"/>
            <rFont val="Tahoma"/>
            <family val="2"/>
          </rPr>
          <t xml:space="preserve">Esta información corresponde a la estructura del PDD y al tipo de meta al cual se le va a hacer seguimiento:
</t>
        </r>
        <r>
          <rPr>
            <sz val="10"/>
            <color indexed="8"/>
            <rFont val="Tahoma"/>
            <family val="2"/>
          </rPr>
          <t xml:space="preserve">1. Meta sectorial
</t>
        </r>
        <r>
          <rPr>
            <sz val="10"/>
            <color indexed="8"/>
            <rFont val="Tahoma"/>
            <family val="2"/>
          </rPr>
          <t xml:space="preserve">2. Meta trazadora
</t>
        </r>
        <r>
          <rPr>
            <sz val="10"/>
            <color indexed="8"/>
            <rFont val="Tahoma"/>
            <family val="2"/>
          </rPr>
          <t xml:space="preserve">3. Metas estratégicas </t>
        </r>
      </text>
    </comment>
    <comment ref="L7" authorId="0" shapeId="0" xr:uid="{56BB491C-B1F3-4B70-A680-1BEA88870424}">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tc={5B9E6BC0-2985-4B46-9AFC-F07799549774}</author>
  </authors>
  <commentList>
    <comment ref="B12" authorId="0" shapeId="0" xr:uid="{5B9E6BC0-2985-4B46-9AFC-F07799549774}">
      <text>
        <t>[Comentario encadenado]
Su versión de Excel le permite leer este comentario encadenado; sin embargo, las ediciones que se apliquen se quitarán si el archivo se abre en una versión más reciente de Excel. Más información: https://go.microsoft.com/fwlink/?linkid=870924
Comentario:
    Inicialmente se clasifica en este componente de gasto, sin embargo sería importante que desde OAP nos colaboren con un componente que esté asociado a los diplomados
Respuesta:
    Se asocia a este componente conforme a las opciones remitidas por la OAP</t>
      </text>
    </comment>
  </commentList>
</comments>
</file>

<file path=xl/sharedStrings.xml><?xml version="1.0" encoding="utf-8"?>
<sst xmlns="http://schemas.openxmlformats.org/spreadsheetml/2006/main" count="963" uniqueCount="372">
  <si>
    <t>NOMBRE DEL PROYECTO</t>
  </si>
  <si>
    <t>TRIMESTRE REPORTADO</t>
  </si>
  <si>
    <t>EJECUCIÓN PRESUPUESTAL DEL PROYECTO</t>
  </si>
  <si>
    <t>RESERVAS VIGENCIA ANTERIOR</t>
  </si>
  <si>
    <t>PRESUPUESTO ASIGNADO EN LA VIGENCIA ACTUAL</t>
  </si>
  <si>
    <t>Recursos Programados</t>
  </si>
  <si>
    <t>Recursos Ejecutados</t>
  </si>
  <si>
    <t>DESCRIPCIÓN DE LA META</t>
  </si>
  <si>
    <t>PROG.</t>
  </si>
  <si>
    <t>AVANCE TRIMESTRE</t>
  </si>
  <si>
    <t>TOTAL</t>
  </si>
  <si>
    <t>Programación</t>
  </si>
  <si>
    <t>Ejecución</t>
  </si>
  <si>
    <t>DESCRIPCIÓN DE LA ACTIVIDAD</t>
  </si>
  <si>
    <t>CRONOGRAMA %</t>
  </si>
  <si>
    <t>CRITERIOS DE SEGUIMIENTO</t>
  </si>
  <si>
    <t xml:space="preserve">VoBo. </t>
  </si>
  <si>
    <t>REVISIÓN OFICINA ASESORA DE PLANEACIÓN</t>
  </si>
  <si>
    <t>Página 1 de 1</t>
  </si>
  <si>
    <t>MAGNITUD META VIGENCIA ACTUAL</t>
  </si>
  <si>
    <t>PONDERACIÓN META (%)</t>
  </si>
  <si>
    <t>SECRETARÍA DISTRITAL DE LA MUJER</t>
  </si>
  <si>
    <t xml:space="preserve">DIRECCIONAMIENTO ESTRATEGICO </t>
  </si>
  <si>
    <t>Código: DE-FO-05</t>
  </si>
  <si>
    <t>ABR-JUN</t>
  </si>
  <si>
    <t>JUL-SEP</t>
  </si>
  <si>
    <t>OCT-DIC</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</si>
  <si>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</si>
  <si>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</si>
  <si>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</si>
  <si>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</si>
  <si>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</si>
  <si>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</si>
  <si>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</si>
  <si>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</si>
  <si>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</si>
  <si>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</si>
  <si>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</si>
  <si>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</si>
  <si>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</si>
  <si>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</si>
  <si>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</si>
  <si>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</si>
  <si>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</si>
  <si>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</si>
  <si>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</si>
  <si>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</si>
  <si>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</si>
  <si>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</si>
  <si>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</si>
  <si>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</si>
  <si>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</si>
  <si>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</si>
  <si>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</si>
  <si>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</si>
  <si>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</si>
  <si>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</si>
  <si>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</si>
  <si>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</si>
  <si>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</si>
  <si>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</si>
  <si>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</si>
  <si>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</si>
  <si>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</si>
  <si>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</si>
  <si>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</si>
  <si>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</si>
  <si>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</si>
  <si>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</si>
  <si>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ENE-MAR</t>
  </si>
  <si>
    <t>PONDERACIÓN VERTICAL (Porcentual)</t>
  </si>
  <si>
    <t>PONDERACIÓN META</t>
  </si>
  <si>
    <t>ACUMULADO</t>
  </si>
  <si>
    <t>FORMULACIÓN Y SEGUIMIENTO PLANES DE ACCIÓN DE PROYECTOS</t>
  </si>
  <si>
    <t>ELABORÓ</t>
  </si>
  <si>
    <t>APROBÓ</t>
  </si>
  <si>
    <t>Firma:</t>
  </si>
  <si>
    <t>TIPO DE REPORTE</t>
  </si>
  <si>
    <t>ACTUALIZACION</t>
  </si>
  <si>
    <t>SEGUIMIENTO</t>
  </si>
  <si>
    <t>FORMULACION</t>
  </si>
  <si>
    <t>FECHA DE REPORTE</t>
  </si>
  <si>
    <t>PROGRAMA</t>
  </si>
  <si>
    <t>LOGRO</t>
  </si>
  <si>
    <t>Cargo: Gerenta de Proyecto</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</si>
  <si>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</si>
  <si>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</si>
  <si>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</si>
  <si>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</si>
  <si>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</si>
  <si>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</si>
  <si>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</si>
  <si>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</si>
  <si>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</si>
  <si>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</si>
  <si>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</si>
  <si>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Fecha de Emisión: 22 Julio 2020</t>
  </si>
  <si>
    <t>Versión: 06</t>
  </si>
  <si>
    <t>X</t>
  </si>
  <si>
    <t>Meta 1</t>
  </si>
  <si>
    <t>Meta 2</t>
  </si>
  <si>
    <t>Meta 3</t>
  </si>
  <si>
    <t>1 - Hacer un Nuevo Contrato Social con Igualdad de Oportunidades para la Inclusión Social, Productiva Y Política</t>
  </si>
  <si>
    <t>Igualdad de oportunidades y desarrollo de capacidades para las mujeres</t>
  </si>
  <si>
    <t>Formar 26.100 mujeres en sus derechos a través de procesos de desarrollo de capacidades en el uso TIC</t>
  </si>
  <si>
    <t>Diseñar e implementar 1 estrategia para el desarrollo de capacidades sociomecionales y técnicas de las mujeres en toda su diversidad para su emprendimiento y empleabilidad.</t>
  </si>
  <si>
    <t>N/A</t>
  </si>
  <si>
    <t>2 -  Reducir la pobreza monetaria, multidimensional y la feminización de la pobreza.</t>
  </si>
  <si>
    <r>
      <t xml:space="preserve">Nombre: </t>
    </r>
    <r>
      <rPr>
        <sz val="10"/>
        <rFont val="Times New Roman"/>
        <family val="1"/>
      </rPr>
      <t>Diana María Parra Romero</t>
    </r>
  </si>
  <si>
    <t>7673 - Desarrollo de capacidades para aumentar la autonomía y empoderamiento de las mujeres en toda su diversidad en Bogotá</t>
  </si>
  <si>
    <t xml:space="preserve">Diseñar 13 contenidos para el desarrollo de capacidades socioemocionales, técnicas y digitales de las mujeres, en toda su diversidad </t>
  </si>
  <si>
    <t>Nombre:</t>
  </si>
  <si>
    <t>Cargo:</t>
  </si>
  <si>
    <t>Reuniones realizadas de articulación</t>
  </si>
  <si>
    <t>Lineamiento técnico</t>
  </si>
  <si>
    <t>Número de alianzas estratégicas</t>
  </si>
  <si>
    <t>Formar 26.100 mujeres en sus derechos a través de procesos de desarrollo de capacidades en el uso TIC.</t>
  </si>
  <si>
    <t>Diseñar 13 contenidos para el desarrollo de capacidades socioemocionales, técnicas y digitales de las mujeres, en toda su diversidad.</t>
  </si>
  <si>
    <t>Metas Proyecto inversión</t>
  </si>
  <si>
    <t>Ponderación 2020</t>
  </si>
  <si>
    <t>Total</t>
  </si>
  <si>
    <t>Proyecto de inversión "7673 - Desarrollo de capacidades para aumentar la autonomía y empoderamiento de las mujeres en toda su diversidad en Bogotá"</t>
  </si>
  <si>
    <r>
      <t xml:space="preserve">Nombre: </t>
    </r>
    <r>
      <rPr>
        <sz val="10"/>
        <rFont val="Times New Roman"/>
        <family val="1"/>
      </rPr>
      <t>Adriana Estupiñán Jaramillo</t>
    </r>
  </si>
  <si>
    <t xml:space="preserve">Generar y desarrollar alianzas estratégicas que contribuyan a la implementación de la estrategia de emprendimiento y empleabilidad. </t>
  </si>
  <si>
    <t>Coordinar en articulación con la Secretaría Distrital de Hacienda la mesa intersectorial para la reducción de la pobreza de las mujeres en Bogotá.</t>
  </si>
  <si>
    <t xml:space="preserve">No se presentaron retrasos en el periodo de reporte. </t>
  </si>
  <si>
    <t xml:space="preserve">Cargo: Subsecretaria de Políticas de Igualdad </t>
  </si>
  <si>
    <t>Cargo: Directora de Gestión del Conocimiento</t>
  </si>
  <si>
    <t>Segundo producto - creación de un módulo virtual sobre educación para mujeres, se resalta la importancia de tener secciones diversas que respondan a los intereses y necesidades de las mujeres en su diversidad considerando las caracterizaciones de la estrategia de emprendimiento y empleabilidad.</t>
  </si>
  <si>
    <t>En porcentaje de avance</t>
  </si>
  <si>
    <t>Avances respecto a la matriz intersectorial con metas identificadas para mujeres, y un primer borrador de CONPES con cadenas de valor preliminares. Alianzas estratégicas público privada enfocadas en formación y desarrollo de capacidades socioemocionales y técnicas.</t>
  </si>
  <si>
    <t>octubre</t>
  </si>
  <si>
    <t xml:space="preserve">Se da continuidad a las reuniones y mesas técnicas de posibles alianzas con: ONU Mujeres Compras Públicas. ONU Mujeres PDET. ACDI /VOCA y el Politécnico Grancolombiano. </t>
  </si>
  <si>
    <t xml:space="preserve">Durante el mes de septiembre, se precisa la estructura para la elaboración de los lineamientos técnicos. Para el primer componente se realiza reunión con la Dirección de Gestión del Conocimiento que realizará el diagnóstico con la guía de la referente técnica de empleabilidad. </t>
  </si>
  <si>
    <t>Avances en la elaboración del lineamiento técnico para la estrategia de empleabilidad y emprendimiento;  asistencia a reuniones intersectoriales para la reducción de la pobreza en mujeres y avance en alianzas para formación y desarrollo de capacidades socioemocionales y técnicas con diversos actores</t>
  </si>
  <si>
    <t xml:space="preserve">Diseñar e implementar 1 estrategia para el desarrollo de capacidades socioemocionales y técnicas de las mujeres en toda su diversidad para su emprendimiento y empleabilidad.  </t>
  </si>
  <si>
    <t>Nombre: Andrea Ramírez Pisco
Lideresa Técnica - Meta 1</t>
  </si>
  <si>
    <t>Nombre: Diana María Parra Romero
Gerenta de Proyecto - Líder técnica Meta 2 y 3</t>
  </si>
  <si>
    <t>Nombre: Adriana Estupiñán Jaramillo</t>
  </si>
  <si>
    <t>No. De la Meta</t>
  </si>
  <si>
    <t>Descripción de la meta</t>
  </si>
  <si>
    <t>Tipo de anualización</t>
  </si>
  <si>
    <t>Año 1</t>
  </si>
  <si>
    <t>Año 2</t>
  </si>
  <si>
    <t>Año 3</t>
  </si>
  <si>
    <t>Año 4</t>
  </si>
  <si>
    <t>Año 5</t>
  </si>
  <si>
    <t xml:space="preserve">Indicadores plan de desarrollo </t>
  </si>
  <si>
    <t>Anualización</t>
  </si>
  <si>
    <t>Anualización Suma</t>
  </si>
  <si>
    <t>26.100 mujeres formadas</t>
  </si>
  <si>
    <t>Indicador 9. Número de mujeres formadas en los Centros de Inclusión Digital</t>
  </si>
  <si>
    <t>Suma</t>
  </si>
  <si>
    <t>Presupuesto</t>
  </si>
  <si>
    <t>Bien y servicio MGA - PROCESO DE FORMACIÓN, SE DEBERÍA AJUSTAR</t>
  </si>
  <si>
    <t>Un programa de desarrollo de capacidades socio emocionales, técnicas y digitales dividido en 10 módulos y 3 diplomados a ejecutar así: 2020 - 1 módulo, 0 diplomados / 2021 - 3 módulos, 1 diplomado / 2022 - 3 módulos, 1 diplomado y 2023 - 3 módulos y 1 diplomado y 2024 - 0 módulos y 0 diplomados</t>
  </si>
  <si>
    <t>Indicador 10. Porcentaje de avance en el diseño y acompañamiento de la estrategia de emprendimiento y empleabilidad para la autonomía económica de las mujeres</t>
  </si>
  <si>
    <t xml:space="preserve">Diseñar e implementar 1 estrategia para el desarrollo de capacidades sociomecionales y técnicas de las mujeres en toda su diversidad para su emprendimiento y empleabilidad.  </t>
  </si>
  <si>
    <t>Anualización constante</t>
  </si>
  <si>
    <t>Una estrategia por fases (programación interna en construcción)</t>
  </si>
  <si>
    <t>Promedio</t>
  </si>
  <si>
    <t>Redondeo</t>
  </si>
  <si>
    <t>Si no tiene magnitud asociado, no se le pueden asignar recursos,en la MGA si esta 1</t>
  </si>
  <si>
    <t>Código</t>
  </si>
  <si>
    <t>Componente del gasto</t>
  </si>
  <si>
    <t xml:space="preserve">Año 1 </t>
  </si>
  <si>
    <t xml:space="preserve">Actividades de visibilización de derechos de las mujeres </t>
  </si>
  <si>
    <t>Tipo de anualización:</t>
  </si>
  <si>
    <t>Metas con Anualización Decreciente:</t>
  </si>
  <si>
    <t>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t>
  </si>
  <si>
    <t>Metas con Anualización Creciente:</t>
  </si>
  <si>
    <t>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t>
  </si>
  <si>
    <t>Metas con anualizacón constante:</t>
  </si>
  <si>
    <t xml:space="preserve">El valor programado para cada año es el mismo, y debe ser igual a la cantidad programada para la meta del proyecto y los años no se suman para obtener la cantidad total de la meta. </t>
  </si>
  <si>
    <t>La magnitud total esperada debe ser programada por lo menos dos años consecutivos. Para el primer año del plan, la anualización de la magnitud puede ser inferior a la de la programación, atendiendo que no se programa la totalidad de la vigencia, sino solo un semestre.</t>
  </si>
  <si>
    <t>Metas con Anualización Suma:</t>
  </si>
  <si>
    <t>La sumatoria de la anualización debe ser igual a la cantidad programada para la meta del proyecto</t>
  </si>
  <si>
    <t>Versión: 07</t>
  </si>
  <si>
    <t>Fecha de Emisión: 23 de septiembre de 2020</t>
  </si>
  <si>
    <t>Página 2 de 2</t>
  </si>
  <si>
    <t xml:space="preserve">REPORTE METAS PLAN DE DESARROLLO ASOCIADAS AL PROYECTO DE INVERSIÓN </t>
  </si>
  <si>
    <t>INFORMACIÓN GENERAL</t>
  </si>
  <si>
    <t xml:space="preserve">SEGUIMIENTO </t>
  </si>
  <si>
    <t>NIVEL PDD</t>
  </si>
  <si>
    <t>COD. META</t>
  </si>
  <si>
    <t>INDICADOR</t>
  </si>
  <si>
    <t xml:space="preserve">TIPO DE ANUALIZACIÓN </t>
  </si>
  <si>
    <t xml:space="preserve">MAGNITUD CUATRIENIO </t>
  </si>
  <si>
    <t xml:space="preserve">Programación </t>
  </si>
  <si>
    <t>DESCRIPCIÓN DE LA MEDICIÓN DE LA META</t>
  </si>
  <si>
    <t xml:space="preserve">AVANCE META </t>
  </si>
  <si>
    <t>JUL-SEPT</t>
  </si>
  <si>
    <t>MAGNITUD FÍSICA</t>
  </si>
  <si>
    <t>Reporte PDD
jul-sep</t>
  </si>
  <si>
    <t>Presupuesto ajustado (sep-2020)</t>
  </si>
  <si>
    <t>Presupuesto inicial asignado x meta (jul-2020)</t>
  </si>
  <si>
    <t>Ejecutado
(31-jul-2020)</t>
  </si>
  <si>
    <t>Ejecutado 
(31-ago-2020)</t>
  </si>
  <si>
    <t>Ejecutado 
(30-sep-2020)</t>
  </si>
  <si>
    <t>Ejecutado
(31-oct-2020)</t>
  </si>
  <si>
    <t>Ejecutado
(30-nov-2020)</t>
  </si>
  <si>
    <t>Ejecutado
(31-dic-2020)</t>
  </si>
  <si>
    <t>CONPES-reducción de la pobreza en mujeres: presentación final y diseño del programa (en aprobación). Estrategia de emprendimiento: definición variables para diagnóstico. Alianzas: PolitécnicoGC: inscripciones a mujeres tenderas del programa de Bavaria. ONUMuj-PDET: Aprobación financiación de  Piloto</t>
  </si>
  <si>
    <t>En octubre se propuso la estructura, los componentes y los principales elementos de la estrategia. Así mismo, se realizó reunión con la DGC para aclarar algunos puntos y solicitar información.</t>
  </si>
  <si>
    <t>Alianzas: PolitécnicoGranColombiano: apertura de inscripciones al curso "mujeres emprendedoras" dirigido a  mujeres tenderas del programa de Bavaria. ONUMuj-PDET: Aprobación financiación de  Piloto de reactivación socioeconómica de mujeres víctimas y mujeres excombatientes en contexto del Covid.</t>
  </si>
  <si>
    <t xml:space="preserve">Se sumarán las mujeres que finalicen los procesos de formación en desarrollo de capacidades en el uso de las TIC. </t>
  </si>
  <si>
    <t>Teniendo en cuenta que uno de los indicadores es constante y el otro suma, se establecieron porcentajes de avance para el cuatrienio y se sacó promedio anual con el fin de establecer el porcentaje de avance anual. 
Meta 2. Se sumará el número de contenidos (10 módulos, 3 diplomados) diseñados para el desarrollo de capacidades socioemoacionales, técnicas y digitales de las mujeres en toda su diversidad.
Meta 3. Dado que el indicador es el diseño e implementación de la estrategia, se estableció realizar la medición de manera constante durante el cuatrienio</t>
  </si>
  <si>
    <r>
      <t xml:space="preserve">Elaborar </t>
    </r>
    <r>
      <rPr>
        <b/>
        <u/>
        <sz val="10"/>
        <rFont val="Times New Roman"/>
        <family val="1"/>
      </rPr>
      <t>un (1) lineamiento técnico</t>
    </r>
    <r>
      <rPr>
        <sz val="10"/>
        <rFont val="Times New Roman"/>
        <family val="1"/>
      </rPr>
      <t xml:space="preserve"> que contribuya al diseño de la estrategia  emprendimiento y  empleabilidad de las mujeres en su diversidad.</t>
    </r>
  </si>
  <si>
    <r>
      <t xml:space="preserve">Implementar una (1) </t>
    </r>
    <r>
      <rPr>
        <b/>
        <u/>
        <sz val="10"/>
        <rFont val="Times New Roman"/>
        <family val="1"/>
      </rPr>
      <t>estrategia de trabajo colaborativo con actores estratégico</t>
    </r>
    <r>
      <rPr>
        <u/>
        <sz val="10"/>
        <rFont val="Times New Roman"/>
        <family val="1"/>
      </rPr>
      <t>s</t>
    </r>
    <r>
      <rPr>
        <sz val="10"/>
        <rFont val="Times New Roman"/>
        <family val="1"/>
      </rPr>
      <t xml:space="preserve"> que favorezcan los procesos formativos en derechos de las mujeres a través del uso del TIC y otras relacionadas</t>
    </r>
  </si>
  <si>
    <r>
      <t xml:space="preserve">Elaborar un (1) </t>
    </r>
    <r>
      <rPr>
        <b/>
        <u/>
        <sz val="10"/>
        <rFont val="Times New Roman"/>
        <family val="1"/>
      </rPr>
      <t>reporte mensual de seguimiento a la implementación del modelo  metodológico y pedagógico</t>
    </r>
    <r>
      <rPr>
        <sz val="10"/>
        <rFont val="Times New Roman"/>
        <family val="1"/>
      </rPr>
      <t xml:space="preserve"> de formación en derechos de las mujeres a través del uso de herramientas TIC.</t>
    </r>
  </si>
  <si>
    <r>
      <t xml:space="preserve">Elaborar un (1) </t>
    </r>
    <r>
      <rPr>
        <b/>
        <u/>
        <sz val="10"/>
        <rFont val="Times New Roman"/>
        <family val="1"/>
      </rPr>
      <t>documento de lecciones aprendidas de los procesos formativos</t>
    </r>
    <r>
      <rPr>
        <sz val="10"/>
        <rFont val="Times New Roman"/>
        <family val="1"/>
      </rPr>
      <t xml:space="preserve"> en derechos de las mujeres a través del uso de TIC, implementados durante la vigencia.</t>
    </r>
  </si>
  <si>
    <r>
      <t>Elaborar, desarrollar y</t>
    </r>
    <r>
      <rPr>
        <b/>
        <u/>
        <sz val="10"/>
        <rFont val="Times New Roman"/>
        <family val="1"/>
      </rPr>
      <t xml:space="preserve"> virtualizar un (1) módulo</t>
    </r>
    <r>
      <rPr>
        <sz val="10"/>
        <rFont val="Times New Roman"/>
        <family val="1"/>
      </rPr>
      <t xml:space="preserve"> de desarrollo de capacidades financieras, e implementación de prueba piloto.</t>
    </r>
  </si>
  <si>
    <r>
      <t xml:space="preserve">Elaborar, desarrollar y </t>
    </r>
    <r>
      <rPr>
        <b/>
        <sz val="10"/>
        <rFont val="Times New Roman"/>
        <family val="1"/>
      </rPr>
      <t xml:space="preserve"> virtualizar un (1) módulo </t>
    </r>
    <r>
      <rPr>
        <sz val="10"/>
        <rFont val="Times New Roman"/>
        <family val="1"/>
      </rPr>
      <t>de desarrollo de capacidades para el empleo, el emprendimiento y la vida, e implementación de prueba piloto</t>
    </r>
  </si>
  <si>
    <t xml:space="preserve"> </t>
  </si>
  <si>
    <r>
      <t xml:space="preserve">Diseñar un (1) </t>
    </r>
    <r>
      <rPr>
        <b/>
        <u/>
        <sz val="10"/>
        <rFont val="Times New Roman"/>
        <family val="1"/>
      </rPr>
      <t>modelo metodológico y pedagógico</t>
    </r>
    <r>
      <rPr>
        <sz val="10"/>
        <rFont val="Times New Roman"/>
        <family val="1"/>
      </rPr>
      <t xml:space="preserve"> de operación de los Centros de Inclusión Digital, que incluya el direccionamiento estratégico de los procesos formativos en derechos de las mujeres a través del uso de TIC.</t>
    </r>
  </si>
  <si>
    <t>Inicia la ejecución del contrato 643-2020 con la UN, con el fin de poner en marcha dos cursos virtuales, uno de formación en educación financiera y otro enfocado al desarrollo de capacidades para el  empleo, el emprendimiento y la vida, desde un enfoque de género, dirigidos a las mujeres en Bogotá.</t>
  </si>
  <si>
    <t>Reporte PDD
oct</t>
  </si>
  <si>
    <t>OCT-NOV</t>
  </si>
  <si>
    <t>Reporte PDD
nov</t>
  </si>
  <si>
    <t>Reporte PDD 
dic</t>
  </si>
  <si>
    <t>jul</t>
  </si>
  <si>
    <t>ago</t>
  </si>
  <si>
    <t>sep</t>
  </si>
  <si>
    <t>oct</t>
  </si>
  <si>
    <t>nov</t>
  </si>
  <si>
    <t>dic</t>
  </si>
  <si>
    <t>Aumentar en un 30% el número de mujeres formadas
en los centros de inclusión digital. (Meta 1 -P.Inv)</t>
  </si>
  <si>
    <t>Diseñar y acompañar la estrategia de emprendimiento
y empleabilidad para la autonomía económica de las
mujeres</t>
  </si>
  <si>
    <t>Presupuesto ajustado (dic-2020)</t>
  </si>
  <si>
    <t xml:space="preserve">Desde julio hasta diciembre se avanza en al consolidación del programa presupuestal para la reducción de la feminización de la pobreza, se realizan las respectivas articulaciones sectoriales con la Secretaría Distrital de Desarrollo Económico, Secretaría Distrital de Integración Social, Secretaría Distrital de la Mujer y Secretaría Distrital de Hacienda. Se definen entre otros los objetivos, la cadena de valor del programa,  marco teórico indicadores de monitoreo, identificación de proyectos a articular, identificación de la ruta de empleo y sus  oportunidades de transversalización, e instrumento de focalización como la Base de Bogotá solidaria que permitieron en el mes de diciembre presentar el programa a  la  Secretaria Distrital de la Mujer y a la Subsecretaria de Políticas de Igualdad, así como el plan de acción finalizado para inicio de implementación en 2021. Con este programa se garantiza la articulación de los proyectos de inversión de cara a la reducción de la pobreza que incluyan efectivamente a las mujeres como participantes reconociendo sus barreras. En 2021, se realizará la presentación al Despacho de la Alcaldesa Mayor de Bogotá para la formalización del programa presupuestal. En diciembre se realizan las siguientes actividades:
02,09,16,21-12-20. Presentación por parte del equipo de las metas SDDE y de IPES desagregados por actividades y proyectos, de la ruta de empleabilidad con enfoque de género, indicadores de monitoreo, mecanismos de implementación, y se realiza presentación a la Secretaria de SDMujer.
</t>
  </si>
  <si>
    <t>Durante agosto, septiembre y octubre el equipo de la Subsecretaría de Políticas de Igualdad prepara los términos de referencia y anexo técnico y define el tipo de contratación que finalmente se realiza por contrato interadministrativo con la Escuela de Género de la Universidad Nacional Durante los meses de octubre, noviembre y diciembre la Universidad Nacional con apoyo técnico constante de la SDMujer realiza el curso y entrega este finalizado en el mes de diciembre. El curso  ya se encuentra en plataforma de la SDMujer  completamente funcional listo para ser lanzado al público en el mes de enero y esperando que beneficie 6000 mujeres por año considerando que el curso quedará disponible en plataforma indefinidamente.</t>
  </si>
  <si>
    <t>Se cuenta con dos cursos: habilidades socioemocionales para el empleo, el emprendimiento y la vida; y educación financiera. Disponibles a partir del mes de enero para todas las mujeres interesadas en Bogotá  como primer paso para su tránsito hacia oportunidades de empleo y emprendimiento. Se espera beneficiar más de 6000 mujeres por año, considerando que ambos cursos quedarán disponibles indefinidamente en la plataforma de SDMujer</t>
  </si>
  <si>
    <t>Se cuenta con lineamientos técnicos que apoyen  al equipo de la Subsecretaría de Políticas de Igualdad y a las referentas de la Dirección de Diseño de Política y Derechos para la transversalización de enfoque de género en programas de empleo, emprendimiento y formación para los mismos.
Se cuenta con la propuesta de programa presupuestal para la reducción de la feminización de la pobreza integrando acciones de la Secretaría Distrital de Desarrollo Económico con ruta de empleo y programas de emprendimiento con enfoque de género para que las ciudadanas en Bogotá puedan acceder a orientación, formación, e intermediación frente a ofertas de trabajo.
Gracias al  proyecto piloto de reactivación socioeconómica de mujeres víctimas y mujeres excombatientes en contexto del Covid – 19 y la sostenibilidad de la paz en Bogotá,  implementado por la Corporación Mundial de la Mujer y financiado por ONU Mujeres con recursos del gobierno de Suecia, se fortalecerán 5 organizaciones o iniciativas productivas de mujeres víctimas y excombatientes que habitan en las Localidades de Sumapaz, Ciudad Bolívar y Bosa.</t>
  </si>
  <si>
    <t>A 31 de diciembre se tiene el 80% de los lineamientos para la construcción de la estrategia de emprendimiento y empleabilidad con sus dos ejes de acción: formación en habilidades socioemocionales y complementarias y transversalización de enfoque de género para el empoderamiento económico de las mujeres. Se espera en enero de 2021 contar con el diagnóstico para completar los lineamientos. 
Se realizaron los ajustes finales de la propuesta del programa presupuestal para la reducción de la feminización de la pobreza y se presentó a la Secretaria Distrital de la Mujer y su equipo previo a la presentación que se espera en el 2021 al Despacho de la Alcaldesa Mayor de Bogotá para su aprobación. 
Por otra parte durante la vigencia se trabajó en la formulación del proyecto con la Alta Consejería para los Derechos de las Víctimas. Entre octubre y noviembre ONU Mujeres avanzó en la aprobación interna y contratación de la firma ejecutora. Finalmente el 16 de noviembre se dio inicio al Piloto de reactivación socioeconómica de mujeres víctimas y mujeres excombatientes en contexto del Covid – 19 y la sostenibilidad de la paz en Bogotá.</t>
  </si>
  <si>
    <t>A lo largo de la meta 3 se presenta un retraso en la entrega total de los lineamientos para la construcción de la estrategia de emprendimiento y empleabilidad en el componente de diagnóstico . Durante el primer trimestre de enero se activaran las actividades para finalizar el lineamiento conforme a la informacón recibida.</t>
  </si>
  <si>
    <t>* El lineamiento técnico que contribuye  a la estrategia  de emprendimiento y empleabilidad está constituido de tres partes: diagnóstico, Eje 1 de formación en habilidades socioemocionales y complementarias, Eje 2 transversalización de enfoque de género para el empoderamiento económico de las mujeres,  y un anexo sobre buenas prácticas para el emprendimiento. En noviembre se entregó el Eje 1 y el anexo sobre buenas prácticas para el emprendimiento, en diciembre  se entregó el Eje 2 de transverisalización de enfoque de género, y está pendiente de entrega el diagnóstico por parte de la Dirección de Gestión de Conocimiento que complementa apartes del Eje 2. (El no contener el diagnóstico indica que el avance fue el 80%). Se espera contar con el diagnóstico en el mes de enero. Con esto se cuenta con lineamientos técnicos con enfoque de género para la transversalización en emprendimiento, formación en habilidades socioemocionales y complementarias, e identificación de acciones en los diferentes sectores y áreas que permitan el empoderamiento económico de las mujeres. Se espera que el diagnóstico que completa la actividad sea entregado en el primer trimestre de 2021.</t>
  </si>
  <si>
    <t>Durante el mes de noviembre se realizan comunicaciones entre equipos de desarrolladores de la SDMujer y la Universidad Nacional de Colombia para revisar operación de la plataforma Moodle en la que se entregan los cursos. El 25 de noviembre de acuerdo al cronograma se realiza la presentación de la versión final del curso de educación financiera para mujeres y el 26 de noviembre se entregan comentarios finales por parte de SDMujer para recibir finalizado este producto el 1 de diciembre de 2020. Durante el mes de diciembre se finalizan las acciones y se hacen las pruebas para la puesta en marcha de los dos modulos en la página web de la entidad los cuales se lanzarán a la ciudadanía durante el primer trimestre de 2021.</t>
  </si>
  <si>
    <r>
      <t xml:space="preserve">Durante la vigencia 2020 se diseñó y elaboro el documento de modelo metodológico y pedagógico de operación de los Centros de Inclusión Digital que contiene la siguiente estructura:
a. Generalidades. Brechas digitales de género
b. Conceptualización de las TIC. TEC Y TEP
c. Relación con los ODS
d. Descripción de las necesidades
e. Ecosistema para la transformación digital de las mujeres
f. Lineamientos metodológicos y pedagógicos
g. Desarrollo de capacidades
h. Contenidos
j.   Evaluación
k. Oferta 2020
El documento se mantiene como referente para los lineamientos metodológico y pedagógico de otros procesos de formación en la entidad, y se asocia al procedimiento de Lineamientos metodológicos para procesos de formación de la entidad.  Aunque el documento fue culminado en el mes de septiembre, en los meses siguientes se realizaron ajustes en lógica de mejora continua y en el mes de diciembre fue aprobado por la Directora. 
</t>
    </r>
    <r>
      <rPr>
        <b/>
        <sz val="10"/>
        <color theme="1"/>
        <rFont val="Times New Roman"/>
        <family val="1"/>
      </rPr>
      <t>Anexos</t>
    </r>
    <r>
      <rPr>
        <sz val="10"/>
        <color theme="1"/>
        <rFont val="Times New Roman"/>
        <family val="1"/>
      </rPr>
      <t xml:space="preserve">
1. Documento Modelo operación de los Centros de Inclusión Digital 2020 - 2024 aprobado.
</t>
    </r>
  </si>
  <si>
    <r>
      <t xml:space="preserve">Reconociendo que los procesos de formación requieren de actores estratégicos con lo que se avance en el proceso de acuerdos de trabajos mancomunados para la cualificación de la oferta formativa, se realizó la construcción de un documento que da cuenta de la estrategia de trabajo colaborativo con la siguiente estructura
a. Conceptualización del trabajo colaborativo
b. Guía de trabajo colaborativo
c. Mapeo de actores 
d. Objetivos comunes
e. Plan de trabajo
f. Seguimiento
El documento fue referente para establecer acciones concretas durante la vigencia, como parte de dichas acciones colaborativas podemos mencionar.
a. Agencia para la Reincorporación y la Normalización (ARN) se realizó un proceso de formación con 11 mujeres del barrio Paraíso en Ciudad Bolívar este se hizo de manera presencial para algunas mujeres conservando las medidas de bioseguridad y de manera virtual para las mujeres que tenían las herramientas Tic. 
b. Alta Consejería Tic para establecer sinergias con entidades que trabajen por la transformación Digital, se avanzó en la virtualización del 100% del curso Habilidades digitales elaborado por el equipo de formación Tic de la Secretaría Distrital de la Mujer.
c. Secretaría Distrital de Seguridad ofertas a incluir en el Plan de Bienestar MEBOG: Se realizó la socialización del diseño del Plan de Bienestar encaminado a mejorar la calidad de vida de los funcionarios de la Policía Metropolitana de Bogotá y posibles articulaciones
</t>
    </r>
    <r>
      <rPr>
        <b/>
        <sz val="10"/>
        <color theme="1"/>
        <rFont val="Times New Roman"/>
        <family val="1"/>
      </rPr>
      <t xml:space="preserve">
Anexos</t>
    </r>
    <r>
      <rPr>
        <sz val="10"/>
        <color theme="1"/>
        <rFont val="Times New Roman"/>
        <family val="1"/>
      </rPr>
      <t xml:space="preserve">
1. Documento de estrategia de trabajo colaborativo. 
2. Soportes de reuniones para la implementación de acciones colaborativas
</t>
    </r>
  </si>
  <si>
    <r>
      <t xml:space="preserve">Durante la vigencia 2020 del actual Plan Distrital de Desarrollo se ofertaron a las ciudadanas seis cursos, específicamente: Habilidades socioemocionales, Habilidades Digitales, Constructoras de Paz, Activismo Digital, Derechos de las mujeres e Indicadores de Género. 
Los procesos formativos permitieron formar a 2.000 mujeres, lo que equivale a un avance del 100% de lo programado.  
La formación en cada curso fue la siguiente: 
a. Habilidades digitales 734 mujeres formadas, en este proceso las mujeres desarrollaron habilidades digitales en el uso de herramientas tic, manejo de teléfonos celulares, aplicaciones más comunes como WhatsApp, con el fin de mejorar sus habilidades comunicacionales a través de herramientas tic.
b. Habilidades Socioemocionales 988 mujeres formadas, en este proceso las mujeres formadas reconocen aprendizajes relacionados con comunicación asertiva, liderazgo, planificación y autoestima.
c. Constructoras de Paz 108 mujeres formadas, donde las mujeres cuando termina el proceso formativo se apropian del concepto de la paz desde sus entornos más cercanos: la familia y el barrio
d. Indicadores de género 132 mujeres formadas, que conocieron el concepto de indicador, tipos de indicador y como se hace un indicador
e. Activismo digital 35 mujeres formadas, estas mujeres se acercaron a herramientas tic útiles para usar en procesos de incidencia política. 
f. Derechos de las mujeres 3 mujeres formadas, en donde las mujeres reconocen los 8 derechos priorizados por la Política Publica de Mujeres y Equidad de Género. 
</t>
    </r>
    <r>
      <rPr>
        <b/>
        <sz val="10"/>
        <color theme="1"/>
        <rFont val="Times New Roman"/>
        <family val="1"/>
      </rPr>
      <t>Anexos</t>
    </r>
    <r>
      <rPr>
        <sz val="10"/>
        <color theme="1"/>
        <rFont val="Times New Roman"/>
        <family val="1"/>
      </rPr>
      <t xml:space="preserve">:
1. Seguimiento Cualitativo
2. Consolidado mujeres formadas en vigencia 2020
3. Cursos ofertados 2020
4. Seguimiento cursos ofertados 2020
</t>
    </r>
  </si>
  <si>
    <r>
      <t xml:space="preserve">Se hace entrega del documento de lecciones aprendidas en donde se recopilaron los avances, logros y lecciones del proceso 2020 para la actual vigencia del Plan de Desarrollo Distrital, así como las recomendaciones y oportunidades de mejora durante el desarrollo e implementación de cada uno de los cursos tanto en su modalidad virtual como en los espacios presenciales que han surgido. 
Dentro de lo recogido por el documento se debe destacar la evaluación positiva del equipo de facilitadoras en aspectos como el uso de la plataforma, el constante seguimiento de las participantes y los contenidos de los cursos. Como oportunidades de mejora la principal recomendación es actualizar los contenidos y la dinamización de los materiales. 
Si bien la convocatoria ha sido exitosa, se espera realizar ajustes frente a las bases de datos y las publicaciones de las inscripciones para no retrasar el inicio de los cursos, ni restar tiempo en el desarrollo de los cursos por parte de las participantes.
</t>
    </r>
    <r>
      <rPr>
        <b/>
        <sz val="10"/>
        <color theme="1"/>
        <rFont val="Times New Roman"/>
        <family val="1"/>
      </rPr>
      <t>Anexos</t>
    </r>
    <r>
      <rPr>
        <sz val="10"/>
        <color theme="1"/>
        <rFont val="Times New Roman"/>
        <family val="1"/>
      </rPr>
      <t xml:space="preserve">.
1. Documento Lecciones aprendidas 
</t>
    </r>
  </si>
  <si>
    <t xml:space="preserve">Durante el periodo reportado se dio sostenibilidad a los procesos formativos a través de la modalidad virtual, alcanzando la formación de 2000 mujeres, lo que equivale al 100% de avance en el cumplimiento de la meta. 
Durante la vigencia se implementaron seis cursos:
a. Habilidades digitales para la autonomía de las mujeres con 734 mujeres formadas
b. Habilidades socioemocinales con 988 mujeres formadas
c. Construcción TIC para la paz con 108 mujeres formadas.
d. Indicadores de género con 132 mujeres formadas.
e. Activismo digital con 35 mujeres formadas. 
f. Derechos de las mujeres con 3 mujeres formadas. 
Como parte de los principales aprendizajes durante el mes encontramos:
a. Los cursos enfocados a temas de participación polìtica y construcción de indicadores de género llaman la atención de mujeres con un perfil de formación más alto, sin embargo, son las que más decertan de los cursos por la falta de tiempo y/o desinteres en los contenidos.
b. El acompañamiento constante que se hace a las mujeres a través de correo, whatsApp y la plataforma de classroom, dejó en evidencia que si las mujeres sienten apoyo, le dedican más tiempo a desarrollar el curso y cumplir con todas las actividades.   
</t>
  </si>
  <si>
    <t xml:space="preserve">988 mujeres formadas en habilidades socio emocionales, reconocen que existen algunas capacidades que se pueden desarrollar para mejor su entorno social y laboral, asimismo, estrategias para ganar autonomía en sus espacios cotidianos. 
734 mujeres desarrollan habilidades y destrezas digitales para el manejo de sus celulares, ganan autonomía en su vida cotidiana y la oportunidad de emplear esta herramienta en temas que les permiten mejorar sus espacios inmediatos. 
108 mujeres formadas en Escenarios Tic para la paz, logran reconocer la paz y la convivencia pacifica como un derecho, asimismo, lo relacionan con la realización de acciones cotidianas de convivencia para mejorar su entorno familiar y barrial.
132 mujeres formadas en indicadores de gènero, reconocen la manera como se construyen indicadores para la medición de sus proyectos o iniciativas de planeación, incluyendo la variable gènero como herramienta para identificar la manera como las acciones que se implementan impactan de manera diferencial a hombres y mujeres. 
Entre algunas de las cosas que se expresaron las mujeres participantes del curso, y que se convierte en valor agregado o beneficio indirecto es: 
a.  las mujeres logran relacionar los contenidos vistos en los cursos con temas o experiencias de su realidad inmediata, lo que les permite aplicar lo aprendido de manera práctica. </t>
  </si>
  <si>
    <t xml:space="preserve">Durante la vigencia 2020 del actual Plan Distrital de Desarrollo se ofertaron a las ciudadanas seis cursos, específicamente: Habilidades socioemocionales, Habilidades Digitales, Constructoras de Paz, Activismo Digital, Derechos de las mujeres e Indicadores de Género. 
Los procesos formativos permitieron formar a 2.000 mujeres, lo que equivale a un avance del 100% de lo programado.  
La formación en cada curso fue la siguiente: 
a. Habilidades digitales 734 mujeres formadas, en este proceso las mujeres desarrollaron habilidades digitales en el uso de herramientas tic, manejo de teléfonos celulares, aplicaciones más comunes como WhatsApp, con el fin de mejorar sus habilidades comunicacionales a través de herramientas tic.
b. Habilidades Socioemocionales 988 mujeres formadas, en este proceso las mujeres formadas reconocen aprendizajes relacionados con comunicación asertiva, liderazgo, planificación y autoestima.
c. Constructoras de Paz 108 mujeres formadas, donde las mujeres cuando termina el proceso formativo se apropian del concepto de la paz desde sus entornos más cercanos: la familia y el barrio
d. Indicadores de género 132 mujeres formadas, que conocieron el concepto de indicador, tipos de indicador y como se hace un indicador
e. Activismo digital 35 mujeres formadas, estas mujeres se acercaron a herramientas tic útiles para usar en procesos de incidencia política. 
f. Derechos de las mujeres 3 mujeres formadas, en donde las mujeres reconocen los 8 derechos priorizados por la Política Publica de Mujeres y Equidad de Género. </t>
  </si>
  <si>
    <t>Durante agosto, septiembre y octubre el equipo de la Subsecretaría de Políticas de Igualdad prepara los términos de referencia y anexo técnico y define el tipo de contratación que finalmente se realiza por contrato interadministrativo con la Escuela de Género de la Universidad Nacional. Durante los meses de octubre, noviembre y diciembre la Universidad Nacional con apoyo técnico constante de la SDMujer realiza el curso y entrega este finalizado en el mes de diciembre. El curso  ya se encuentra en plataforma de la SDMujer  completamente funcional listo para ser lanzado al público en el mes de enero y esperando que beneficie 6000 mujeres por año considerando que el curso quedará disponible en plataforma indefinidamente.</t>
  </si>
  <si>
    <t>A continuación el detalle de los avances entre julio y diciembre: *ONU Mujeres PDET. Entre julio y septiembre se trabajó en la formulación del proyecto con la Alta Consejería para los Derechos de las Víctimas. Entre octubre y noviembre ONU Mujeres avanzó en la aprobación interna y contratación de la firma ejecutora. Finalmente el 16 de noviembre se dio inicio al Piloto de reactivación socioeconómica de mujeres víctimas y mujeres excombatientes en contexto del Covid – 19 y la sostenibilidad de la paz en Bogotá,  implementado por la Corporación Mundial de la Mujer y financiado por ONU Mujeres con recursos del gobierno de Suecia.  Gracias a este proyecto, se fortalecerán 5 organizaciones o iniciativas productivas de mujeres víctimas y excombatientes que habitan en las Localidades de Sumapaz, Ciudad Bolívar y Bosa.
*Politécnico Gran Colombiano. Desde el mes de agosto se han hecho gestiones  el Politécnico Grancolombiano  para que mujeres beneficiarias de la Secretaría puedan inscribirse en el año 2021 en el  Curso de Educación en Derechos Humanos de las Mujeres, Gestión y Sostenibilidad , el cual beneficia de  manera gratuita a mujeres emprendedoras en condición de alta vulnerabilidad socioeconómica. Fruto de estas gestiones, se logró que la Fundación Bavaria se vinculara a esta articulación para que 1.000 mujeres de su programa“Creciendo por un sueño”, que beneficia a mujeres tenderas, se puedan inscribir en  este curso. 
*Adicionalmente se exploraron alternativas de alianzas con: i)ACDI/VOCA (reuniones 13.08.20 y  29.09.20); ii) Cemex (reunión 20.11.20); iii)*Fundación Alpina (reunión 22.12.20) ; iv) Rotary Club (reunión 10.11.20) ; v) Equilátera (11.08.20)</t>
  </si>
  <si>
    <t xml:space="preserve">Durante la vigencia 2020 del actual Plan Distrital de Desarrollo se avanzó en el diseño de la estrategia de emprendimiento y empleabilidad para la autonomía económica de las mujeres
El desarrollo de acciones encaminadas al diseño de la estrategia permitieron alcanzar un avance del 97,06% con respecto a lo programado.
Para el cierre de la vigencia se elaboró la versión peliminar de lineamientos técnicos con la siguiente estructura: 
-Eje 1 de formación en habilidades socioemocionales y complementarias
-Eje 2 transversalización de enfoque de género para el empoderamiento económico de las mujeres,  y un anexo sobre buenas prácticas para el emprendimiento; quedando pendiente la finalización una vez se reciba el diagnóstico requerido para tal fin
Los lineamientos técnicos servirán de apoyo al equipo de la Subsecretaría de Políticas de Igualdad y a las referentas de la Dirección de Diseño de Política y Derechos para la transversalización de enfoque de género en programas de empleo, emprendimiento y formación para los mismos. Así mismo, se cuenta con la propuesta de programa presupuestal para la reducción de la feminización de la pobreza integrando acciones de la Secretaría Distrital de Desarrollo Económico con ruta de empleo y programas de emprendimiento con enfoque de género para que las ciudadanas en Bogotá puedan acceder a orientación, formación, e intermediación frente a ofertas de trabajo. Como parte fundamental de la estrategia durante la vigencia se avanzó en la elaboración de 2 cursos que contribuirán al desarrollo de capacidades socioemocionales, técnicas y digitales de las mujeres, en toda su diversidad, el primero enfocado a educación financiera y el segundo encaminado a habilidades socioemocionales para el empleo, el emprendimiento y la vida; se lanzarán durante la vigencia 2021 y estará disponible para todas las mujeres interesadas en Bogotá como primer paso para su tránsito hacia oportunidades de empleo y emprendimiento. Se espera beneficiar más de 6000 mujeres por año, considerando que ambos cursos quedarán disponibles indefinidamente en la plataforma de SDMujer
Por otra parte, gracias al  proyecto piloto de reactivación socioeconómica de mujeres víctimas y mujeres excombatientes en contexto del Covid – 19 y la sostenibilidad de la paz en Bogotá,  implementado por la Corporación Mundial de la Mujer y financiado por ONU Mujeres con recursos del gobierno de Suecia, se fortalecerán 5 organizaciones o iniciativas productivas de mujeres víctimas y excombatientes que habitan en las Localidades Sumapaz, Ciudad Bolívar y Bosa.. </t>
  </si>
  <si>
    <t>PMR</t>
  </si>
  <si>
    <t xml:space="preserve">Proposito </t>
  </si>
  <si>
    <t xml:space="preserve">Logro de ciudad </t>
  </si>
  <si>
    <t>Programa</t>
  </si>
  <si>
    <t xml:space="preserve">Meta Plan de Desarrollo </t>
  </si>
  <si>
    <t xml:space="preserve">N° + descripción meta proyecto de inversión </t>
  </si>
  <si>
    <t xml:space="preserve"> % Distribución Presupuestal meta proyecto de inversión</t>
  </si>
  <si>
    <t>Código componente de gasto</t>
  </si>
  <si>
    <t xml:space="preserve">Descripción componente de Gasto </t>
  </si>
  <si>
    <t xml:space="preserve">No. De Proceso </t>
  </si>
  <si>
    <t>Códigos UNSPSC</t>
  </si>
  <si>
    <t>Descripción</t>
  </si>
  <si>
    <t>Fecha estimada de inicio de proceso de selección</t>
  </si>
  <si>
    <t>Duración estimada del contrato (en días)</t>
  </si>
  <si>
    <t xml:space="preserve">Modalidad de selección </t>
  </si>
  <si>
    <t>Fuente de los recursos (PREDIS)</t>
  </si>
  <si>
    <t>Valor total estimado en la vigencia actual Inicial</t>
  </si>
  <si>
    <t>Modificaciones PAABS</t>
  </si>
  <si>
    <t>Valor total estimado en la vigencia actual a fecha de corte</t>
  </si>
  <si>
    <t>¿Se requieren vigencias futuras? SI/NO</t>
  </si>
  <si>
    <t xml:space="preserve">Nombre del responsable </t>
  </si>
  <si>
    <t xml:space="preserve">Valor honorarios mensuales </t>
  </si>
  <si>
    <t>Seguimiento presupuestal (comprometido vs.programado)</t>
  </si>
  <si>
    <t>No. CDP</t>
  </si>
  <si>
    <t>Valor CDP</t>
  </si>
  <si>
    <t>NUMERO DE CONTRATO</t>
  </si>
  <si>
    <t>No. RP</t>
  </si>
  <si>
    <t>FECHA RP</t>
  </si>
  <si>
    <t>VALOR CONTRATADO</t>
  </si>
  <si>
    <t>LIBERACIONES</t>
  </si>
  <si>
    <t>VALOR NETO</t>
  </si>
  <si>
    <t>CONTRATISTA</t>
  </si>
  <si>
    <t xml:space="preserve">OBSERVACIONES DE SEGUIMIENTO </t>
  </si>
  <si>
    <t>GIROS ACUMULADO MES</t>
  </si>
  <si>
    <t>VALIDACION OBJETO</t>
  </si>
  <si>
    <t>VALIDACION PLAZO</t>
  </si>
  <si>
    <t>POR PAGAR</t>
  </si>
  <si>
    <t>Hacer un nuevo contrato social con igualdad de oportunidades para la inclusión social, productiva y política.</t>
  </si>
  <si>
    <t>Reducir la pobreza monetaria, multidimensional y la feminización de la pobreza</t>
  </si>
  <si>
    <t>Diseñar y acompañar la estrategia de emprendimiento y empleabilidad para la autonomía económica de las mujeres</t>
  </si>
  <si>
    <t>Diseñar e implementar 1 estrategia para el desarrollo de capacidades sociomecionales y técnicas de las mujeres en toda su diversidad para su emprendimiento y</t>
  </si>
  <si>
    <t>empleabilidad.</t>
  </si>
  <si>
    <t>03-01-0312</t>
  </si>
  <si>
    <t>0312-Personal contratado para apoyar las actividades propias de los proyectos de inversión de la entidad</t>
  </si>
  <si>
    <t>511.7673.Apoyar las actividades relacionadas con el proceso de desarrollo de capacidades para el emprendimiento y la empleabilidad de las mujeres en toda su diversidad</t>
  </si>
  <si>
    <t>CCE-16 - Contratación Directa</t>
  </si>
  <si>
    <t>12 - Distrito</t>
  </si>
  <si>
    <t>NO</t>
  </si>
  <si>
    <t>Subsecretaría de Políticas de Igualdad</t>
  </si>
  <si>
    <t>SARA  ORTIZ DIAZ</t>
  </si>
  <si>
    <t>512.7673.Apoyar a la Secretaría en la orientación estratégica y desarrollo de actividades de gestión y seguimiento de iniciativas en materia de alianzas y cooperación técnica y financiera, nacional e internacional, pública y privada, para la garantía de derechos de las mujeres</t>
  </si>
  <si>
    <t>LAURA CATALINA GUTIERREZ CAMPOS</t>
  </si>
  <si>
    <t>ADICION</t>
  </si>
  <si>
    <t>Adición y prórroga al contrato No. 518 de 2020, cuyo objeto es: "Apoyara la Secretaría en la orientación estratégica y desarrollo deactividades de gestión y seguimiento de iniciativas en materia dealianzas y cooperación técnica y financiera, nacional e internacional,pública y privada, para la garantía de derechos de las mujeres".CD-PS-526-2020</t>
  </si>
  <si>
    <t>513.7673.Apoyar la generación, desarrollo y seguimiento de alianzas estratégicas con diversos actores entre los que se cuenta la cooperación nacional e internacional, entidades públicas y privadas y la academia, que le permitan, faciliten y apoyen a la Secretaría el cumplimiento de los logros correspondientes al sector mujeres</t>
  </si>
  <si>
    <t>ELIANA ANDREA GONZALEZ BENAVIDES</t>
  </si>
  <si>
    <t>Diseñar 13 contenidos para el desarrollo de capacidades socioemocionales, técnicas y digitales de las mujeres, en toda su diversidad</t>
  </si>
  <si>
    <t>03-01-0366</t>
  </si>
  <si>
    <t>0366-Actividades de visibilización de los derechos de las mujeres</t>
  </si>
  <si>
    <t>514.7673.Elaborar, desarrollar, virtualizar y poner en marcha un curso virtual de formación en educación financiera y un curso virtual de desarrollo de capacidades para el empleo, el emprendimiento y la vida, desde un enfoque de género, dirigidos a las mujeres en Bogotá</t>
  </si>
  <si>
    <t xml:space="preserve">CCE-05 - Contratación directa (con ofertas) </t>
  </si>
  <si>
    <t>UNIVERSIDAD NACIONAL DE COLOMBIA</t>
  </si>
  <si>
    <t>Aumentar en un 30% el número de mujeres formadas en los centros de inclusión digital.</t>
  </si>
  <si>
    <t>515.7673.Apoyar a la Dirección de Gestión del Conocimiento en el seguimiento técnico y operativo de los procesos formativos relacionados con los derechos de las mujeres mediante el uso de herramientas TIC.</t>
  </si>
  <si>
    <t>Dirección de Gestión del Conocimiento</t>
  </si>
  <si>
    <t>YENY CONSUELO ALVAREZ CUENCA</t>
  </si>
  <si>
    <t>Adición y prórroga al contrato No. 506 de 2020, cuyo objeto es: "Apoyara la Dirección de Gestión del Conocimiento en el seguimiento técnico yoperativo de los procesos formativos relacionados con los derechos delas mujeres mediante el uso de herramientas TIC". CD-PS-514-2020</t>
  </si>
  <si>
    <t xml:space="preserve">-   </t>
  </si>
  <si>
    <t>516.7673.Eliminado.Apoyar a la Dirección de Gestión del Conocimiento en la elaboración y puesta en marcha de contenidos formativos relacionados con los derechos de las mujeres mediante el uso de herramientas TIC.</t>
  </si>
  <si>
    <t>517.7673.Eliminado.Apoyar a la Dirección de Gestión del Conocimiento en la visualización digital de contenidos de formación relacionados con los derechos de las mujeres mediante el uso de herramientas TIC.</t>
  </si>
  <si>
    <t>518.7673.Apoyar a la Dirección de Gestión del Conocimiento en la implementación de los procesos formativos asociados a temas de derechos de las mujeres mediante el uso de herramientas TIC.</t>
  </si>
  <si>
    <t>CLAUDIA MARCELA DIAZ PEREZ</t>
  </si>
  <si>
    <t>519.7673.Apoyar a la Dirección de Gestión del Conocimiento en la implementación de los procesos formativos asociados a temas de derechos de las mujeres mediante el uso de herramientas TIC</t>
  </si>
  <si>
    <t>JONATHAN ANDRES VANEGAS DEVIA</t>
  </si>
  <si>
    <t>520.7673.Apoyar a la Dirección de Gestión del Conocimiento en la implementación de los procesos formativos asociados a temas de derechos de las mujeres mediante el uso de herramientas TIC</t>
  </si>
  <si>
    <t>PILAR ANDREA RAMIREZ PEÑA</t>
  </si>
  <si>
    <t>810.7673.Apoyar a la Dirección de Gestión del Conocimiento en la consolidación e implementación de procesos de formación orientados a la implementación y seguimiento de políticas públicas que contribuyan a la igualdad de género a través de las TIC, TAC y TEP</t>
  </si>
  <si>
    <t>ANGIE CAROLINA PIEDRAHITA SANCHEZ</t>
  </si>
  <si>
    <t>831.7673.Apoyar a la Dirección de Gestión del Conocimiento en la implementación de los procesos formativos asociados a temas de derechos de las mujeres mediante el uso de herramientas TIC</t>
  </si>
  <si>
    <t>LINA MARIA OSORIO VILLADA</t>
  </si>
  <si>
    <t>832.7673.Apoyar a la Dirección de Gestión del Conocimiento en la implementación de los procesos formativos asociados a temas de derechos de las mujeres mediante el uso de herramientas TIC</t>
  </si>
  <si>
    <t>YAMILE  AGUILAR OCHOA</t>
  </si>
  <si>
    <t>833.7673.Apoyar a la Dirección de Gestión del Conocimiento en la implementación de los procesos formativos asociados a temas de derechos de las mujeres mediante el uso de herramientas TIC</t>
  </si>
  <si>
    <t>VIVIAN JOHANA MUÑOZ RODRIGUEZ</t>
  </si>
  <si>
    <t>03-01-0254</t>
  </si>
  <si>
    <t>Arrendamiento De Inmuebles Y Pago De Servicios Públicos Que Permitan El Desarrollo De Las Actividades De La Sdmj</t>
  </si>
  <si>
    <t>Adición y prórroga al contrato No. 163 de 2020, cuyo objeto es:"Suministrar los servicios integrados de comunicaciones convergentes querequiera la SDMujer". CD-CI-173-2020</t>
  </si>
  <si>
    <t>EMPRESA DE TELECOMUNICACIONES DE BOGOTÁ S.A. E.S.P. - ETB S.A. ESP</t>
  </si>
  <si>
    <t>RESUMEN PROYECTO</t>
  </si>
  <si>
    <t xml:space="preserve">No. </t>
  </si>
  <si>
    <t>NOMBRE</t>
  </si>
  <si>
    <t>Desarrollo de capacidades para aumentar la autonomía y empoderamiento de las mujeres en toda su diversidad en Bogotá</t>
  </si>
  <si>
    <t>GERENTA</t>
  </si>
  <si>
    <t>DIANA MARIA PARRA ROMERO - Subsecretaria de Políticas de Igualdad</t>
  </si>
  <si>
    <t>LIDERESA</t>
  </si>
  <si>
    <t>Diana María Parra – Subsecretaria de Políticas de Igualdad</t>
  </si>
  <si>
    <t>ENLACE PRESUPUESTAL</t>
  </si>
  <si>
    <t>ENLACE FISICO</t>
  </si>
  <si>
    <t>VALOR TOTAL PROYECTO CUATRIENIO</t>
  </si>
  <si>
    <t>VALOR PROYECTO 2020</t>
  </si>
  <si>
    <t>VALOR PROYECTO 2021</t>
  </si>
  <si>
    <t>VALOR PROYECTO 2022</t>
  </si>
  <si>
    <t>VALOR PROYECTO 2023</t>
  </si>
  <si>
    <t>VALOR PROYECTO 2024</t>
  </si>
  <si>
    <t>VALOR PROGRAMADO INICIAL</t>
  </si>
  <si>
    <t>VALOR PROGRAMADO FECHA DE CORTE</t>
  </si>
  <si>
    <t>META PROYECTO DE INVERSION</t>
  </si>
  <si>
    <t>Etiquetas de fila</t>
  </si>
  <si>
    <t>Suma de Valor total estimado en la vigencia actual Inicial</t>
  </si>
  <si>
    <t>Suma de Seguimiento presupuestal (comprometido vs.programado)</t>
  </si>
  <si>
    <t>Total general</t>
  </si>
  <si>
    <t>COMPONENTE DE GASTO</t>
  </si>
  <si>
    <t>Suma de Valor total estimado en la vigencia actual a fecha de corte</t>
  </si>
  <si>
    <t>Suma de VALOR NETO</t>
  </si>
  <si>
    <t>Suma de GIROS ACUMULADO MES</t>
  </si>
  <si>
    <t>Código Componente Gasto</t>
  </si>
  <si>
    <t>Resumen Gasto</t>
  </si>
  <si>
    <t>Presupuesto Asignado</t>
  </si>
  <si>
    <t>Presupuesto Programado</t>
  </si>
  <si>
    <t>Ppto comprometido a la fecha 30_septiembre</t>
  </si>
  <si>
    <t>Ppto girado a la fecha 30_septiembre</t>
  </si>
  <si>
    <t>Contratado</t>
  </si>
  <si>
    <t xml:space="preserve"> - </t>
  </si>
  <si>
    <t>Total Proyecto</t>
  </si>
  <si>
    <t xml:space="preserve"> #¡REF!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</si>
</sst>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0_ ;[Red]\-#,##0\ "/>
    <numFmt numFmtId="173" formatCode="&quot;$&quot;\ #,##0"/>
    <numFmt numFmtId="174" formatCode="[$$-240A]\ #,##0;[Red][$$-240A]\ #,##0"/>
    <numFmt numFmtId="175" formatCode="#,##0;[Red]#,##0"/>
    <numFmt numFmtId="176" formatCode="_-* #,##0.00\ _€_-;\-* #,##0.00\ _€_-;_-* &quot;-&quot;\ _€_-;_-@_-"/>
    <numFmt numFmtId="177" formatCode="[$$-240A]\ #,##0;\-[$$-240A]\ #,##0"/>
    <numFmt numFmtId="178" formatCode="0.000"/>
    <numFmt numFmtId="179" formatCode="_-[$$-240A]\ * #,##0.00_-;\-[$$-240A]\ * #,##0.00_-;_-[$$-240A]\ * &quot;-&quot;??_-;_-@_-"/>
    <numFmt numFmtId="180" formatCode="#,##0_ ;\-#,##0\ "/>
    <numFmt numFmtId="181" formatCode="#,##0\ _€"/>
    <numFmt numFmtId="182" formatCode="[$$-240A]\ #,##0"/>
    <numFmt numFmtId="183" formatCode="#,##0.0"/>
    <numFmt numFmtId="184" formatCode="_-&quot;$&quot;* #,##0_-;\-&quot;$&quot;* #,##0_-;_-&quot;$&quot;* &quot;-&quot;_-;_-@_-"/>
    <numFmt numFmtId="185" formatCode="0.0"/>
  </numFmts>
  <fonts count="66" x14ac:knownFonts="1">
    <font>
      <sz val="11"/>
      <color theme="1"/>
      <name val="Calibri"/>
      <family val="2"/>
      <scheme val="minor"/>
    </font>
    <font>
      <sz val="11"/>
      <color indexed="8"/>
      <name val="Calibri"/>
      <family val="2"/>
    </font>
    <font>
      <sz val="10"/>
      <name val="Arial"/>
      <family val="2"/>
    </font>
    <font>
      <sz val="12"/>
      <name val="Times New Roman"/>
      <family val="1"/>
    </font>
    <font>
      <b/>
      <sz val="12"/>
      <name val="Times New Roman"/>
      <family val="1"/>
    </font>
    <font>
      <b/>
      <sz val="10"/>
      <name val="Times New Roman"/>
      <family val="1"/>
    </font>
    <font>
      <sz val="10"/>
      <name val="Times New Roman"/>
      <family val="1"/>
    </font>
    <font>
      <b/>
      <sz val="10"/>
      <color indexed="10"/>
      <name val="Times New Roman"/>
      <family val="1"/>
    </font>
    <font>
      <b/>
      <i/>
      <sz val="10"/>
      <name val="Times New Roman"/>
      <family val="1"/>
    </font>
    <font>
      <b/>
      <sz val="9"/>
      <color indexed="81"/>
      <name val="Tahoma"/>
      <family val="2"/>
    </font>
    <font>
      <sz val="9"/>
      <color indexed="81"/>
      <name val="Tahoma"/>
      <family val="2"/>
    </font>
    <font>
      <sz val="10"/>
      <name val="Arial Narrow"/>
      <family val="2"/>
    </font>
    <font>
      <sz val="10"/>
      <name val="Arial Narrow"/>
      <family val="2"/>
    </font>
    <font>
      <sz val="9"/>
      <color indexed="8"/>
      <name val="Tahoma"/>
      <family val="2"/>
    </font>
    <font>
      <b/>
      <sz val="9"/>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font>
    <font>
      <sz val="10"/>
      <color theme="1"/>
      <name val="Times New Roman"/>
      <family val="1"/>
    </font>
    <font>
      <sz val="11"/>
      <color theme="1"/>
      <name val="Times New Roman"/>
      <family val="1"/>
    </font>
    <font>
      <sz val="14"/>
      <color theme="1"/>
      <name val="Times New Roman"/>
      <family val="1"/>
    </font>
    <font>
      <b/>
      <sz val="11"/>
      <color theme="1"/>
      <name val="Times New Roman"/>
      <family val="1"/>
    </font>
    <font>
      <b/>
      <sz val="14"/>
      <color theme="1"/>
      <name val="Times New Roman"/>
      <family val="1"/>
    </font>
    <font>
      <sz val="8"/>
      <color theme="1"/>
      <name val="Times New Roman"/>
      <family val="1"/>
    </font>
    <font>
      <b/>
      <sz val="11"/>
      <color theme="0" tint="-0.34998626667073579"/>
      <name val="Times New Roman"/>
      <family val="1"/>
    </font>
    <font>
      <b/>
      <sz val="9"/>
      <color theme="1"/>
      <name val="Times New Roman"/>
      <family val="1"/>
    </font>
    <font>
      <b/>
      <sz val="10"/>
      <color theme="1"/>
      <name val="Times New Roman"/>
      <family val="1"/>
    </font>
    <font>
      <sz val="10"/>
      <color rgb="FFFF0000"/>
      <name val="Times New Roman"/>
      <family val="1"/>
    </font>
    <font>
      <b/>
      <sz val="8"/>
      <name val="Times New Roman"/>
      <family val="1"/>
    </font>
    <font>
      <sz val="8"/>
      <name val="Times New Roman"/>
      <family val="1"/>
    </font>
    <font>
      <sz val="8"/>
      <color theme="1"/>
      <name val="Calibri"/>
      <family val="2"/>
      <scheme val="minor"/>
    </font>
    <font>
      <b/>
      <sz val="8"/>
      <color theme="1"/>
      <name val="Calibri"/>
      <family val="2"/>
      <scheme val="minor"/>
    </font>
    <font>
      <b/>
      <sz val="8"/>
      <color theme="1"/>
      <name val="Times New Roman"/>
      <family val="1"/>
    </font>
    <font>
      <sz val="11"/>
      <name val="Times New Roman"/>
      <family val="1"/>
    </font>
    <font>
      <b/>
      <sz val="11"/>
      <name val="Times New Roman"/>
      <family val="1"/>
    </font>
    <font>
      <sz val="14"/>
      <name val="Times New Roman"/>
      <family val="1"/>
    </font>
    <font>
      <b/>
      <sz val="14"/>
      <name val="Times New Roman"/>
      <family val="1"/>
    </font>
    <font>
      <sz val="8"/>
      <name val="Calibri"/>
      <family val="2"/>
      <scheme val="minor"/>
    </font>
    <font>
      <b/>
      <sz val="8"/>
      <name val="Calibri"/>
      <family val="2"/>
      <scheme val="minor"/>
    </font>
    <font>
      <sz val="12"/>
      <color theme="1"/>
      <name val="Calibri"/>
      <family val="2"/>
      <scheme val="minor"/>
    </font>
    <font>
      <b/>
      <sz val="10"/>
      <color rgb="FFFFFFFF"/>
      <name val="Times New Roman"/>
      <family val="1"/>
    </font>
    <font>
      <b/>
      <sz val="10"/>
      <color rgb="FF000000"/>
      <name val="Times New Roman"/>
      <family val="1"/>
    </font>
    <font>
      <sz val="10"/>
      <color rgb="FF000000"/>
      <name val="Times New Roman"/>
      <family val="1"/>
    </font>
    <font>
      <b/>
      <sz val="10"/>
      <color indexed="8"/>
      <name val="Tahoma"/>
      <family val="2"/>
    </font>
    <font>
      <sz val="10"/>
      <color indexed="8"/>
      <name val="Tahoma"/>
      <family val="2"/>
    </font>
    <font>
      <sz val="11"/>
      <color rgb="FF000000"/>
      <name val="Times New Roman"/>
      <family val="1"/>
    </font>
    <font>
      <b/>
      <sz val="10"/>
      <color theme="0"/>
      <name val="Times New Roman"/>
      <family val="1"/>
    </font>
    <font>
      <b/>
      <u/>
      <sz val="10"/>
      <name val="Times New Roman"/>
      <family val="1"/>
    </font>
    <font>
      <u/>
      <sz val="10"/>
      <name val="Times New Roman"/>
      <family val="1"/>
    </font>
    <font>
      <sz val="11"/>
      <color rgb="FF000000"/>
      <name val="Calibri"/>
      <family val="2"/>
      <scheme val="minor"/>
    </font>
    <font>
      <sz val="10"/>
      <color rgb="FF000000"/>
      <name val="Calibri"/>
      <family val="2"/>
      <scheme val="minor"/>
    </font>
    <font>
      <sz val="10"/>
      <color rgb="FF000000"/>
      <name val="Arial"/>
      <family val="2"/>
    </font>
    <font>
      <sz val="9"/>
      <color rgb="FF000000"/>
      <name val="Times New Roman"/>
      <family val="1"/>
    </font>
    <font>
      <b/>
      <sz val="11"/>
      <color rgb="FF000000"/>
      <name val="Calibri"/>
      <family val="2"/>
      <scheme val="minor"/>
    </font>
    <font>
      <b/>
      <sz val="10"/>
      <color rgb="FF000000"/>
      <name val="Calibri"/>
      <family val="2"/>
      <scheme val="minor"/>
    </font>
    <font>
      <b/>
      <sz val="11"/>
      <color rgb="FFFF0000"/>
      <name val="Calibri"/>
      <family val="2"/>
      <scheme val="minor"/>
    </font>
    <font>
      <b/>
      <sz val="10"/>
      <color rgb="FF000000"/>
      <name val="Arial Narrow"/>
      <family val="2"/>
    </font>
    <font>
      <sz val="10"/>
      <color rgb="FF000000"/>
      <name val="Arial Narrow"/>
      <family val="2"/>
    </font>
  </fonts>
  <fills count="4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rgb="FFCCFFFF"/>
        <bgColor indexed="64"/>
      </patternFill>
    </fill>
    <fill>
      <patternFill patternType="solid">
        <fgColor theme="7" tint="0.79998168889431442"/>
        <bgColor indexed="64"/>
      </patternFill>
    </fill>
    <fill>
      <patternFill patternType="solid">
        <fgColor rgb="FF0070C0"/>
        <bgColor indexed="64"/>
      </patternFill>
    </fill>
    <fill>
      <patternFill patternType="solid">
        <fgColor rgb="FF00B05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8"/>
        <bgColor indexed="64"/>
      </patternFill>
    </fill>
    <fill>
      <patternFill patternType="solid">
        <fgColor rgb="FF66FFFF"/>
        <bgColor indexed="64"/>
      </patternFill>
    </fill>
    <fill>
      <patternFill patternType="solid">
        <fgColor rgb="FFBFBFBF"/>
        <bgColor rgb="FF000000"/>
      </patternFill>
    </fill>
    <fill>
      <patternFill patternType="solid">
        <fgColor rgb="FFA6A6A6"/>
        <bgColor rgb="FF000000"/>
      </patternFill>
    </fill>
    <fill>
      <patternFill patternType="solid">
        <fgColor rgb="FF33CCCC"/>
        <bgColor rgb="FF000000"/>
      </patternFill>
    </fill>
    <fill>
      <patternFill patternType="solid">
        <fgColor rgb="FFFF0000"/>
        <bgColor rgb="FF000000"/>
      </patternFill>
    </fill>
    <fill>
      <patternFill patternType="solid">
        <fgColor rgb="FFFFFF00"/>
        <bgColor rgb="FF000000"/>
      </patternFill>
    </fill>
    <fill>
      <patternFill patternType="solid">
        <fgColor rgb="FFD9E1F2"/>
        <bgColor rgb="FFD9E1F2"/>
      </patternFill>
    </fill>
    <fill>
      <patternFill patternType="solid">
        <fgColor rgb="FFD9D9D9"/>
        <bgColor rgb="FF000000"/>
      </patternFill>
    </fill>
  </fills>
  <borders count="152">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style="medium">
        <color indexed="64"/>
      </right>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rgb="FF000000"/>
      </left>
      <right style="thin">
        <color indexed="64"/>
      </right>
      <top style="medium">
        <color rgb="FF000000"/>
      </top>
      <bottom/>
      <diagonal/>
    </border>
    <border>
      <left style="thin">
        <color indexed="64"/>
      </left>
      <right style="medium">
        <color rgb="FF000000"/>
      </right>
      <top style="medium">
        <color rgb="FF000000"/>
      </top>
      <bottom/>
      <diagonal/>
    </border>
    <border>
      <left/>
      <right style="medium">
        <color rgb="FF000000"/>
      </right>
      <top style="medium">
        <color rgb="FF000000"/>
      </top>
      <bottom/>
      <diagonal/>
    </border>
    <border>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thin">
        <color indexed="64"/>
      </top>
      <bottom/>
      <diagonal/>
    </border>
    <border>
      <left/>
      <right style="medium">
        <color rgb="FF000000"/>
      </right>
      <top style="medium">
        <color rgb="FF000000"/>
      </top>
      <bottom style="thin">
        <color indexed="64"/>
      </bottom>
      <diagonal/>
    </border>
    <border>
      <left style="medium">
        <color rgb="FF000000"/>
      </left>
      <right style="medium">
        <color rgb="FF000000"/>
      </right>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indexed="64"/>
      </right>
      <top/>
      <bottom style="thin">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bottom style="thin">
        <color indexed="64"/>
      </bottom>
      <diagonal/>
    </border>
    <border>
      <left/>
      <right style="medium">
        <color rgb="FF000000"/>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rgb="FF000000"/>
      </left>
      <right style="medium">
        <color indexed="64"/>
      </right>
      <top style="thin">
        <color rgb="FF000000"/>
      </top>
      <bottom style="medium">
        <color indexed="64"/>
      </bottom>
      <diagonal/>
    </border>
    <border>
      <left style="medium">
        <color rgb="FF000000"/>
      </left>
      <right/>
      <top/>
      <bottom/>
      <diagonal/>
    </border>
    <border>
      <left style="medium">
        <color indexed="64"/>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indexed="64"/>
      </left>
      <right style="medium">
        <color indexed="64"/>
      </right>
      <top style="medium">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indexed="64"/>
      </right>
      <top style="thin">
        <color indexed="64"/>
      </top>
      <bottom style="medium">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bottom style="medium">
        <color rgb="FF000000"/>
      </bottom>
      <diagonal/>
    </border>
    <border>
      <left/>
      <right style="medium">
        <color rgb="FF000000"/>
      </right>
      <top style="thin">
        <color indexed="64"/>
      </top>
      <bottom style="medium">
        <color rgb="FF000000"/>
      </bottom>
      <diagonal/>
    </border>
    <border>
      <left style="medium">
        <color rgb="FF000000"/>
      </left>
      <right style="medium">
        <color rgb="FF000000"/>
      </right>
      <top style="thin">
        <color indexed="64"/>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indexed="64"/>
      </left>
      <right style="medium">
        <color indexed="64"/>
      </right>
      <top style="medium">
        <color indexed="64"/>
      </top>
      <bottom/>
      <diagonal/>
    </border>
    <border>
      <left/>
      <right style="thin">
        <color rgb="FF0070C0"/>
      </right>
      <top style="thin">
        <color rgb="FF0070C0"/>
      </top>
      <bottom style="thin">
        <color rgb="FF0070C0"/>
      </bottom>
      <diagonal/>
    </border>
    <border>
      <left/>
      <right/>
      <top style="medium">
        <color rgb="FF0070C0"/>
      </top>
      <bottom/>
      <diagonal/>
    </border>
    <border>
      <left/>
      <right style="medium">
        <color rgb="FF0070C0"/>
      </right>
      <top style="medium">
        <color rgb="FF0070C0"/>
      </top>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right style="thin">
        <color rgb="FF0070C0"/>
      </right>
      <top style="thin">
        <color rgb="FF0070C0"/>
      </top>
      <bottom style="medium">
        <color rgb="FF0070C0"/>
      </bottom>
      <diagonal/>
    </border>
    <border>
      <left style="medium">
        <color rgb="FF0070C0"/>
      </left>
      <right style="medium">
        <color rgb="FF0070C0"/>
      </right>
      <top style="medium">
        <color rgb="FF0070C0"/>
      </top>
      <bottom style="thin">
        <color rgb="FF0070C0"/>
      </bottom>
      <diagonal/>
    </border>
    <border>
      <left style="medium">
        <color rgb="FF0070C0"/>
      </left>
      <right style="medium">
        <color rgb="FF0070C0"/>
      </right>
      <top style="thin">
        <color rgb="FF0070C0"/>
      </top>
      <bottom style="thin">
        <color rgb="FF0070C0"/>
      </bottom>
      <diagonal/>
    </border>
    <border>
      <left style="medium">
        <color rgb="FF0070C0"/>
      </left>
      <right style="medium">
        <color rgb="FF0070C0"/>
      </right>
      <top style="thin">
        <color rgb="FF0070C0"/>
      </top>
      <bottom style="medium">
        <color rgb="FF0070C0"/>
      </bottom>
      <diagonal/>
    </border>
    <border>
      <left style="medium">
        <color rgb="FF0070C0"/>
      </left>
      <right style="medium">
        <color rgb="FF0070C0"/>
      </right>
      <top/>
      <bottom style="thin">
        <color rgb="FF0070C0"/>
      </bottom>
      <diagonal/>
    </border>
    <border>
      <left/>
      <right style="thin">
        <color rgb="FF0070C0"/>
      </right>
      <top/>
      <bottom style="thin">
        <color rgb="FF0070C0"/>
      </bottom>
      <diagonal/>
    </border>
    <border>
      <left style="thin">
        <color rgb="FF0070C0"/>
      </left>
      <right style="medium">
        <color rgb="FF0070C0"/>
      </right>
      <top/>
      <bottom style="thin">
        <color rgb="FF0070C0"/>
      </bottom>
      <diagonal/>
    </border>
    <border>
      <left/>
      <right/>
      <top/>
      <bottom style="medium">
        <color rgb="FF0070C0"/>
      </bottom>
      <diagonal/>
    </border>
    <border>
      <left/>
      <right style="medium">
        <color rgb="FF0070C0"/>
      </right>
      <top/>
      <bottom style="medium">
        <color rgb="FF0070C0"/>
      </bottom>
      <diagonal/>
    </border>
  </borders>
  <cellStyleXfs count="38">
    <xf numFmtId="0" fontId="0" fillId="0" borderId="0"/>
    <xf numFmtId="0" fontId="15" fillId="3" borderId="72" applyNumberFormat="0" applyAlignment="0" applyProtection="0"/>
    <xf numFmtId="49" fontId="17" fillId="0" borderId="0" applyFill="0" applyBorder="0" applyProtection="0">
      <alignment horizontal="left" vertical="center"/>
    </xf>
    <xf numFmtId="0" fontId="18" fillId="4" borderId="73" applyNumberFormat="0" applyFont="0" applyFill="0" applyAlignment="0"/>
    <xf numFmtId="0" fontId="18" fillId="4" borderId="74" applyNumberFormat="0" applyFont="0" applyFill="0" applyAlignment="0"/>
    <xf numFmtId="0" fontId="20" fillId="5" borderId="0" applyNumberFormat="0" applyProtection="0">
      <alignment horizontal="left" wrapText="1" indent="4"/>
    </xf>
    <xf numFmtId="0" fontId="21" fillId="5" borderId="0" applyNumberFormat="0" applyProtection="0">
      <alignment horizontal="left" wrapText="1" indent="4"/>
    </xf>
    <xf numFmtId="0" fontId="19" fillId="6" borderId="0" applyNumberFormat="0" applyBorder="0" applyAlignment="0" applyProtection="0"/>
    <xf numFmtId="16" fontId="22" fillId="0" borderId="0" applyFont="0" applyFill="0" applyBorder="0" applyAlignment="0">
      <alignment horizontal="left"/>
    </xf>
    <xf numFmtId="0" fontId="23" fillId="7" borderId="0" applyNumberFormat="0" applyBorder="0" applyProtection="0">
      <alignment horizontal="center" vertical="center"/>
    </xf>
    <xf numFmtId="167" fontId="15" fillId="0" borderId="0" applyFont="0" applyFill="0" applyBorder="0" applyAlignment="0" applyProtection="0"/>
    <xf numFmtId="41" fontId="15" fillId="0" borderId="0" applyFont="0" applyFill="0" applyBorder="0" applyAlignment="0" applyProtection="0"/>
    <xf numFmtId="169" fontId="11"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164" fontId="15" fillId="0" borderId="0" applyFont="0" applyFill="0" applyBorder="0" applyAlignment="0" applyProtection="0"/>
    <xf numFmtId="171" fontId="2" fillId="0" borderId="0" applyFont="0" applyFill="0" applyBorder="0" applyAlignment="0" applyProtection="0"/>
    <xf numFmtId="170" fontId="15"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0" fontId="24" fillId="8" borderId="0" applyNumberFormat="0" applyBorder="0" applyAlignment="0" applyProtection="0"/>
    <xf numFmtId="0" fontId="2" fillId="0" borderId="0"/>
    <xf numFmtId="0" fontId="2" fillId="0" borderId="0"/>
    <xf numFmtId="0" fontId="18" fillId="0" borderId="0"/>
    <xf numFmtId="0" fontId="12" fillId="0" borderId="0"/>
    <xf numFmtId="0" fontId="11" fillId="0" borderId="0"/>
    <xf numFmtId="0" fontId="2" fillId="0" borderId="0"/>
    <xf numFmtId="9" fontId="15"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21" fillId="0" borderId="0" applyFill="0" applyBorder="0">
      <alignment wrapText="1"/>
    </xf>
    <xf numFmtId="0" fontId="16" fillId="0" borderId="0"/>
    <xf numFmtId="0" fontId="25" fillId="5" borderId="0" applyNumberFormat="0" applyBorder="0" applyProtection="0">
      <alignment horizontal="left" indent="1"/>
    </xf>
    <xf numFmtId="0" fontId="47" fillId="0" borderId="0"/>
    <xf numFmtId="164" fontId="2" fillId="0" borderId="0" applyFont="0" applyFill="0" applyBorder="0" applyAlignment="0" applyProtection="0"/>
    <xf numFmtId="0" fontId="15" fillId="0" borderId="0"/>
    <xf numFmtId="41" fontId="15" fillId="0" borderId="0" applyFont="0" applyFill="0" applyBorder="0" applyAlignment="0" applyProtection="0"/>
    <xf numFmtId="184" fontId="15" fillId="0" borderId="0" applyFont="0" applyFill="0" applyBorder="0" applyAlignment="0" applyProtection="0"/>
  </cellStyleXfs>
  <cellXfs count="812">
    <xf numFmtId="0" fontId="0" fillId="0" borderId="0" xfId="0"/>
    <xf numFmtId="0" fontId="6" fillId="9" borderId="1" xfId="21" applyFont="1" applyFill="1" applyBorder="1" applyAlignment="1">
      <alignment vertical="center" wrapText="1"/>
    </xf>
    <xf numFmtId="0" fontId="6" fillId="9" borderId="2" xfId="21" applyFont="1" applyFill="1" applyBorder="1" applyAlignment="1">
      <alignment vertical="center" wrapText="1"/>
    </xf>
    <xf numFmtId="0" fontId="6" fillId="9" borderId="0" xfId="21" applyFont="1" applyFill="1" applyAlignment="1">
      <alignment vertical="center" wrapText="1"/>
    </xf>
    <xf numFmtId="172" fontId="6" fillId="9" borderId="0" xfId="21" applyNumberFormat="1" applyFont="1" applyFill="1" applyAlignment="1">
      <alignment vertical="center" wrapText="1"/>
    </xf>
    <xf numFmtId="0" fontId="6" fillId="9" borderId="3" xfId="21" applyFont="1" applyFill="1" applyBorder="1" applyAlignment="1">
      <alignment vertical="center" wrapText="1"/>
    </xf>
    <xf numFmtId="0" fontId="5" fillId="9" borderId="2" xfId="21" applyFont="1" applyFill="1" applyBorder="1" applyAlignment="1">
      <alignment vertical="center" wrapText="1"/>
    </xf>
    <xf numFmtId="0" fontId="5" fillId="9" borderId="0" xfId="21" applyFont="1" applyFill="1" applyAlignment="1">
      <alignment vertical="center" wrapText="1"/>
    </xf>
    <xf numFmtId="0" fontId="7" fillId="9" borderId="0" xfId="21" applyFont="1" applyFill="1" applyAlignment="1">
      <alignment vertical="center" wrapText="1"/>
    </xf>
    <xf numFmtId="0" fontId="5" fillId="9" borderId="1" xfId="21" applyFont="1" applyFill="1" applyBorder="1" applyAlignment="1">
      <alignment vertical="center" wrapText="1"/>
    </xf>
    <xf numFmtId="0" fontId="5" fillId="9" borderId="0" xfId="21" applyFont="1" applyFill="1" applyAlignment="1">
      <alignment horizontal="left" vertical="center" wrapText="1"/>
    </xf>
    <xf numFmtId="0" fontId="8" fillId="9" borderId="0" xfId="21" applyFont="1" applyFill="1" applyAlignment="1">
      <alignment horizontal="center" vertical="center" wrapText="1"/>
    </xf>
    <xf numFmtId="9" fontId="6" fillId="10" borderId="4" xfId="27" applyFont="1" applyFill="1" applyBorder="1" applyAlignment="1" applyProtection="1">
      <alignment horizontal="center" vertical="center" wrapText="1"/>
      <protection locked="0"/>
    </xf>
    <xf numFmtId="9" fontId="5" fillId="0" borderId="5" xfId="21" applyNumberFormat="1" applyFont="1" applyBorder="1" applyAlignment="1">
      <alignment horizontal="center" vertical="center" wrapText="1"/>
    </xf>
    <xf numFmtId="0" fontId="0" fillId="0" borderId="6" xfId="0" applyBorder="1" applyAlignment="1">
      <alignment horizontal="center"/>
    </xf>
    <xf numFmtId="0" fontId="0" fillId="11" borderId="4" xfId="0" applyFill="1" applyBorder="1"/>
    <xf numFmtId="9" fontId="6" fillId="11" borderId="4" xfId="27" applyFont="1" applyFill="1" applyBorder="1" applyAlignment="1" applyProtection="1">
      <alignment horizontal="center" vertical="center" wrapText="1"/>
      <protection locked="0"/>
    </xf>
    <xf numFmtId="9" fontId="5" fillId="11" borderId="5" xfId="21" applyNumberFormat="1" applyFont="1" applyFill="1" applyBorder="1" applyAlignment="1">
      <alignment horizontal="center" vertical="center" wrapText="1"/>
    </xf>
    <xf numFmtId="0" fontId="0" fillId="12" borderId="4" xfId="0" applyFill="1" applyBorder="1"/>
    <xf numFmtId="0" fontId="0" fillId="13" borderId="4" xfId="0" applyFill="1" applyBorder="1"/>
    <xf numFmtId="9" fontId="6" fillId="13" borderId="4" xfId="27" applyFont="1" applyFill="1" applyBorder="1" applyAlignment="1" applyProtection="1">
      <alignment horizontal="center" vertical="center" wrapText="1"/>
      <protection locked="0"/>
    </xf>
    <xf numFmtId="9" fontId="5" fillId="13" borderId="5" xfId="21" applyNumberFormat="1" applyFont="1" applyFill="1" applyBorder="1" applyAlignment="1">
      <alignment horizontal="center" vertical="center" wrapText="1"/>
    </xf>
    <xf numFmtId="0" fontId="0" fillId="14" borderId="4" xfId="0" applyFill="1" applyBorder="1"/>
    <xf numFmtId="0" fontId="0" fillId="15" borderId="4" xfId="0" applyFill="1" applyBorder="1"/>
    <xf numFmtId="0" fontId="0" fillId="16" borderId="4" xfId="0" applyFill="1" applyBorder="1"/>
    <xf numFmtId="0" fontId="0" fillId="10" borderId="4" xfId="0" applyFill="1" applyBorder="1"/>
    <xf numFmtId="0" fontId="0" fillId="17" borderId="4" xfId="0" applyFill="1" applyBorder="1"/>
    <xf numFmtId="0" fontId="0" fillId="16" borderId="7" xfId="0" applyFill="1" applyBorder="1"/>
    <xf numFmtId="0" fontId="0" fillId="18" borderId="4" xfId="0" applyFill="1" applyBorder="1"/>
    <xf numFmtId="0" fontId="0" fillId="13" borderId="5" xfId="0" applyFill="1" applyBorder="1"/>
    <xf numFmtId="0" fontId="0" fillId="16" borderId="5" xfId="0" applyFill="1" applyBorder="1"/>
    <xf numFmtId="0" fontId="0" fillId="10" borderId="5" xfId="0" applyFill="1" applyBorder="1"/>
    <xf numFmtId="0" fontId="0" fillId="18" borderId="5" xfId="0" applyFill="1" applyBorder="1"/>
    <xf numFmtId="0" fontId="0" fillId="15" borderId="5" xfId="0" applyFill="1" applyBorder="1"/>
    <xf numFmtId="0" fontId="0" fillId="11" borderId="8" xfId="0" applyFill="1" applyBorder="1"/>
    <xf numFmtId="0" fontId="0" fillId="13" borderId="8" xfId="0" applyFill="1" applyBorder="1"/>
    <xf numFmtId="0" fontId="0" fillId="16" borderId="8" xfId="0" applyFill="1" applyBorder="1"/>
    <xf numFmtId="0" fontId="0" fillId="10" borderId="8" xfId="0" applyFill="1" applyBorder="1"/>
    <xf numFmtId="0" fontId="0" fillId="18" borderId="8" xfId="0" applyFill="1" applyBorder="1"/>
    <xf numFmtId="0" fontId="0" fillId="15" borderId="8" xfId="0" applyFill="1" applyBorder="1"/>
    <xf numFmtId="0" fontId="0" fillId="0" borderId="9" xfId="0" applyBorder="1" applyAlignment="1">
      <alignment horizontal="center"/>
    </xf>
    <xf numFmtId="0" fontId="0" fillId="0" borderId="10" xfId="0" applyBorder="1" applyAlignment="1">
      <alignment horizontal="center"/>
    </xf>
    <xf numFmtId="9" fontId="6" fillId="11" borderId="11" xfId="27" applyFont="1" applyFill="1" applyBorder="1" applyAlignment="1" applyProtection="1">
      <alignment horizontal="center" vertical="center" wrapText="1"/>
      <protection locked="0"/>
    </xf>
    <xf numFmtId="9" fontId="5" fillId="11" borderId="12" xfId="21" applyNumberFormat="1" applyFont="1" applyFill="1" applyBorder="1" applyAlignment="1">
      <alignment horizontal="center" vertical="center" wrapText="1"/>
    </xf>
    <xf numFmtId="9" fontId="5" fillId="13" borderId="11" xfId="21" applyNumberFormat="1" applyFont="1" applyFill="1" applyBorder="1" applyAlignment="1">
      <alignment horizontal="center" vertical="center" wrapText="1"/>
    </xf>
    <xf numFmtId="0" fontId="0" fillId="13" borderId="12" xfId="0" applyFill="1" applyBorder="1"/>
    <xf numFmtId="0" fontId="0" fillId="13" borderId="11" xfId="0" applyFill="1" applyBorder="1"/>
    <xf numFmtId="0" fontId="0" fillId="16" borderId="11" xfId="0" applyFill="1" applyBorder="1"/>
    <xf numFmtId="0" fontId="0" fillId="16" borderId="12" xfId="0" applyFill="1" applyBorder="1"/>
    <xf numFmtId="0" fontId="0" fillId="10" borderId="11" xfId="0" applyFill="1" applyBorder="1"/>
    <xf numFmtId="0" fontId="0" fillId="10" borderId="12" xfId="0" applyFill="1" applyBorder="1"/>
    <xf numFmtId="0" fontId="0" fillId="18" borderId="11" xfId="0" applyFill="1" applyBorder="1"/>
    <xf numFmtId="0" fontId="0" fillId="18" borderId="12" xfId="0" applyFill="1" applyBorder="1"/>
    <xf numFmtId="0" fontId="0" fillId="15" borderId="11" xfId="0" applyFill="1" applyBorder="1"/>
    <xf numFmtId="0" fontId="0" fillId="15" borderId="12" xfId="0" applyFill="1" applyBorder="1"/>
    <xf numFmtId="0" fontId="0" fillId="16" borderId="13" xfId="0" applyFill="1" applyBorder="1"/>
    <xf numFmtId="0" fontId="0" fillId="19" borderId="7" xfId="0" applyFill="1" applyBorder="1"/>
    <xf numFmtId="0" fontId="0" fillId="19" borderId="4" xfId="0" applyFill="1" applyBorder="1"/>
    <xf numFmtId="0" fontId="0" fillId="19" borderId="13" xfId="0" applyFill="1" applyBorder="1"/>
    <xf numFmtId="9" fontId="5" fillId="0" borderId="0" xfId="21" applyNumberFormat="1" applyFont="1" applyAlignment="1">
      <alignment vertical="center" wrapText="1"/>
    </xf>
    <xf numFmtId="9" fontId="6" fillId="10" borderId="5" xfId="27" applyFont="1" applyFill="1" applyBorder="1" applyAlignment="1" applyProtection="1">
      <alignment horizontal="center" vertical="center" wrapText="1"/>
      <protection locked="0"/>
    </xf>
    <xf numFmtId="0" fontId="5" fillId="0" borderId="4" xfId="21" applyFont="1" applyBorder="1" applyAlignment="1">
      <alignment horizontal="left" vertical="center" wrapText="1"/>
    </xf>
    <xf numFmtId="0" fontId="5" fillId="10" borderId="4" xfId="21" applyFont="1" applyFill="1" applyBorder="1" applyAlignment="1">
      <alignment horizontal="left" vertical="center" wrapText="1"/>
    </xf>
    <xf numFmtId="9" fontId="6" fillId="0" borderId="4" xfId="28" applyFont="1" applyFill="1" applyBorder="1" applyAlignment="1" applyProtection="1">
      <alignment horizontal="center" vertical="center" wrapText="1"/>
      <protection locked="0"/>
    </xf>
    <xf numFmtId="167" fontId="6" fillId="20" borderId="4" xfId="10" applyFont="1" applyFill="1" applyBorder="1" applyAlignment="1" applyProtection="1">
      <alignment vertical="center" wrapText="1"/>
    </xf>
    <xf numFmtId="0" fontId="5" fillId="9" borderId="14" xfId="21" applyFont="1" applyFill="1" applyBorder="1" applyAlignment="1">
      <alignment vertical="center" wrapText="1"/>
    </xf>
    <xf numFmtId="0" fontId="5" fillId="0" borderId="7" xfId="21" applyFont="1" applyBorder="1" applyAlignment="1">
      <alignment horizontal="left" vertical="center" wrapText="1"/>
    </xf>
    <xf numFmtId="9" fontId="6" fillId="0" borderId="7" xfId="28" applyFont="1" applyFill="1" applyBorder="1" applyAlignment="1" applyProtection="1">
      <alignment horizontal="center" vertical="center" wrapText="1"/>
      <protection locked="0"/>
    </xf>
    <xf numFmtId="9" fontId="5" fillId="0" borderId="15" xfId="21" applyNumberFormat="1" applyFont="1" applyBorder="1" applyAlignment="1">
      <alignment horizontal="center" vertical="center" wrapText="1"/>
    </xf>
    <xf numFmtId="176" fontId="6" fillId="20" borderId="4" xfId="10" applyNumberFormat="1" applyFont="1" applyFill="1" applyBorder="1" applyAlignment="1" applyProtection="1">
      <alignment vertical="center" wrapText="1"/>
    </xf>
    <xf numFmtId="9" fontId="5" fillId="0" borderId="16" xfId="21" applyNumberFormat="1" applyFont="1" applyBorder="1" applyAlignment="1">
      <alignment horizontal="center" vertical="center" wrapText="1"/>
    </xf>
    <xf numFmtId="0" fontId="5" fillId="9" borderId="2" xfId="21" applyFont="1" applyFill="1" applyBorder="1" applyAlignment="1">
      <alignment horizontal="center" vertical="center" wrapText="1"/>
    </xf>
    <xf numFmtId="0" fontId="5" fillId="9" borderId="75" xfId="21" applyFont="1" applyFill="1" applyBorder="1" applyAlignment="1">
      <alignment vertical="center" wrapText="1"/>
    </xf>
    <xf numFmtId="0" fontId="5" fillId="9" borderId="76" xfId="21" applyFont="1" applyFill="1" applyBorder="1" applyAlignment="1">
      <alignment vertical="center" wrapText="1"/>
    </xf>
    <xf numFmtId="0" fontId="5" fillId="9" borderId="77" xfId="21" applyFont="1" applyFill="1" applyBorder="1" applyAlignment="1">
      <alignment vertical="center" wrapText="1"/>
    </xf>
    <xf numFmtId="0" fontId="6" fillId="9" borderId="17" xfId="21" applyFont="1" applyFill="1" applyBorder="1" applyAlignment="1">
      <alignment vertical="center" wrapText="1"/>
    </xf>
    <xf numFmtId="0" fontId="6" fillId="9" borderId="18" xfId="21" applyFont="1" applyFill="1" applyBorder="1" applyAlignment="1">
      <alignment vertical="center" wrapText="1"/>
    </xf>
    <xf numFmtId="0" fontId="6" fillId="9" borderId="19" xfId="21" applyFont="1" applyFill="1" applyBorder="1" applyAlignment="1">
      <alignment vertical="center" wrapText="1"/>
    </xf>
    <xf numFmtId="0" fontId="5" fillId="9" borderId="78" xfId="21" applyFont="1" applyFill="1" applyBorder="1" applyAlignment="1">
      <alignment horizontal="center" vertical="center" wrapText="1"/>
    </xf>
    <xf numFmtId="0" fontId="5" fillId="9" borderId="20" xfId="21" applyFont="1" applyFill="1" applyBorder="1" applyAlignment="1">
      <alignment horizontal="center" vertical="center" wrapText="1"/>
    </xf>
    <xf numFmtId="0" fontId="5" fillId="0" borderId="0" xfId="21" applyFont="1" applyAlignment="1">
      <alignment horizontal="center" vertical="center" wrapText="1"/>
    </xf>
    <xf numFmtId="0" fontId="5" fillId="0" borderId="18" xfId="21" applyFont="1" applyBorder="1" applyAlignment="1">
      <alignment horizontal="center" vertical="center" wrapText="1"/>
    </xf>
    <xf numFmtId="0" fontId="5" fillId="9" borderId="79" xfId="21" applyFont="1" applyFill="1" applyBorder="1" applyAlignment="1">
      <alignment vertical="center" wrapText="1"/>
    </xf>
    <xf numFmtId="0" fontId="8" fillId="0" borderId="0" xfId="21" applyFont="1" applyAlignment="1">
      <alignment horizontal="center" vertical="center" wrapText="1"/>
    </xf>
    <xf numFmtId="1" fontId="5" fillId="0" borderId="22" xfId="27" applyNumberFormat="1" applyFont="1" applyFill="1" applyBorder="1" applyAlignment="1" applyProtection="1">
      <alignment horizontal="center" vertical="center" wrapText="1"/>
    </xf>
    <xf numFmtId="1" fontId="5" fillId="0" borderId="16" xfId="27" applyNumberFormat="1" applyFont="1" applyFill="1" applyBorder="1" applyAlignment="1" applyProtection="1">
      <alignment horizontal="center" vertical="center" wrapText="1"/>
    </xf>
    <xf numFmtId="0" fontId="5" fillId="9" borderId="0" xfId="21" applyFont="1" applyFill="1" applyAlignment="1">
      <alignment horizontal="center" vertical="center" wrapText="1"/>
    </xf>
    <xf numFmtId="0" fontId="5" fillId="21" borderId="4" xfId="21" applyFont="1" applyFill="1" applyBorder="1" applyAlignment="1">
      <alignment horizontal="center" vertical="center" wrapText="1"/>
    </xf>
    <xf numFmtId="0" fontId="5" fillId="21" borderId="23" xfId="21" applyFont="1" applyFill="1" applyBorder="1" applyAlignment="1">
      <alignment horizontal="center" vertical="center" wrapText="1"/>
    </xf>
    <xf numFmtId="0" fontId="26" fillId="9" borderId="2" xfId="0" applyFont="1" applyFill="1" applyBorder="1" applyAlignment="1">
      <alignment vertical="center"/>
    </xf>
    <xf numFmtId="0" fontId="26" fillId="9" borderId="0" xfId="0" applyFont="1" applyFill="1" applyAlignment="1">
      <alignment vertical="center"/>
    </xf>
    <xf numFmtId="0" fontId="26" fillId="9" borderId="18" xfId="0" applyFont="1" applyFill="1" applyBorder="1" applyAlignment="1">
      <alignment vertical="center"/>
    </xf>
    <xf numFmtId="0" fontId="27" fillId="0" borderId="0" xfId="0" applyFont="1" applyAlignment="1">
      <alignment vertical="center"/>
    </xf>
    <xf numFmtId="0" fontId="27" fillId="0" borderId="0" xfId="0" applyFont="1" applyAlignment="1">
      <alignment vertical="center" wrapText="1"/>
    </xf>
    <xf numFmtId="0" fontId="27" fillId="0" borderId="80" xfId="0" applyFont="1" applyBorder="1" applyAlignment="1">
      <alignment vertical="center"/>
    </xf>
    <xf numFmtId="0" fontId="27" fillId="0" borderId="81" xfId="0" applyFont="1" applyBorder="1" applyAlignment="1">
      <alignment vertical="center"/>
    </xf>
    <xf numFmtId="0" fontId="27" fillId="0" borderId="82" xfId="0" applyFont="1" applyBorder="1" applyAlignment="1">
      <alignment vertical="center"/>
    </xf>
    <xf numFmtId="0" fontId="27" fillId="0" borderId="0" xfId="0" applyFont="1" applyAlignment="1">
      <alignment horizontal="center" vertical="center" wrapText="1"/>
    </xf>
    <xf numFmtId="0" fontId="4" fillId="2" borderId="0" xfId="21" applyFont="1" applyFill="1" applyAlignment="1">
      <alignment vertical="center" wrapText="1"/>
    </xf>
    <xf numFmtId="0" fontId="27" fillId="9" borderId="0" xfId="0" applyFont="1" applyFill="1" applyAlignment="1">
      <alignment vertical="center"/>
    </xf>
    <xf numFmtId="175" fontId="27" fillId="0" borderId="0" xfId="0" applyNumberFormat="1" applyFont="1" applyAlignment="1">
      <alignment vertical="center"/>
    </xf>
    <xf numFmtId="174" fontId="27" fillId="9" borderId="0" xfId="0" applyNumberFormat="1" applyFont="1" applyFill="1" applyAlignment="1">
      <alignment vertical="center"/>
    </xf>
    <xf numFmtId="175" fontId="27" fillId="0" borderId="0" xfId="13" applyNumberFormat="1" applyFont="1" applyBorder="1" applyAlignment="1">
      <alignment vertical="center"/>
    </xf>
    <xf numFmtId="166" fontId="28" fillId="0" borderId="0" xfId="14" applyFont="1" applyAlignment="1">
      <alignment vertical="center"/>
    </xf>
    <xf numFmtId="0" fontId="28" fillId="0" borderId="0" xfId="0" applyFont="1" applyAlignment="1">
      <alignment vertical="center"/>
    </xf>
    <xf numFmtId="9" fontId="27" fillId="0" borderId="0" xfId="27" applyFont="1" applyAlignment="1">
      <alignment vertical="center"/>
    </xf>
    <xf numFmtId="166" fontId="30" fillId="0" borderId="0" xfId="14" applyFont="1" applyAlignment="1">
      <alignment vertical="center"/>
    </xf>
    <xf numFmtId="0" fontId="30" fillId="0" borderId="0" xfId="0" applyFont="1" applyAlignment="1">
      <alignment vertical="center"/>
    </xf>
    <xf numFmtId="176" fontId="27" fillId="20" borderId="4" xfId="0" applyNumberFormat="1" applyFont="1" applyFill="1" applyBorder="1" applyAlignment="1">
      <alignment vertical="center" wrapText="1"/>
    </xf>
    <xf numFmtId="167" fontId="27" fillId="20" borderId="4" xfId="0" applyNumberFormat="1" applyFont="1" applyFill="1" applyBorder="1" applyAlignment="1">
      <alignment horizontal="center" vertical="center" wrapText="1"/>
    </xf>
    <xf numFmtId="9" fontId="27" fillId="0" borderId="0" xfId="0" applyNumberFormat="1" applyFont="1" applyAlignment="1">
      <alignment vertical="center"/>
    </xf>
    <xf numFmtId="176" fontId="27" fillId="0" borderId="0" xfId="10" applyNumberFormat="1" applyFont="1" applyAlignment="1">
      <alignment vertical="center"/>
    </xf>
    <xf numFmtId="10" fontId="27" fillId="0" borderId="0" xfId="27" applyNumberFormat="1" applyFont="1" applyAlignment="1">
      <alignment vertical="center"/>
    </xf>
    <xf numFmtId="10" fontId="27" fillId="0" borderId="0" xfId="27" applyNumberFormat="1" applyFont="1" applyBorder="1" applyAlignment="1">
      <alignment vertical="center"/>
    </xf>
    <xf numFmtId="0" fontId="31" fillId="0" borderId="0" xfId="0" applyFont="1"/>
    <xf numFmtId="0" fontId="36" fillId="24" borderId="4" xfId="21" applyFont="1" applyFill="1" applyBorder="1" applyAlignment="1">
      <alignment horizontal="center" vertical="center" wrapText="1"/>
    </xf>
    <xf numFmtId="0" fontId="36" fillId="0" borderId="4" xfId="21" applyFont="1" applyBorder="1" applyAlignment="1">
      <alignment horizontal="center" vertical="center" wrapText="1"/>
    </xf>
    <xf numFmtId="178" fontId="38" fillId="0" borderId="0" xfId="0" applyNumberFormat="1" applyFont="1" applyAlignment="1">
      <alignment horizontal="center" vertical="center"/>
    </xf>
    <xf numFmtId="178" fontId="39" fillId="0" borderId="0" xfId="0" applyNumberFormat="1" applyFont="1" applyAlignment="1">
      <alignment horizontal="center" vertical="center"/>
    </xf>
    <xf numFmtId="0" fontId="38" fillId="0" borderId="0" xfId="0" applyFont="1" applyAlignment="1">
      <alignment horizontal="center" vertical="center"/>
    </xf>
    <xf numFmtId="0" fontId="36" fillId="25" borderId="4" xfId="21" applyFont="1" applyFill="1" applyBorder="1" applyAlignment="1">
      <alignment horizontal="center" vertical="center" wrapText="1"/>
    </xf>
    <xf numFmtId="178" fontId="38" fillId="25" borderId="0" xfId="0" applyNumberFormat="1" applyFont="1" applyFill="1" applyAlignment="1">
      <alignment horizontal="center" vertical="center"/>
    </xf>
    <xf numFmtId="178" fontId="39" fillId="25" borderId="0" xfId="0" applyNumberFormat="1" applyFont="1" applyFill="1" applyAlignment="1">
      <alignment horizontal="center" vertical="center"/>
    </xf>
    <xf numFmtId="0" fontId="39" fillId="0" borderId="0" xfId="0" applyFont="1" applyAlignment="1">
      <alignment horizontal="center" vertical="center"/>
    </xf>
    <xf numFmtId="4" fontId="5" fillId="0" borderId="16" xfId="27" applyNumberFormat="1" applyFont="1" applyFill="1" applyBorder="1" applyAlignment="1" applyProtection="1">
      <alignment horizontal="center" vertical="center" wrapText="1"/>
    </xf>
    <xf numFmtId="178" fontId="39" fillId="19" borderId="0" xfId="0" applyNumberFormat="1" applyFont="1" applyFill="1" applyAlignment="1">
      <alignment horizontal="center" vertical="center"/>
    </xf>
    <xf numFmtId="0" fontId="31" fillId="26" borderId="0" xfId="0" applyFont="1" applyFill="1" applyAlignment="1">
      <alignment vertical="center"/>
    </xf>
    <xf numFmtId="2" fontId="5" fillId="0" borderId="22" xfId="27" applyNumberFormat="1" applyFont="1" applyFill="1" applyBorder="1" applyAlignment="1" applyProtection="1">
      <alignment horizontal="center" vertical="center" wrapText="1"/>
    </xf>
    <xf numFmtId="2" fontId="5" fillId="0" borderId="16" xfId="27" applyNumberFormat="1" applyFont="1" applyFill="1" applyBorder="1" applyAlignment="1" applyProtection="1">
      <alignment horizontal="center" vertical="center" wrapText="1"/>
    </xf>
    <xf numFmtId="0" fontId="40" fillId="26" borderId="0" xfId="0" applyFont="1" applyFill="1" applyAlignment="1">
      <alignment vertical="center" wrapText="1"/>
    </xf>
    <xf numFmtId="0" fontId="36" fillId="29" borderId="4" xfId="21" applyFont="1" applyFill="1" applyBorder="1" applyAlignment="1">
      <alignment horizontal="center" vertical="center" wrapText="1"/>
    </xf>
    <xf numFmtId="178" fontId="39" fillId="29" borderId="0" xfId="0" applyNumberFormat="1" applyFont="1" applyFill="1" applyAlignment="1">
      <alignment horizontal="center" vertical="center"/>
    </xf>
    <xf numFmtId="9" fontId="6" fillId="0" borderId="34" xfId="21" applyNumberFormat="1" applyFont="1" applyBorder="1" applyAlignment="1">
      <alignment vertical="center" wrapText="1"/>
    </xf>
    <xf numFmtId="9" fontId="5" fillId="0" borderId="0" xfId="21" applyNumberFormat="1" applyFont="1" applyAlignment="1">
      <alignment horizontal="center" vertical="center" wrapText="1"/>
    </xf>
    <xf numFmtId="3" fontId="5" fillId="0" borderId="0" xfId="21" applyNumberFormat="1" applyFont="1" applyAlignment="1">
      <alignment horizontal="center" vertical="center" wrapText="1"/>
    </xf>
    <xf numFmtId="0" fontId="4" fillId="2" borderId="0" xfId="21" applyFont="1" applyFill="1" applyAlignment="1">
      <alignment horizontal="center" vertical="center" wrapText="1"/>
    </xf>
    <xf numFmtId="0" fontId="5" fillId="0" borderId="0" xfId="21" applyFont="1" applyAlignment="1">
      <alignment vertical="center" wrapText="1"/>
    </xf>
    <xf numFmtId="180" fontId="28" fillId="0" borderId="0" xfId="14" applyNumberFormat="1" applyFont="1" applyAlignment="1">
      <alignment vertical="center"/>
    </xf>
    <xf numFmtId="0" fontId="41" fillId="0" borderId="0" xfId="0" applyFont="1" applyAlignment="1">
      <alignment horizontal="center" vertical="center"/>
    </xf>
    <xf numFmtId="0" fontId="41" fillId="0" borderId="0" xfId="0" applyFont="1" applyAlignment="1">
      <alignment vertical="center"/>
    </xf>
    <xf numFmtId="0" fontId="41" fillId="0" borderId="80" xfId="0" applyFont="1" applyBorder="1" applyAlignment="1">
      <alignment vertical="center"/>
    </xf>
    <xf numFmtId="0" fontId="41" fillId="0" borderId="81" xfId="0" applyFont="1" applyBorder="1" applyAlignment="1">
      <alignment vertical="center"/>
    </xf>
    <xf numFmtId="0" fontId="41" fillId="0" borderId="82" xfId="0" applyFont="1" applyBorder="1" applyAlignment="1">
      <alignment vertical="center"/>
    </xf>
    <xf numFmtId="0" fontId="41" fillId="0" borderId="0" xfId="0" applyFont="1" applyAlignment="1">
      <alignment horizontal="center" vertical="center" wrapText="1"/>
    </xf>
    <xf numFmtId="0" fontId="6" fillId="9" borderId="2" xfId="0" applyFont="1" applyFill="1" applyBorder="1" applyAlignment="1">
      <alignment vertical="center"/>
    </xf>
    <xf numFmtId="0" fontId="6" fillId="9" borderId="0" xfId="0" applyFont="1" applyFill="1" applyAlignment="1">
      <alignment vertical="center"/>
    </xf>
    <xf numFmtId="0" fontId="6" fillId="9" borderId="18" xfId="0" applyFont="1" applyFill="1" applyBorder="1" applyAlignment="1">
      <alignment vertical="center"/>
    </xf>
    <xf numFmtId="0" fontId="41" fillId="9" borderId="0" xfId="0" applyFont="1" applyFill="1" applyAlignment="1">
      <alignment vertical="center"/>
    </xf>
    <xf numFmtId="175" fontId="41" fillId="0" borderId="0" xfId="0" applyNumberFormat="1" applyFont="1" applyAlignment="1">
      <alignment horizontal="center" vertical="center"/>
    </xf>
    <xf numFmtId="175" fontId="41" fillId="0" borderId="0" xfId="0" applyNumberFormat="1" applyFont="1" applyAlignment="1">
      <alignment vertical="center"/>
    </xf>
    <xf numFmtId="174" fontId="41" fillId="9" borderId="0" xfId="0" applyNumberFormat="1" applyFont="1" applyFill="1" applyAlignment="1">
      <alignment vertical="center"/>
    </xf>
    <xf numFmtId="10" fontId="41" fillId="0" borderId="0" xfId="27" applyNumberFormat="1" applyFont="1" applyBorder="1" applyAlignment="1">
      <alignment horizontal="center" vertical="center"/>
    </xf>
    <xf numFmtId="175" fontId="41" fillId="0" borderId="0" xfId="13" applyNumberFormat="1" applyFont="1" applyBorder="1" applyAlignment="1">
      <alignment vertical="center"/>
    </xf>
    <xf numFmtId="166" fontId="43" fillId="0" borderId="0" xfId="14" applyFont="1" applyAlignment="1">
      <alignment vertical="center"/>
    </xf>
    <xf numFmtId="0" fontId="43" fillId="0" borderId="0" xfId="0" applyFont="1" applyAlignment="1">
      <alignment vertical="center"/>
    </xf>
    <xf numFmtId="0" fontId="41" fillId="0" borderId="0" xfId="0" applyFont="1" applyAlignment="1">
      <alignment vertical="center" wrapText="1"/>
    </xf>
    <xf numFmtId="9" fontId="41" fillId="0" borderId="0" xfId="27" applyFont="1" applyAlignment="1">
      <alignment vertical="center"/>
    </xf>
    <xf numFmtId="166" fontId="44" fillId="0" borderId="0" xfId="14" applyFont="1" applyAlignment="1">
      <alignment vertical="center"/>
    </xf>
    <xf numFmtId="0" fontId="44" fillId="0" borderId="0" xfId="0" applyFont="1" applyAlignment="1">
      <alignment vertical="center"/>
    </xf>
    <xf numFmtId="176" fontId="41" fillId="20" borderId="4" xfId="0" applyNumberFormat="1" applyFont="1" applyFill="1" applyBorder="1" applyAlignment="1">
      <alignment vertical="center" wrapText="1"/>
    </xf>
    <xf numFmtId="0" fontId="43" fillId="0" borderId="0" xfId="0" applyFont="1" applyAlignment="1">
      <alignment horizontal="center" vertical="center"/>
    </xf>
    <xf numFmtId="167" fontId="41" fillId="20" borderId="4" xfId="0" applyNumberFormat="1" applyFont="1" applyFill="1" applyBorder="1" applyAlignment="1">
      <alignment horizontal="center" vertical="center" wrapText="1"/>
    </xf>
    <xf numFmtId="9" fontId="41" fillId="0" borderId="0" xfId="0" applyNumberFormat="1" applyFont="1" applyAlignment="1">
      <alignment vertical="center"/>
    </xf>
    <xf numFmtId="176" fontId="41" fillId="0" borderId="0" xfId="10" applyNumberFormat="1" applyFont="1" applyAlignment="1">
      <alignment vertical="center"/>
    </xf>
    <xf numFmtId="10" fontId="41" fillId="0" borderId="0" xfId="27" applyNumberFormat="1" applyFont="1" applyAlignment="1">
      <alignment vertical="center"/>
    </xf>
    <xf numFmtId="0" fontId="37" fillId="0" borderId="0" xfId="0" applyFont="1"/>
    <xf numFmtId="0" fontId="37" fillId="0" borderId="0" xfId="0" applyFont="1" applyAlignment="1">
      <alignment horizontal="center"/>
    </xf>
    <xf numFmtId="178" fontId="45" fillId="0" borderId="0" xfId="0" applyNumberFormat="1" applyFont="1" applyAlignment="1">
      <alignment horizontal="center" vertical="center"/>
    </xf>
    <xf numFmtId="178" fontId="46" fillId="0" borderId="0" xfId="0" applyNumberFormat="1" applyFont="1" applyAlignment="1">
      <alignment horizontal="center" vertical="center"/>
    </xf>
    <xf numFmtId="0" fontId="45" fillId="0" borderId="0" xfId="0" applyFont="1" applyAlignment="1">
      <alignment horizontal="center" vertical="center"/>
    </xf>
    <xf numFmtId="178" fontId="45" fillId="25" borderId="0" xfId="0" applyNumberFormat="1" applyFont="1" applyFill="1" applyAlignment="1">
      <alignment horizontal="center" vertical="center"/>
    </xf>
    <xf numFmtId="178" fontId="46" fillId="25" borderId="0" xfId="0" applyNumberFormat="1" applyFont="1" applyFill="1" applyAlignment="1">
      <alignment horizontal="center" vertical="center"/>
    </xf>
    <xf numFmtId="178" fontId="46" fillId="19" borderId="0" xfId="0" applyNumberFormat="1" applyFont="1" applyFill="1" applyAlignment="1">
      <alignment horizontal="center" vertical="center"/>
    </xf>
    <xf numFmtId="0" fontId="37" fillId="26" borderId="0" xfId="0" applyFont="1" applyFill="1" applyAlignment="1">
      <alignment vertical="center"/>
    </xf>
    <xf numFmtId="10" fontId="41" fillId="0" borderId="0" xfId="0" applyNumberFormat="1" applyFont="1" applyAlignment="1">
      <alignment vertical="center"/>
    </xf>
    <xf numFmtId="179" fontId="41" fillId="0" borderId="0" xfId="14" applyNumberFormat="1" applyFont="1" applyAlignment="1">
      <alignment vertical="center"/>
    </xf>
    <xf numFmtId="179" fontId="41" fillId="0" borderId="0" xfId="0" applyNumberFormat="1" applyFont="1" applyAlignment="1">
      <alignment vertical="center"/>
    </xf>
    <xf numFmtId="166" fontId="41" fillId="0" borderId="0" xfId="14" applyFont="1" applyAlignment="1">
      <alignment vertical="center"/>
    </xf>
    <xf numFmtId="0" fontId="48" fillId="22" borderId="83" xfId="33" applyFont="1" applyFill="1" applyBorder="1" applyAlignment="1">
      <alignment horizontal="center" vertical="center" wrapText="1"/>
    </xf>
    <xf numFmtId="0" fontId="48" fillId="22" borderId="84" xfId="33" applyFont="1" applyFill="1" applyBorder="1" applyAlignment="1">
      <alignment horizontal="center" vertical="center" wrapText="1"/>
    </xf>
    <xf numFmtId="0" fontId="48" fillId="22" borderId="85" xfId="33" applyFont="1" applyFill="1" applyBorder="1" applyAlignment="1">
      <alignment horizontal="center" vertical="center" wrapText="1"/>
    </xf>
    <xf numFmtId="0" fontId="48" fillId="22" borderId="86" xfId="33" applyFont="1" applyFill="1" applyBorder="1" applyAlignment="1">
      <alignment horizontal="center" vertical="center" wrapText="1"/>
    </xf>
    <xf numFmtId="0" fontId="48" fillId="22" borderId="87" xfId="33" applyFont="1" applyFill="1" applyBorder="1" applyAlignment="1">
      <alignment horizontal="center" vertical="center" wrapText="1"/>
    </xf>
    <xf numFmtId="0" fontId="48" fillId="22" borderId="88" xfId="33" applyFont="1" applyFill="1" applyBorder="1" applyAlignment="1">
      <alignment horizontal="center" vertical="center" wrapText="1"/>
    </xf>
    <xf numFmtId="0" fontId="48" fillId="22" borderId="89" xfId="33" applyFont="1" applyFill="1" applyBorder="1" applyAlignment="1">
      <alignment horizontal="center" vertical="center" wrapText="1"/>
    </xf>
    <xf numFmtId="0" fontId="48" fillId="0" borderId="0" xfId="33" applyFont="1" applyAlignment="1">
      <alignment horizontal="center" vertical="center" wrapText="1"/>
    </xf>
    <xf numFmtId="0" fontId="48" fillId="30" borderId="90" xfId="33" applyFont="1" applyFill="1" applyBorder="1" applyAlignment="1">
      <alignment horizontal="center" vertical="center"/>
    </xf>
    <xf numFmtId="0" fontId="48" fillId="30" borderId="91" xfId="33" applyFont="1" applyFill="1" applyBorder="1" applyAlignment="1">
      <alignment horizontal="center" vertical="center"/>
    </xf>
    <xf numFmtId="0" fontId="48" fillId="30" borderId="92" xfId="33" applyFont="1" applyFill="1" applyBorder="1" applyAlignment="1">
      <alignment horizontal="center" vertical="center" wrapText="1"/>
    </xf>
    <xf numFmtId="0" fontId="48" fillId="30" borderId="93" xfId="33" applyFont="1" applyFill="1" applyBorder="1" applyAlignment="1">
      <alignment horizontal="center" vertical="center" wrapText="1"/>
    </xf>
    <xf numFmtId="0" fontId="48" fillId="30" borderId="94" xfId="33" applyFont="1" applyFill="1" applyBorder="1" applyAlignment="1">
      <alignment horizontal="center" vertical="center" wrapText="1"/>
    </xf>
    <xf numFmtId="0" fontId="48" fillId="30" borderId="95" xfId="33" applyFont="1" applyFill="1" applyBorder="1" applyAlignment="1">
      <alignment horizontal="center" vertical="center" wrapText="1"/>
    </xf>
    <xf numFmtId="0" fontId="26" fillId="0" borderId="0" xfId="33" applyFont="1" applyAlignment="1">
      <alignment vertical="center"/>
    </xf>
    <xf numFmtId="0" fontId="34" fillId="0" borderId="0" xfId="33" applyFont="1" applyAlignment="1">
      <alignment horizontal="center" vertical="center" wrapText="1"/>
    </xf>
    <xf numFmtId="0" fontId="26" fillId="0" borderId="98" xfId="33" applyFont="1" applyBorder="1" applyAlignment="1">
      <alignment horizontal="center" vertical="center" wrapText="1"/>
    </xf>
    <xf numFmtId="3" fontId="50" fillId="0" borderId="52" xfId="33" applyNumberFormat="1" applyFont="1" applyBorder="1" applyAlignment="1">
      <alignment horizontal="center" vertical="center" wrapText="1"/>
    </xf>
    <xf numFmtId="3" fontId="50" fillId="0" borderId="7" xfId="33" applyNumberFormat="1" applyFont="1" applyBorder="1" applyAlignment="1">
      <alignment horizontal="center" vertical="center" wrapText="1"/>
    </xf>
    <xf numFmtId="3" fontId="50" fillId="0" borderId="15" xfId="33" applyNumberFormat="1" applyFont="1" applyBorder="1" applyAlignment="1">
      <alignment horizontal="center" vertical="center" wrapText="1"/>
    </xf>
    <xf numFmtId="3" fontId="49" fillId="0" borderId="99" xfId="33" applyNumberFormat="1" applyFont="1" applyBorder="1" applyAlignment="1">
      <alignment horizontal="center" vertical="center" wrapText="1"/>
    </xf>
    <xf numFmtId="0" fontId="26" fillId="0" borderId="0" xfId="33" applyFont="1" applyAlignment="1">
      <alignment horizontal="center" vertical="center" wrapText="1"/>
    </xf>
    <xf numFmtId="0" fontId="49" fillId="0" borderId="108" xfId="33" applyFont="1" applyBorder="1" applyAlignment="1">
      <alignment horizontal="center" vertical="center" wrapText="1"/>
    </xf>
    <xf numFmtId="182" fontId="34" fillId="0" borderId="8" xfId="0" applyNumberFormat="1" applyFont="1" applyBorder="1" applyAlignment="1">
      <alignment horizontal="center" vertical="center"/>
    </xf>
    <xf numFmtId="182" fontId="34" fillId="0" borderId="38" xfId="0" applyNumberFormat="1" applyFont="1" applyBorder="1" applyAlignment="1">
      <alignment horizontal="center" vertical="center"/>
    </xf>
    <xf numFmtId="182" fontId="49" fillId="0" borderId="109" xfId="33" applyNumberFormat="1" applyFont="1" applyBorder="1" applyAlignment="1">
      <alignment horizontal="center" vertical="center" wrapText="1"/>
    </xf>
    <xf numFmtId="0" fontId="35" fillId="0" borderId="0" xfId="33" applyFont="1" applyAlignment="1">
      <alignment horizontal="center" vertical="center" wrapText="1"/>
    </xf>
    <xf numFmtId="3" fontId="50" fillId="0" borderId="8" xfId="33" applyNumberFormat="1" applyFont="1" applyBorder="1" applyAlignment="1">
      <alignment horizontal="center" vertical="center" wrapText="1"/>
    </xf>
    <xf numFmtId="3" fontId="50" fillId="0" borderId="4" xfId="33" applyNumberFormat="1" applyFont="1" applyBorder="1" applyAlignment="1">
      <alignment horizontal="center" vertical="center" wrapText="1"/>
    </xf>
    <xf numFmtId="3" fontId="50" fillId="0" borderId="5" xfId="33" applyNumberFormat="1" applyFont="1" applyBorder="1" applyAlignment="1">
      <alignment horizontal="center" vertical="center" wrapText="1"/>
    </xf>
    <xf numFmtId="0" fontId="49" fillId="0" borderId="109" xfId="33" applyFont="1" applyBorder="1" applyAlignment="1">
      <alignment horizontal="center" vertical="center" wrapText="1"/>
    </xf>
    <xf numFmtId="0" fontId="34" fillId="0" borderId="119" xfId="33" applyFont="1" applyBorder="1" applyAlignment="1">
      <alignment horizontal="center" vertical="center"/>
    </xf>
    <xf numFmtId="0" fontId="26" fillId="23" borderId="44" xfId="33" applyFont="1" applyFill="1" applyBorder="1" applyAlignment="1">
      <alignment horizontal="center" vertical="center"/>
    </xf>
    <xf numFmtId="0" fontId="26" fillId="0" borderId="55" xfId="33" applyFont="1" applyBorder="1" applyAlignment="1">
      <alignment horizontal="center" vertical="center"/>
    </xf>
    <xf numFmtId="0" fontId="26" fillId="0" borderId="42" xfId="33" applyFont="1" applyBorder="1" applyAlignment="1">
      <alignment horizontal="center" vertical="center"/>
    </xf>
    <xf numFmtId="0" fontId="34" fillId="0" borderId="0" xfId="33" applyFont="1" applyAlignment="1">
      <alignment horizontal="center" vertical="center"/>
    </xf>
    <xf numFmtId="0" fontId="34" fillId="0" borderId="124" xfId="33" applyFont="1" applyBorder="1" applyAlignment="1">
      <alignment horizontal="center" vertical="center"/>
    </xf>
    <xf numFmtId="0" fontId="26" fillId="23" borderId="41" xfId="33" applyFont="1" applyFill="1" applyBorder="1" applyAlignment="1">
      <alignment horizontal="center" vertical="center"/>
    </xf>
    <xf numFmtId="0" fontId="26" fillId="0" borderId="16" xfId="33" applyFont="1" applyBorder="1" applyAlignment="1">
      <alignment horizontal="center" vertical="center"/>
    </xf>
    <xf numFmtId="0" fontId="26" fillId="0" borderId="39" xfId="33" applyFont="1" applyBorder="1" applyAlignment="1">
      <alignment horizontal="center" vertical="center"/>
    </xf>
    <xf numFmtId="0" fontId="26" fillId="0" borderId="108" xfId="33" applyFont="1" applyBorder="1" applyAlignment="1">
      <alignment horizontal="center" vertical="center" wrapText="1"/>
    </xf>
    <xf numFmtId="183" fontId="50" fillId="0" borderId="8" xfId="33" applyNumberFormat="1" applyFont="1" applyBorder="1" applyAlignment="1">
      <alignment horizontal="center" vertical="center" wrapText="1"/>
    </xf>
    <xf numFmtId="3" fontId="49" fillId="0" borderId="109" xfId="33" applyNumberFormat="1" applyFont="1" applyBorder="1" applyAlignment="1">
      <alignment horizontal="center" vertical="center" wrapText="1"/>
    </xf>
    <xf numFmtId="0" fontId="26" fillId="0" borderId="44" xfId="33" applyFont="1" applyBorder="1" applyAlignment="1">
      <alignment horizontal="center" vertical="center"/>
    </xf>
    <xf numFmtId="0" fontId="49" fillId="0" borderId="127" xfId="33" applyFont="1" applyBorder="1" applyAlignment="1">
      <alignment horizontal="center" vertical="center" wrapText="1"/>
    </xf>
    <xf numFmtId="182" fontId="34" fillId="0" borderId="53" xfId="0" applyNumberFormat="1" applyFont="1" applyBorder="1" applyAlignment="1">
      <alignment horizontal="center" vertical="center"/>
    </xf>
    <xf numFmtId="182" fontId="34" fillId="0" borderId="46" xfId="0" applyNumberFormat="1" applyFont="1" applyBorder="1" applyAlignment="1">
      <alignment horizontal="center" vertical="center"/>
    </xf>
    <xf numFmtId="182" fontId="49" fillId="0" borderId="128" xfId="33" applyNumberFormat="1" applyFont="1" applyBorder="1" applyAlignment="1">
      <alignment horizontal="center" vertical="center" wrapText="1"/>
    </xf>
    <xf numFmtId="0" fontId="26" fillId="0" borderId="41" xfId="33" applyFont="1" applyBorder="1" applyAlignment="1">
      <alignment horizontal="center" vertical="center"/>
    </xf>
    <xf numFmtId="0" fontId="26" fillId="0" borderId="0" xfId="33" applyFont="1" applyAlignment="1">
      <alignment horizontal="center" vertical="center"/>
    </xf>
    <xf numFmtId="182" fontId="48" fillId="22" borderId="132" xfId="0" applyNumberFormat="1" applyFont="1" applyFill="1" applyBorder="1" applyAlignment="1">
      <alignment horizontal="center" vertical="center"/>
    </xf>
    <xf numFmtId="182" fontId="48" fillId="22" borderId="133" xfId="0" applyNumberFormat="1" applyFont="1" applyFill="1" applyBorder="1" applyAlignment="1">
      <alignment horizontal="center" vertical="center"/>
    </xf>
    <xf numFmtId="182" fontId="48" fillId="22" borderId="134" xfId="0" applyNumberFormat="1" applyFont="1" applyFill="1" applyBorder="1" applyAlignment="1">
      <alignment horizontal="center" vertical="center"/>
    </xf>
    <xf numFmtId="182" fontId="48" fillId="22" borderId="89" xfId="33" applyNumberFormat="1" applyFont="1" applyFill="1" applyBorder="1" applyAlignment="1">
      <alignment horizontal="center" vertical="center" wrapText="1"/>
    </xf>
    <xf numFmtId="182" fontId="48" fillId="0" borderId="0" xfId="33" applyNumberFormat="1" applyFont="1" applyAlignment="1">
      <alignment horizontal="center" vertical="center" wrapText="1"/>
    </xf>
    <xf numFmtId="0" fontId="35" fillId="28" borderId="0" xfId="33" applyFont="1" applyFill="1" applyAlignment="1">
      <alignment horizontal="center" vertical="center" wrapText="1"/>
    </xf>
    <xf numFmtId="0" fontId="48" fillId="22" borderId="135" xfId="33" applyFont="1" applyFill="1" applyBorder="1" applyAlignment="1">
      <alignment horizontal="center" vertical="center" wrapText="1"/>
    </xf>
    <xf numFmtId="0" fontId="26" fillId="0" borderId="7" xfId="33" applyFont="1" applyBorder="1" applyAlignment="1">
      <alignment vertical="center" wrapText="1"/>
    </xf>
    <xf numFmtId="182" fontId="26" fillId="0" borderId="7" xfId="0" applyNumberFormat="1" applyFont="1" applyBorder="1" applyAlignment="1">
      <alignment horizontal="right" vertical="center"/>
    </xf>
    <xf numFmtId="182" fontId="26" fillId="0" borderId="15" xfId="0" applyNumberFormat="1" applyFont="1" applyBorder="1" applyAlignment="1">
      <alignment horizontal="right" vertical="center"/>
    </xf>
    <xf numFmtId="182" fontId="26" fillId="0" borderId="99" xfId="0" applyNumberFormat="1" applyFont="1" applyBorder="1" applyAlignment="1">
      <alignment horizontal="right" vertical="center"/>
    </xf>
    <xf numFmtId="0" fontId="26" fillId="0" borderId="4" xfId="33" applyFont="1" applyBorder="1" applyAlignment="1">
      <alignment vertical="center" wrapText="1"/>
    </xf>
    <xf numFmtId="182" fontId="26" fillId="0" borderId="4" xfId="0" applyNumberFormat="1" applyFont="1" applyBorder="1" applyAlignment="1">
      <alignment horizontal="right" vertical="center"/>
    </xf>
    <xf numFmtId="182" fontId="26" fillId="0" borderId="5" xfId="0" applyNumberFormat="1" applyFont="1" applyBorder="1" applyAlignment="1">
      <alignment horizontal="right" vertical="center"/>
    </xf>
    <xf numFmtId="182" fontId="26" fillId="0" borderId="109" xfId="0" applyNumberFormat="1" applyFont="1" applyBorder="1" applyAlignment="1">
      <alignment horizontal="right" vertical="center"/>
    </xf>
    <xf numFmtId="0" fontId="26" fillId="0" borderId="13" xfId="33" applyFont="1" applyBorder="1" applyAlignment="1">
      <alignment vertical="center" wrapText="1"/>
    </xf>
    <xf numFmtId="182" fontId="26" fillId="0" borderId="13" xfId="0" applyNumberFormat="1" applyFont="1" applyBorder="1" applyAlignment="1">
      <alignment horizontal="right" vertical="center"/>
    </xf>
    <xf numFmtId="182" fontId="26" fillId="0" borderId="45" xfId="0" applyNumberFormat="1" applyFont="1" applyBorder="1" applyAlignment="1">
      <alignment horizontal="right" vertical="center"/>
    </xf>
    <xf numFmtId="182" fontId="26" fillId="0" borderId="128" xfId="0" applyNumberFormat="1" applyFont="1" applyBorder="1" applyAlignment="1">
      <alignment horizontal="right" vertical="center"/>
    </xf>
    <xf numFmtId="182" fontId="48" fillId="22" borderId="133" xfId="33" applyNumberFormat="1" applyFont="1" applyFill="1" applyBorder="1" applyAlignment="1">
      <alignment vertical="center"/>
    </xf>
    <xf numFmtId="182" fontId="48" fillId="22" borderId="134" xfId="33" applyNumberFormat="1" applyFont="1" applyFill="1" applyBorder="1" applyAlignment="1">
      <alignment vertical="center"/>
    </xf>
    <xf numFmtId="182" fontId="48" fillId="22" borderId="89" xfId="33" applyNumberFormat="1" applyFont="1" applyFill="1" applyBorder="1" applyAlignment="1">
      <alignment vertical="center"/>
    </xf>
    <xf numFmtId="0" fontId="27" fillId="0" borderId="4" xfId="0" applyFont="1" applyBorder="1" applyAlignment="1">
      <alignment horizontal="center" vertical="center" wrapText="1"/>
    </xf>
    <xf numFmtId="10" fontId="26" fillId="31" borderId="0" xfId="27" applyNumberFormat="1" applyFont="1" applyFill="1" applyAlignment="1">
      <alignment vertical="center"/>
    </xf>
    <xf numFmtId="0" fontId="29" fillId="0" borderId="0" xfId="0" applyFont="1" applyAlignment="1">
      <alignment horizontal="center" vertical="center"/>
    </xf>
    <xf numFmtId="0" fontId="27" fillId="0" borderId="54" xfId="0" applyFont="1" applyBorder="1" applyAlignment="1">
      <alignment vertical="center"/>
    </xf>
    <xf numFmtId="0" fontId="27" fillId="0" borderId="55" xfId="0" applyFont="1" applyBorder="1" applyAlignment="1">
      <alignment horizontal="center" vertical="center" wrapText="1"/>
    </xf>
    <xf numFmtId="3" fontId="29" fillId="0" borderId="55" xfId="0" applyNumberFormat="1" applyFont="1" applyBorder="1" applyAlignment="1">
      <alignment horizontal="center" vertical="center" wrapText="1"/>
    </xf>
    <xf numFmtId="3" fontId="53" fillId="0" borderId="55" xfId="33" applyNumberFormat="1" applyFont="1" applyBorder="1" applyAlignment="1">
      <alignment horizontal="center" vertical="center" wrapText="1"/>
    </xf>
    <xf numFmtId="1" fontId="27" fillId="0" borderId="55" xfId="0" applyNumberFormat="1" applyFont="1" applyBorder="1" applyAlignment="1">
      <alignment vertical="center"/>
    </xf>
    <xf numFmtId="1" fontId="27" fillId="0" borderId="55" xfId="0" applyNumberFormat="1" applyFont="1" applyBorder="1" applyAlignment="1">
      <alignment horizontal="center" vertical="center"/>
    </xf>
    <xf numFmtId="0" fontId="27" fillId="0" borderId="11" xfId="0" applyFont="1" applyBorder="1" applyAlignment="1">
      <alignment vertical="center"/>
    </xf>
    <xf numFmtId="0" fontId="27" fillId="0" borderId="21" xfId="0" applyFont="1" applyBorder="1" applyAlignment="1">
      <alignment vertical="center"/>
    </xf>
    <xf numFmtId="0" fontId="27" fillId="0" borderId="16" xfId="0" applyFont="1" applyBorder="1" applyAlignment="1">
      <alignment horizontal="center" vertical="center" wrapText="1"/>
    </xf>
    <xf numFmtId="0" fontId="54" fillId="23" borderId="22" xfId="0" applyFont="1" applyFill="1" applyBorder="1" applyAlignment="1">
      <alignment horizontal="center" vertical="center" wrapText="1"/>
    </xf>
    <xf numFmtId="0" fontId="26" fillId="0" borderId="0" xfId="0" applyFont="1" applyAlignment="1">
      <alignment vertical="center" wrapText="1"/>
    </xf>
    <xf numFmtId="0" fontId="26" fillId="0" borderId="24" xfId="0" applyFont="1" applyBorder="1" applyAlignment="1">
      <alignment horizontal="center" vertical="center" wrapText="1"/>
    </xf>
    <xf numFmtId="0" fontId="26" fillId="0" borderId="11" xfId="0" applyFont="1" applyBorder="1" applyAlignment="1">
      <alignment horizontal="center" vertical="center" wrapText="1"/>
    </xf>
    <xf numFmtId="0" fontId="54" fillId="23" borderId="30" xfId="0" applyFont="1" applyFill="1" applyBorder="1" applyAlignment="1">
      <alignment horizontal="center" vertical="center" wrapText="1"/>
    </xf>
    <xf numFmtId="0" fontId="26" fillId="0" borderId="7" xfId="0" applyFont="1" applyBorder="1" applyAlignment="1">
      <alignment horizontal="justify" vertical="center" wrapText="1"/>
    </xf>
    <xf numFmtId="177" fontId="26" fillId="0" borderId="7" xfId="13" applyNumberFormat="1" applyFont="1" applyFill="1" applyBorder="1" applyAlignment="1">
      <alignment horizontal="center" vertical="center" wrapText="1"/>
    </xf>
    <xf numFmtId="10" fontId="26" fillId="0" borderId="25" xfId="27" applyNumberFormat="1" applyFont="1" applyFill="1" applyBorder="1" applyAlignment="1">
      <alignment horizontal="center" vertical="center" wrapText="1"/>
    </xf>
    <xf numFmtId="0" fontId="26" fillId="0" borderId="4" xfId="0" applyFont="1" applyBorder="1" applyAlignment="1">
      <alignment horizontal="justify" vertical="center" wrapText="1"/>
    </xf>
    <xf numFmtId="177" fontId="54" fillId="22" borderId="31" xfId="0" applyNumberFormat="1" applyFont="1" applyFill="1" applyBorder="1" applyAlignment="1">
      <alignment horizontal="center" vertical="center" wrapText="1"/>
    </xf>
    <xf numFmtId="9" fontId="54" fillId="22" borderId="30" xfId="27" applyFont="1" applyFill="1" applyBorder="1" applyAlignment="1">
      <alignment horizontal="center" vertical="center" wrapText="1"/>
    </xf>
    <xf numFmtId="177" fontId="54" fillId="23" borderId="31" xfId="0" applyNumberFormat="1" applyFont="1" applyFill="1" applyBorder="1" applyAlignment="1">
      <alignment horizontal="center" vertical="center" wrapText="1"/>
    </xf>
    <xf numFmtId="10" fontId="54" fillId="23" borderId="30" xfId="27" applyNumberFormat="1"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45" xfId="0" applyFont="1" applyFill="1" applyBorder="1" applyAlignment="1">
      <alignment horizontal="center" vertical="center" wrapText="1"/>
    </xf>
    <xf numFmtId="0" fontId="29" fillId="10" borderId="70" xfId="0" applyFont="1" applyFill="1" applyBorder="1" applyAlignment="1">
      <alignment horizontal="center" vertical="center" wrapText="1"/>
    </xf>
    <xf numFmtId="0" fontId="29" fillId="10" borderId="137" xfId="0" applyFont="1" applyFill="1" applyBorder="1" applyAlignment="1">
      <alignment horizontal="center" vertical="center" wrapText="1"/>
    </xf>
    <xf numFmtId="0" fontId="27" fillId="0" borderId="55" xfId="0" applyFont="1" applyBorder="1" applyAlignment="1">
      <alignment horizontal="justify" vertical="center" wrapText="1"/>
    </xf>
    <xf numFmtId="4" fontId="27" fillId="0" borderId="42" xfId="0" applyNumberFormat="1" applyFont="1" applyBorder="1" applyAlignment="1">
      <alignment vertical="center"/>
    </xf>
    <xf numFmtId="0" fontId="29" fillId="0" borderId="54" xfId="0" applyFont="1" applyBorder="1" applyAlignment="1">
      <alignment horizontal="center" vertical="center"/>
    </xf>
    <xf numFmtId="0" fontId="27" fillId="0" borderId="48" xfId="0" applyFont="1" applyBorder="1" applyAlignment="1">
      <alignment horizontal="justify" vertical="center" wrapText="1"/>
    </xf>
    <xf numFmtId="177" fontId="26" fillId="0" borderId="0" xfId="0" applyNumberFormat="1" applyFont="1" applyAlignment="1">
      <alignment vertical="center" wrapText="1"/>
    </xf>
    <xf numFmtId="3" fontId="29" fillId="0" borderId="0" xfId="27" applyNumberFormat="1" applyFont="1" applyBorder="1" applyAlignment="1">
      <alignment horizontal="center" vertical="center"/>
    </xf>
    <xf numFmtId="9" fontId="41" fillId="0" borderId="0" xfId="27" applyFont="1" applyAlignment="1">
      <alignment horizontal="center" vertical="center"/>
    </xf>
    <xf numFmtId="9" fontId="27" fillId="0" borderId="0" xfId="27" applyFont="1" applyBorder="1" applyAlignment="1">
      <alignment vertical="center"/>
    </xf>
    <xf numFmtId="10" fontId="27" fillId="0" borderId="0" xfId="0" applyNumberFormat="1" applyFont="1" applyAlignment="1">
      <alignment vertical="center"/>
    </xf>
    <xf numFmtId="185" fontId="27" fillId="0" borderId="0" xfId="0" applyNumberFormat="1" applyFont="1" applyAlignment="1">
      <alignment horizontal="center" vertical="center"/>
    </xf>
    <xf numFmtId="185" fontId="29" fillId="31" borderId="0" xfId="0" applyNumberFormat="1" applyFont="1" applyFill="1" applyAlignment="1">
      <alignment horizontal="center" vertical="center"/>
    </xf>
    <xf numFmtId="0" fontId="27" fillId="0" borderId="138" xfId="0" applyFont="1" applyBorder="1" applyAlignment="1">
      <alignment vertical="center"/>
    </xf>
    <xf numFmtId="0" fontId="27" fillId="0" borderId="141" xfId="0" applyFont="1" applyBorder="1" applyAlignment="1">
      <alignment vertical="center"/>
    </xf>
    <xf numFmtId="0" fontId="27" fillId="0" borderId="142" xfId="0" applyFont="1" applyBorder="1" applyAlignment="1">
      <alignment vertical="center"/>
    </xf>
    <xf numFmtId="0" fontId="27" fillId="0" borderId="143" xfId="0" applyFont="1" applyBorder="1" applyAlignment="1">
      <alignment vertical="center"/>
    </xf>
    <xf numFmtId="0" fontId="29" fillId="0" borderId="145" xfId="0" applyFont="1" applyBorder="1" applyAlignment="1">
      <alignment vertical="center"/>
    </xf>
    <xf numFmtId="0" fontId="29" fillId="0" borderId="146" xfId="0" applyFont="1" applyBorder="1" applyAlignment="1">
      <alignment vertical="center"/>
    </xf>
    <xf numFmtId="0" fontId="27" fillId="31" borderId="139" xfId="0" applyFont="1" applyFill="1" applyBorder="1" applyAlignment="1">
      <alignment vertical="center"/>
    </xf>
    <xf numFmtId="0" fontId="27" fillId="31" borderId="140" xfId="0" applyFont="1" applyFill="1" applyBorder="1" applyAlignment="1">
      <alignment vertical="center"/>
    </xf>
    <xf numFmtId="0" fontId="29" fillId="0" borderId="147" xfId="0" applyFont="1" applyBorder="1" applyAlignment="1">
      <alignment vertical="center"/>
    </xf>
    <xf numFmtId="0" fontId="27" fillId="0" borderId="148" xfId="0" applyFont="1" applyBorder="1" applyAlignment="1">
      <alignment vertical="center"/>
    </xf>
    <xf numFmtId="0" fontId="27" fillId="0" borderId="149" xfId="0" applyFont="1" applyBorder="1" applyAlignment="1">
      <alignment vertical="center"/>
    </xf>
    <xf numFmtId="0" fontId="27" fillId="31" borderId="150" xfId="0" applyFont="1" applyFill="1" applyBorder="1" applyAlignment="1">
      <alignment vertical="center"/>
    </xf>
    <xf numFmtId="0" fontId="27" fillId="31" borderId="151" xfId="0" applyFont="1" applyFill="1" applyBorder="1" applyAlignment="1">
      <alignment vertical="center"/>
    </xf>
    <xf numFmtId="183" fontId="27" fillId="0" borderId="0" xfId="0" applyNumberFormat="1" applyFont="1" applyAlignment="1">
      <alignment vertical="center"/>
    </xf>
    <xf numFmtId="2" fontId="27" fillId="0" borderId="0" xfId="0" applyNumberFormat="1" applyFont="1" applyAlignment="1">
      <alignment vertical="center"/>
    </xf>
    <xf numFmtId="4" fontId="27" fillId="0" borderId="0" xfId="0" applyNumberFormat="1" applyFont="1" applyAlignment="1">
      <alignment vertical="center"/>
    </xf>
    <xf numFmtId="0" fontId="27" fillId="10" borderId="55" xfId="0" applyFont="1" applyFill="1" applyBorder="1" applyAlignment="1">
      <alignment horizontal="justify" vertical="center" wrapText="1"/>
    </xf>
    <xf numFmtId="0" fontId="26" fillId="19" borderId="41" xfId="33" applyFont="1" applyFill="1" applyBorder="1" applyAlignment="1">
      <alignment horizontal="center" vertical="center"/>
    </xf>
    <xf numFmtId="0" fontId="54" fillId="22" borderId="31" xfId="0" applyFont="1" applyFill="1" applyBorder="1" applyAlignment="1">
      <alignment horizontal="center" vertical="center" wrapText="1"/>
    </xf>
    <xf numFmtId="0" fontId="54" fillId="22" borderId="30" xfId="0" applyFont="1" applyFill="1" applyBorder="1" applyAlignment="1">
      <alignment horizontal="center" vertical="center" wrapText="1"/>
    </xf>
    <xf numFmtId="0" fontId="26" fillId="0" borderId="21" xfId="0" applyFont="1" applyBorder="1" applyAlignment="1">
      <alignment horizontal="center" vertical="center" wrapText="1"/>
    </xf>
    <xf numFmtId="0" fontId="26" fillId="0" borderId="16" xfId="0" applyFont="1" applyBorder="1" applyAlignment="1">
      <alignment horizontal="justify" vertical="center" wrapText="1"/>
    </xf>
    <xf numFmtId="177" fontId="26" fillId="0" borderId="26" xfId="13" applyNumberFormat="1" applyFont="1" applyFill="1" applyBorder="1" applyAlignment="1">
      <alignment horizontal="center" vertical="center" wrapText="1"/>
    </xf>
    <xf numFmtId="10" fontId="26" fillId="0" borderId="27" xfId="27" applyNumberFormat="1" applyFont="1" applyFill="1" applyBorder="1" applyAlignment="1">
      <alignment horizontal="center" vertical="center" wrapText="1"/>
    </xf>
    <xf numFmtId="9" fontId="5" fillId="27" borderId="5" xfId="21" applyNumberFormat="1" applyFont="1" applyFill="1" applyBorder="1" applyAlignment="1">
      <alignment horizontal="center" vertical="center" wrapText="1"/>
    </xf>
    <xf numFmtId="0" fontId="6" fillId="28" borderId="21" xfId="21" applyFont="1" applyFill="1" applyBorder="1" applyAlignment="1">
      <alignment horizontal="justify" vertical="center" wrapText="1"/>
    </xf>
    <xf numFmtId="10" fontId="29" fillId="14" borderId="56" xfId="27" applyNumberFormat="1" applyFont="1" applyFill="1" applyBorder="1" applyAlignment="1">
      <alignment horizontal="center" vertical="center"/>
    </xf>
    <xf numFmtId="10" fontId="42" fillId="0" borderId="0" xfId="27" applyNumberFormat="1" applyFont="1" applyAlignment="1">
      <alignment vertical="center"/>
    </xf>
    <xf numFmtId="185" fontId="26" fillId="0" borderId="44" xfId="33" applyNumberFormat="1" applyFont="1" applyBorder="1" applyAlignment="1">
      <alignment horizontal="center" vertical="center"/>
    </xf>
    <xf numFmtId="0" fontId="5" fillId="21" borderId="5" xfId="21" applyFont="1" applyFill="1" applyBorder="1" applyAlignment="1">
      <alignment horizontal="center" vertical="center" wrapText="1"/>
    </xf>
    <xf numFmtId="0" fontId="5" fillId="21" borderId="38" xfId="21" applyFont="1" applyFill="1" applyBorder="1" applyAlignment="1">
      <alignment horizontal="center" vertical="center" wrapText="1"/>
    </xf>
    <xf numFmtId="0" fontId="5" fillId="21" borderId="8" xfId="21" applyFont="1" applyFill="1" applyBorder="1" applyAlignment="1">
      <alignment horizontal="center" vertical="center" wrapText="1"/>
    </xf>
    <xf numFmtId="0" fontId="5" fillId="9" borderId="5" xfId="21" applyFont="1" applyFill="1" applyBorder="1" applyAlignment="1">
      <alignment horizontal="center" vertical="center" wrapText="1"/>
    </xf>
    <xf numFmtId="0" fontId="5" fillId="9" borderId="38" xfId="21" applyFont="1" applyFill="1" applyBorder="1" applyAlignment="1">
      <alignment horizontal="center" vertical="center" wrapText="1"/>
    </xf>
    <xf numFmtId="0" fontId="5" fillId="9" borderId="49" xfId="21" applyFont="1" applyFill="1" applyBorder="1" applyAlignment="1">
      <alignment horizontal="center" vertical="center" wrapText="1"/>
    </xf>
    <xf numFmtId="0" fontId="5" fillId="9" borderId="54" xfId="21" applyFont="1" applyFill="1" applyBorder="1" applyAlignment="1">
      <alignment horizontal="center" vertical="center" wrapText="1"/>
    </xf>
    <xf numFmtId="0" fontId="5" fillId="9" borderId="44" xfId="21" applyFont="1" applyFill="1" applyBorder="1" applyAlignment="1">
      <alignment horizontal="center" vertical="center" wrapText="1"/>
    </xf>
    <xf numFmtId="0" fontId="5" fillId="9" borderId="55" xfId="21" applyFont="1" applyFill="1" applyBorder="1" applyAlignment="1">
      <alignment horizontal="center" vertical="center" wrapText="1"/>
    </xf>
    <xf numFmtId="0" fontId="5" fillId="9" borderId="56" xfId="21" applyFont="1" applyFill="1" applyBorder="1" applyAlignment="1">
      <alignment horizontal="center" vertical="center" wrapText="1"/>
    </xf>
    <xf numFmtId="0" fontId="5" fillId="21" borderId="4" xfId="21" applyFont="1" applyFill="1" applyBorder="1" applyAlignment="1">
      <alignment horizontal="center" vertical="center" wrapText="1"/>
    </xf>
    <xf numFmtId="0" fontId="14" fillId="0" borderId="44" xfId="0" applyFont="1" applyBorder="1" applyAlignment="1">
      <alignment horizontal="left" vertical="center" wrapText="1"/>
    </xf>
    <xf numFmtId="0" fontId="14" fillId="0" borderId="55" xfId="0" applyFont="1" applyBorder="1" applyAlignment="1">
      <alignment horizontal="left" vertical="center" wrapText="1"/>
    </xf>
    <xf numFmtId="0" fontId="14" fillId="0" borderId="56" xfId="0" applyFont="1" applyBorder="1" applyAlignment="1">
      <alignment horizontal="left" vertical="center" wrapText="1"/>
    </xf>
    <xf numFmtId="0" fontId="31" fillId="0" borderId="51" xfId="0" applyFont="1" applyBorder="1" applyAlignment="1">
      <alignment horizontal="center" vertical="center"/>
    </xf>
    <xf numFmtId="0" fontId="31" fillId="0" borderId="49" xfId="0" applyFont="1" applyBorder="1" applyAlignment="1">
      <alignment horizontal="center" vertical="center"/>
    </xf>
    <xf numFmtId="0" fontId="31" fillId="0" borderId="65" xfId="0" applyFont="1" applyBorder="1" applyAlignment="1">
      <alignment horizontal="center" vertical="center"/>
    </xf>
    <xf numFmtId="0" fontId="31" fillId="0" borderId="50" xfId="0" applyFont="1" applyBorder="1" applyAlignment="1">
      <alignment horizontal="center" vertical="center"/>
    </xf>
    <xf numFmtId="0" fontId="5" fillId="9" borderId="9" xfId="21" applyFont="1" applyFill="1" applyBorder="1" applyAlignment="1">
      <alignment horizontal="center" vertical="center" wrapText="1"/>
    </xf>
    <xf numFmtId="0" fontId="5" fillId="9" borderId="6" xfId="21" applyFont="1" applyFill="1" applyBorder="1" applyAlignment="1">
      <alignment horizontal="center" vertical="center" wrapText="1"/>
    </xf>
    <xf numFmtId="0" fontId="5" fillId="9" borderId="52" xfId="21" applyFont="1" applyFill="1" applyBorder="1" applyAlignment="1">
      <alignment horizontal="center" vertical="center" wrapText="1"/>
    </xf>
    <xf numFmtId="0" fontId="5" fillId="21" borderId="57" xfId="21" applyFont="1" applyFill="1" applyBorder="1" applyAlignment="1">
      <alignment horizontal="center" vertical="center" wrapText="1"/>
    </xf>
    <xf numFmtId="0" fontId="5" fillId="21" borderId="58" xfId="21" applyFont="1" applyFill="1" applyBorder="1" applyAlignment="1">
      <alignment horizontal="center" vertical="center" wrapText="1"/>
    </xf>
    <xf numFmtId="0" fontId="5" fillId="21" borderId="59" xfId="21" applyFont="1" applyFill="1" applyBorder="1" applyAlignment="1">
      <alignment horizontal="center" vertical="center" wrapText="1"/>
    </xf>
    <xf numFmtId="0" fontId="4" fillId="0" borderId="63" xfId="21" applyFont="1" applyBorder="1" applyAlignment="1">
      <alignment horizontal="center" vertical="center"/>
    </xf>
    <xf numFmtId="0" fontId="4" fillId="0" borderId="1" xfId="21" applyFont="1" applyBorder="1" applyAlignment="1">
      <alignment horizontal="center" vertical="center"/>
    </xf>
    <xf numFmtId="0" fontId="4" fillId="0" borderId="17" xfId="21" applyFont="1" applyBorder="1" applyAlignment="1">
      <alignment horizontal="center" vertical="center"/>
    </xf>
    <xf numFmtId="173" fontId="5" fillId="9" borderId="65" xfId="16" applyNumberFormat="1" applyFont="1" applyFill="1" applyBorder="1" applyAlignment="1" applyProtection="1">
      <alignment horizontal="center" vertical="center" wrapText="1"/>
    </xf>
    <xf numFmtId="173" fontId="5" fillId="9" borderId="40" xfId="16" applyNumberFormat="1" applyFont="1" applyFill="1" applyBorder="1" applyAlignment="1" applyProtection="1">
      <alignment horizontal="center" vertical="center" wrapText="1"/>
    </xf>
    <xf numFmtId="173" fontId="5" fillId="9" borderId="41" xfId="16" applyNumberFormat="1" applyFont="1" applyFill="1" applyBorder="1" applyAlignment="1" applyProtection="1">
      <alignment horizontal="center" vertical="center" wrapText="1"/>
    </xf>
    <xf numFmtId="0" fontId="5" fillId="9" borderId="51" xfId="21" applyFont="1" applyFill="1" applyBorder="1" applyAlignment="1">
      <alignment horizontal="center" vertical="center" wrapText="1"/>
    </xf>
    <xf numFmtId="0" fontId="5" fillId="9" borderId="8" xfId="21" applyFont="1" applyFill="1" applyBorder="1" applyAlignment="1">
      <alignment horizontal="center" vertical="center" wrapText="1"/>
    </xf>
    <xf numFmtId="0" fontId="5" fillId="21" borderId="63" xfId="21" applyFont="1" applyFill="1" applyBorder="1" applyAlignment="1">
      <alignment horizontal="left" vertical="center" wrapText="1"/>
    </xf>
    <xf numFmtId="0" fontId="5" fillId="21" borderId="17" xfId="21" applyFont="1" applyFill="1" applyBorder="1" applyAlignment="1">
      <alignment horizontal="left" vertical="center" wrapText="1"/>
    </xf>
    <xf numFmtId="0" fontId="5" fillId="21" borderId="2" xfId="21" applyFont="1" applyFill="1" applyBorder="1" applyAlignment="1">
      <alignment horizontal="left" vertical="center" wrapText="1"/>
    </xf>
    <xf numFmtId="0" fontId="5" fillId="21" borderId="18" xfId="21" applyFont="1" applyFill="1" applyBorder="1" applyAlignment="1">
      <alignment horizontal="left" vertical="center" wrapText="1"/>
    </xf>
    <xf numFmtId="0" fontId="5" fillId="21" borderId="14" xfId="21" applyFont="1" applyFill="1" applyBorder="1" applyAlignment="1">
      <alignment horizontal="left" vertical="center" wrapText="1"/>
    </xf>
    <xf numFmtId="0" fontId="5" fillId="21" borderId="19" xfId="21" applyFont="1" applyFill="1" applyBorder="1" applyAlignment="1">
      <alignment horizontal="left" vertical="center" wrapText="1"/>
    </xf>
    <xf numFmtId="0" fontId="4" fillId="0" borderId="2" xfId="21" applyFont="1" applyBorder="1" applyAlignment="1">
      <alignment horizontal="center" vertical="center" wrapText="1"/>
    </xf>
    <xf numFmtId="0" fontId="4" fillId="0" borderId="0" xfId="21" applyFont="1" applyAlignment="1">
      <alignment horizontal="center" vertical="center" wrapText="1"/>
    </xf>
    <xf numFmtId="0" fontId="4" fillId="0" borderId="18" xfId="21" applyFont="1" applyBorder="1" applyAlignment="1">
      <alignment horizontal="center" vertical="center" wrapText="1"/>
    </xf>
    <xf numFmtId="0" fontId="4" fillId="0" borderId="14" xfId="21" applyFont="1" applyBorder="1" applyAlignment="1">
      <alignment horizontal="center" vertical="center" wrapText="1"/>
    </xf>
    <xf numFmtId="0" fontId="4" fillId="0" borderId="3" xfId="21" applyFont="1" applyBorder="1" applyAlignment="1">
      <alignment horizontal="center" vertical="center" wrapText="1"/>
    </xf>
    <xf numFmtId="0" fontId="4" fillId="0" borderId="19" xfId="21" applyFont="1" applyBorder="1" applyAlignment="1">
      <alignment horizontal="center" vertical="center" wrapText="1"/>
    </xf>
    <xf numFmtId="0" fontId="5" fillId="21" borderId="57" xfId="21" applyFont="1" applyFill="1" applyBorder="1" applyAlignment="1">
      <alignment horizontal="left" vertical="center" wrapText="1"/>
    </xf>
    <xf numFmtId="0" fontId="5" fillId="21" borderId="59" xfId="21" applyFont="1" applyFill="1" applyBorder="1" applyAlignment="1">
      <alignment horizontal="left" vertical="center" wrapText="1"/>
    </xf>
    <xf numFmtId="0" fontId="5" fillId="0" borderId="63" xfId="21" applyFont="1" applyBorder="1" applyAlignment="1">
      <alignment horizontal="center" vertical="center" wrapText="1"/>
    </xf>
    <xf numFmtId="0" fontId="5" fillId="0" borderId="1" xfId="21" applyFont="1" applyBorder="1" applyAlignment="1">
      <alignment horizontal="center" vertical="center" wrapText="1"/>
    </xf>
    <xf numFmtId="0" fontId="5" fillId="0" borderId="17" xfId="21" applyFont="1" applyBorder="1" applyAlignment="1">
      <alignment horizontal="center" vertical="center" wrapText="1"/>
    </xf>
    <xf numFmtId="0" fontId="5" fillId="0" borderId="2" xfId="21" applyFont="1" applyBorder="1" applyAlignment="1">
      <alignment horizontal="center" vertical="center" wrapText="1"/>
    </xf>
    <xf numFmtId="0" fontId="5" fillId="0" borderId="0" xfId="21" applyFont="1" applyAlignment="1">
      <alignment horizontal="center" vertical="center" wrapText="1"/>
    </xf>
    <xf numFmtId="0" fontId="5" fillId="0" borderId="18" xfId="21" applyFont="1" applyBorder="1" applyAlignment="1">
      <alignment horizontal="center" vertical="center" wrapText="1"/>
    </xf>
    <xf numFmtId="0" fontId="5" fillId="0" borderId="14" xfId="21" applyFont="1" applyBorder="1" applyAlignment="1">
      <alignment horizontal="center" vertical="center" wrapText="1"/>
    </xf>
    <xf numFmtId="0" fontId="5" fillId="0" borderId="3" xfId="21" applyFont="1" applyBorder="1" applyAlignment="1">
      <alignment horizontal="center" vertical="center" wrapText="1"/>
    </xf>
    <xf numFmtId="0" fontId="5" fillId="0" borderId="19" xfId="21" applyFont="1" applyBorder="1" applyAlignment="1">
      <alignment horizontal="center" vertical="center" wrapText="1"/>
    </xf>
    <xf numFmtId="0" fontId="8" fillId="0" borderId="57" xfId="21" applyFont="1" applyBorder="1" applyAlignment="1">
      <alignment horizontal="center" vertical="center" wrapText="1"/>
    </xf>
    <xf numFmtId="0" fontId="8" fillId="0" borderId="58" xfId="21" applyFont="1" applyBorder="1" applyAlignment="1">
      <alignment horizontal="center" vertical="center" wrapText="1"/>
    </xf>
    <xf numFmtId="0" fontId="8" fillId="0" borderId="59" xfId="21" applyFont="1" applyBorder="1" applyAlignment="1">
      <alignment horizontal="center" vertical="center" wrapText="1"/>
    </xf>
    <xf numFmtId="0" fontId="5" fillId="9" borderId="14" xfId="21" applyFont="1" applyFill="1" applyBorder="1" applyAlignment="1">
      <alignment horizontal="left" vertical="center" wrapText="1"/>
    </xf>
    <xf numFmtId="0" fontId="5" fillId="9" borderId="3" xfId="21" applyFont="1" applyFill="1" applyBorder="1" applyAlignment="1">
      <alignment horizontal="left" vertical="center" wrapText="1"/>
    </xf>
    <xf numFmtId="0" fontId="29" fillId="0" borderId="51" xfId="0" applyFont="1" applyBorder="1" applyAlignment="1">
      <alignment horizontal="center" vertical="center" wrapText="1"/>
    </xf>
    <xf numFmtId="0" fontId="29" fillId="0" borderId="49" xfId="0" applyFont="1" applyBorder="1" applyAlignment="1">
      <alignment horizontal="center" vertical="center" wrapText="1"/>
    </xf>
    <xf numFmtId="0" fontId="4" fillId="0" borderId="2" xfId="21" applyFont="1" applyBorder="1" applyAlignment="1">
      <alignment horizontal="center" vertical="center"/>
    </xf>
    <xf numFmtId="0" fontId="4" fillId="0" borderId="0" xfId="21" applyFont="1" applyAlignment="1">
      <alignment horizontal="center" vertical="center"/>
    </xf>
    <xf numFmtId="0" fontId="4" fillId="0" borderId="18" xfId="21" applyFont="1" applyBorder="1" applyAlignment="1">
      <alignment horizontal="center" vertical="center"/>
    </xf>
    <xf numFmtId="0" fontId="3" fillId="0" borderId="66" xfId="21" applyFont="1" applyBorder="1" applyAlignment="1">
      <alignment horizontal="center" vertical="center" wrapText="1"/>
    </xf>
    <xf numFmtId="0" fontId="3" fillId="0" borderId="67" xfId="21" applyFont="1" applyBorder="1" applyAlignment="1">
      <alignment horizontal="center" vertical="center" wrapText="1"/>
    </xf>
    <xf numFmtId="0" fontId="3" fillId="0" borderId="68" xfId="21" applyFont="1" applyBorder="1" applyAlignment="1">
      <alignment horizontal="center" vertical="center" wrapText="1"/>
    </xf>
    <xf numFmtId="173" fontId="5" fillId="9" borderId="39" xfId="16" applyNumberFormat="1" applyFont="1" applyFill="1" applyBorder="1" applyAlignment="1" applyProtection="1">
      <alignment horizontal="center" vertical="center" wrapText="1"/>
    </xf>
    <xf numFmtId="0" fontId="5" fillId="0" borderId="23" xfId="21" applyFont="1" applyBorder="1" applyAlignment="1">
      <alignment horizontal="center" vertical="center" wrapText="1"/>
    </xf>
    <xf numFmtId="0" fontId="5" fillId="0" borderId="31" xfId="21" applyFont="1" applyBorder="1" applyAlignment="1">
      <alignment horizontal="center" vertical="center" wrapText="1"/>
    </xf>
    <xf numFmtId="0" fontId="5" fillId="0" borderId="30" xfId="21" applyFont="1" applyBorder="1" applyAlignment="1">
      <alignment horizontal="center" vertical="center" wrapText="1"/>
    </xf>
    <xf numFmtId="0" fontId="29" fillId="0" borderId="65" xfId="0" applyFont="1" applyBorder="1" applyAlignment="1">
      <alignment horizontal="center" vertical="center" wrapText="1"/>
    </xf>
    <xf numFmtId="0" fontId="29" fillId="0" borderId="50" xfId="0" applyFont="1" applyBorder="1" applyAlignment="1">
      <alignment horizontal="center" vertical="center" wrapText="1"/>
    </xf>
    <xf numFmtId="0" fontId="5" fillId="9" borderId="36" xfId="21" applyFont="1" applyFill="1" applyBorder="1" applyAlignment="1">
      <alignment horizontal="center" vertical="center" wrapText="1"/>
    </xf>
    <xf numFmtId="0" fontId="5" fillId="9" borderId="19" xfId="21" applyFont="1" applyFill="1" applyBorder="1" applyAlignment="1">
      <alignment horizontal="center" vertical="center" wrapText="1"/>
    </xf>
    <xf numFmtId="0" fontId="5" fillId="9" borderId="0" xfId="21" applyFont="1" applyFill="1" applyAlignment="1">
      <alignment horizontal="center" vertical="center" wrapText="1"/>
    </xf>
    <xf numFmtId="15" fontId="32" fillId="0" borderId="63" xfId="0" applyNumberFormat="1" applyFont="1" applyBorder="1" applyAlignment="1">
      <alignment horizontal="center" vertical="center"/>
    </xf>
    <xf numFmtId="0" fontId="32" fillId="0" borderId="17" xfId="0" applyFont="1" applyBorder="1" applyAlignment="1">
      <alignment horizontal="center" vertical="center"/>
    </xf>
    <xf numFmtId="0" fontId="32" fillId="0" borderId="2" xfId="0" applyFont="1" applyBorder="1" applyAlignment="1">
      <alignment horizontal="center" vertical="center"/>
    </xf>
    <xf numFmtId="0" fontId="32" fillId="0" borderId="18" xfId="0" applyFont="1" applyBorder="1" applyAlignment="1">
      <alignment horizontal="center" vertical="center"/>
    </xf>
    <xf numFmtId="0" fontId="32" fillId="0" borderId="14" xfId="0" applyFont="1" applyBorder="1" applyAlignment="1">
      <alignment horizontal="center" vertical="center"/>
    </xf>
    <xf numFmtId="0" fontId="32" fillId="0" borderId="19" xfId="0" applyFont="1" applyBorder="1" applyAlignment="1">
      <alignment horizontal="center" vertical="center"/>
    </xf>
    <xf numFmtId="0" fontId="29" fillId="0" borderId="62" xfId="0" applyFont="1" applyBorder="1" applyAlignment="1">
      <alignment horizontal="center" vertical="center" wrapText="1"/>
    </xf>
    <xf numFmtId="0" fontId="29" fillId="0" borderId="48" xfId="0" applyFont="1" applyBorder="1" applyAlignment="1">
      <alignment horizontal="center" vertical="center" wrapText="1"/>
    </xf>
    <xf numFmtId="0" fontId="5" fillId="21" borderId="63" xfId="21" applyFont="1" applyFill="1" applyBorder="1" applyAlignment="1">
      <alignment horizontal="center" vertical="center" wrapText="1"/>
    </xf>
    <xf numFmtId="0" fontId="5" fillId="21" borderId="17" xfId="21" applyFont="1" applyFill="1" applyBorder="1" applyAlignment="1">
      <alignment horizontal="center" vertical="center" wrapText="1"/>
    </xf>
    <xf numFmtId="0" fontId="5" fillId="21" borderId="2" xfId="21" applyFont="1" applyFill="1" applyBorder="1" applyAlignment="1">
      <alignment horizontal="center" vertical="center" wrapText="1"/>
    </xf>
    <xf numFmtId="0" fontId="5" fillId="21" borderId="18" xfId="21" applyFont="1" applyFill="1" applyBorder="1" applyAlignment="1">
      <alignment horizontal="center" vertical="center" wrapText="1"/>
    </xf>
    <xf numFmtId="0" fontId="5" fillId="21" borderId="14" xfId="21" applyFont="1" applyFill="1" applyBorder="1" applyAlignment="1">
      <alignment horizontal="center" vertical="center" wrapText="1"/>
    </xf>
    <xf numFmtId="0" fontId="5" fillId="21" borderId="19" xfId="21" applyFont="1" applyFill="1" applyBorder="1" applyAlignment="1">
      <alignment horizontal="center" vertical="center" wrapText="1"/>
    </xf>
    <xf numFmtId="173" fontId="5" fillId="9" borderId="50" xfId="16" applyNumberFormat="1" applyFont="1" applyFill="1" applyBorder="1" applyAlignment="1" applyProtection="1">
      <alignment horizontal="center" vertical="center" wrapText="1"/>
    </xf>
    <xf numFmtId="0" fontId="5" fillId="9" borderId="37" xfId="21" applyFont="1" applyFill="1" applyBorder="1" applyAlignment="1">
      <alignment horizontal="center"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12" xfId="0" applyFont="1" applyBorder="1" applyAlignment="1">
      <alignment horizontal="left" vertical="center" wrapText="1"/>
    </xf>
    <xf numFmtId="0" fontId="5" fillId="21" borderId="60" xfId="21" applyFont="1" applyFill="1" applyBorder="1" applyAlignment="1">
      <alignment horizontal="center" vertical="center" wrapText="1"/>
    </xf>
    <xf numFmtId="0" fontId="33" fillId="0" borderId="41" xfId="0" applyFont="1" applyBorder="1" applyAlignment="1">
      <alignment horizontal="left" vertical="center" wrapText="1"/>
    </xf>
    <xf numFmtId="0" fontId="33" fillId="0" borderId="16" xfId="0" applyFont="1" applyBorder="1" applyAlignment="1">
      <alignment horizontal="left" vertical="center" wrapText="1"/>
    </xf>
    <xf numFmtId="0" fontId="33" fillId="0" borderId="69" xfId="0" applyFont="1" applyBorder="1" applyAlignment="1">
      <alignment horizontal="left" vertical="center" wrapText="1"/>
    </xf>
    <xf numFmtId="0" fontId="5" fillId="0" borderId="57" xfId="21" applyFont="1" applyBorder="1" applyAlignment="1">
      <alignment horizontal="center" vertical="center" wrapText="1"/>
    </xf>
    <xf numFmtId="0" fontId="5" fillId="0" borderId="58" xfId="21" applyFont="1" applyBorder="1" applyAlignment="1">
      <alignment horizontal="center" vertical="center" wrapText="1"/>
    </xf>
    <xf numFmtId="0" fontId="5" fillId="0" borderId="59" xfId="21" applyFont="1" applyBorder="1" applyAlignment="1">
      <alignment horizontal="center" vertical="center" wrapText="1"/>
    </xf>
    <xf numFmtId="0" fontId="5" fillId="21" borderId="61" xfId="21" applyFont="1" applyFill="1" applyBorder="1" applyAlignment="1">
      <alignment horizontal="center" vertical="center" wrapText="1"/>
    </xf>
    <xf numFmtId="0" fontId="5" fillId="9" borderId="15" xfId="21" applyFont="1" applyFill="1" applyBorder="1" applyAlignment="1">
      <alignment horizontal="center" vertical="center" wrapText="1"/>
    </xf>
    <xf numFmtId="0" fontId="5" fillId="9" borderId="10" xfId="21" applyFont="1" applyFill="1" applyBorder="1" applyAlignment="1">
      <alignment horizontal="center" vertical="center" wrapText="1"/>
    </xf>
    <xf numFmtId="9" fontId="5" fillId="0" borderId="57" xfId="21" applyNumberFormat="1" applyFont="1" applyBorder="1" applyAlignment="1">
      <alignment horizontal="center" vertical="center" wrapText="1"/>
    </xf>
    <xf numFmtId="9" fontId="5" fillId="0" borderId="59" xfId="21" applyNumberFormat="1" applyFont="1" applyBorder="1" applyAlignment="1">
      <alignment horizontal="center" vertical="center" wrapText="1"/>
    </xf>
    <xf numFmtId="0" fontId="31" fillId="0" borderId="62" xfId="0" applyFont="1" applyBorder="1" applyAlignment="1">
      <alignment horizontal="center" vertical="center"/>
    </xf>
    <xf numFmtId="0" fontId="31" fillId="0" borderId="48" xfId="0" applyFont="1" applyBorder="1" applyAlignment="1">
      <alignment horizontal="center" vertical="center"/>
    </xf>
    <xf numFmtId="0" fontId="5" fillId="2" borderId="2" xfId="21" applyFont="1" applyFill="1" applyBorder="1" applyAlignment="1">
      <alignment horizontal="center" vertical="center" wrapText="1"/>
    </xf>
    <xf numFmtId="0" fontId="5" fillId="21" borderId="23" xfId="21" applyFont="1" applyFill="1" applyBorder="1" applyAlignment="1">
      <alignment horizontal="center" vertical="center" wrapText="1"/>
    </xf>
    <xf numFmtId="0" fontId="5" fillId="21" borderId="31" xfId="21" applyFont="1" applyFill="1" applyBorder="1" applyAlignment="1">
      <alignment horizontal="center" vertical="center" wrapText="1"/>
    </xf>
    <xf numFmtId="0" fontId="5" fillId="21" borderId="30" xfId="21" applyFont="1" applyFill="1" applyBorder="1" applyAlignment="1">
      <alignment horizontal="center" vertical="center" wrapText="1"/>
    </xf>
    <xf numFmtId="0" fontId="5" fillId="21" borderId="1" xfId="21" applyFont="1" applyFill="1" applyBorder="1" applyAlignment="1">
      <alignment horizontal="center" vertical="center" wrapText="1"/>
    </xf>
    <xf numFmtId="0" fontId="5" fillId="21" borderId="0" xfId="21" applyFont="1" applyFill="1" applyAlignment="1">
      <alignment horizontal="center" vertical="center" wrapText="1"/>
    </xf>
    <xf numFmtId="0" fontId="5" fillId="21" borderId="3" xfId="21" applyFont="1" applyFill="1" applyBorder="1" applyAlignment="1">
      <alignment horizontal="center" vertical="center" wrapText="1"/>
    </xf>
    <xf numFmtId="0" fontId="6" fillId="0" borderId="57" xfId="21" applyFont="1" applyBorder="1" applyAlignment="1">
      <alignment horizontal="center" vertical="center" wrapText="1"/>
    </xf>
    <xf numFmtId="0" fontId="6" fillId="0" borderId="58" xfId="21" applyFont="1" applyBorder="1" applyAlignment="1">
      <alignment horizontal="center" vertical="center" wrapText="1"/>
    </xf>
    <xf numFmtId="0" fontId="6" fillId="0" borderId="59" xfId="21" applyFont="1" applyBorder="1" applyAlignment="1">
      <alignment horizontal="center" vertical="center" wrapText="1"/>
    </xf>
    <xf numFmtId="0" fontId="5" fillId="21" borderId="24" xfId="21" applyFont="1" applyFill="1" applyBorder="1" applyAlignment="1">
      <alignment horizontal="center" vertical="center" wrapText="1"/>
    </xf>
    <xf numFmtId="0" fontId="5" fillId="21" borderId="52" xfId="21" applyFont="1" applyFill="1" applyBorder="1" applyAlignment="1">
      <alignment horizontal="center" vertical="center" wrapText="1"/>
    </xf>
    <xf numFmtId="0" fontId="5" fillId="21" borderId="7" xfId="21" applyFont="1" applyFill="1" applyBorder="1" applyAlignment="1">
      <alignment horizontal="center" vertical="center" wrapText="1"/>
    </xf>
    <xf numFmtId="0" fontId="5" fillId="21" borderId="25" xfId="21" applyFont="1" applyFill="1" applyBorder="1" applyAlignment="1">
      <alignment horizontal="center" vertical="center" wrapText="1"/>
    </xf>
    <xf numFmtId="0" fontId="5" fillId="21" borderId="45" xfId="21" applyFont="1" applyFill="1" applyBorder="1" applyAlignment="1">
      <alignment horizontal="center" vertical="center" wrapText="1"/>
    </xf>
    <xf numFmtId="0" fontId="5" fillId="21" borderId="53" xfId="21" applyFont="1" applyFill="1" applyBorder="1" applyAlignment="1">
      <alignment horizontal="center" vertical="center" wrapText="1"/>
    </xf>
    <xf numFmtId="0" fontId="5" fillId="21" borderId="15" xfId="21" applyFont="1" applyFill="1" applyBorder="1" applyAlignment="1">
      <alignment horizontal="center" vertical="center" wrapText="1"/>
    </xf>
    <xf numFmtId="3" fontId="5" fillId="0" borderId="45" xfId="21" applyNumberFormat="1" applyFont="1" applyBorder="1" applyAlignment="1">
      <alignment horizontal="center" vertical="center" wrapText="1"/>
    </xf>
    <xf numFmtId="3" fontId="5" fillId="0" borderId="53" xfId="21" applyNumberFormat="1" applyFont="1" applyBorder="1" applyAlignment="1">
      <alignment horizontal="center" vertical="center" wrapText="1"/>
    </xf>
    <xf numFmtId="3" fontId="5" fillId="0" borderId="34" xfId="21" applyNumberFormat="1" applyFont="1" applyBorder="1" applyAlignment="1">
      <alignment horizontal="center" vertical="center" wrapText="1"/>
    </xf>
    <xf numFmtId="3" fontId="5" fillId="0" borderId="35" xfId="21" applyNumberFormat="1" applyFont="1" applyBorder="1" applyAlignment="1">
      <alignment horizontal="center" vertical="center" wrapText="1"/>
    </xf>
    <xf numFmtId="0" fontId="5" fillId="21" borderId="11" xfId="21" applyFont="1" applyFill="1" applyBorder="1" applyAlignment="1">
      <alignment horizontal="center" vertical="center" wrapText="1"/>
    </xf>
    <xf numFmtId="0" fontId="6" fillId="21" borderId="4" xfId="21" applyFont="1" applyFill="1" applyBorder="1" applyAlignment="1">
      <alignment horizontal="center" vertical="center" wrapText="1"/>
    </xf>
    <xf numFmtId="0" fontId="6" fillId="21" borderId="11" xfId="21" applyFont="1" applyFill="1" applyBorder="1" applyAlignment="1">
      <alignment horizontal="center" vertical="center" wrapText="1"/>
    </xf>
    <xf numFmtId="0" fontId="6" fillId="0" borderId="11" xfId="21" applyFont="1" applyBorder="1" applyAlignment="1">
      <alignment horizontal="justify" vertical="center" wrapText="1"/>
    </xf>
    <xf numFmtId="0" fontId="6" fillId="0" borderId="28" xfId="21" applyFont="1" applyBorder="1" applyAlignment="1">
      <alignment horizontal="justify" vertical="center" wrapText="1"/>
    </xf>
    <xf numFmtId="3" fontId="6" fillId="9" borderId="45" xfId="21" applyNumberFormat="1" applyFont="1" applyFill="1" applyBorder="1" applyAlignment="1" applyProtection="1">
      <alignment horizontal="center" vertical="center" wrapText="1"/>
      <protection locked="0"/>
    </xf>
    <xf numFmtId="3" fontId="6" fillId="9" borderId="46" xfId="21" applyNumberFormat="1" applyFont="1" applyFill="1" applyBorder="1" applyAlignment="1" applyProtection="1">
      <alignment horizontal="center" vertical="center" wrapText="1"/>
      <protection locked="0"/>
    </xf>
    <xf numFmtId="3" fontId="6" fillId="9" borderId="53" xfId="21" applyNumberFormat="1" applyFont="1" applyFill="1" applyBorder="1" applyAlignment="1" applyProtection="1">
      <alignment horizontal="center" vertical="center" wrapText="1"/>
      <protection locked="0"/>
    </xf>
    <xf numFmtId="3" fontId="6" fillId="9" borderId="34" xfId="21" applyNumberFormat="1" applyFont="1" applyFill="1" applyBorder="1" applyAlignment="1" applyProtection="1">
      <alignment horizontal="center" vertical="center" wrapText="1"/>
      <protection locked="0"/>
    </xf>
    <xf numFmtId="3" fontId="6" fillId="9" borderId="0" xfId="21" applyNumberFormat="1" applyFont="1" applyFill="1" applyAlignment="1" applyProtection="1">
      <alignment horizontal="center" vertical="center" wrapText="1"/>
      <protection locked="0"/>
    </xf>
    <xf numFmtId="3" fontId="6" fillId="9" borderId="35" xfId="21" applyNumberFormat="1" applyFont="1" applyFill="1" applyBorder="1" applyAlignment="1" applyProtection="1">
      <alignment horizontal="center" vertical="center" wrapText="1"/>
      <protection locked="0"/>
    </xf>
    <xf numFmtId="0" fontId="5" fillId="21" borderId="54" xfId="21" applyFont="1" applyFill="1" applyBorder="1" applyAlignment="1">
      <alignment horizontal="center" vertical="center" wrapText="1"/>
    </xf>
    <xf numFmtId="0" fontId="5" fillId="21" borderId="55" xfId="21" applyFont="1" applyFill="1" applyBorder="1" applyAlignment="1">
      <alignment horizontal="center" vertical="center" wrapText="1"/>
    </xf>
    <xf numFmtId="0" fontId="5" fillId="21" borderId="56" xfId="21" applyFont="1" applyFill="1" applyBorder="1" applyAlignment="1">
      <alignment horizontal="center" vertical="center" wrapText="1"/>
    </xf>
    <xf numFmtId="0" fontId="5" fillId="21" borderId="6" xfId="21" applyFont="1" applyFill="1" applyBorder="1" applyAlignment="1">
      <alignment horizontal="center" vertical="center" wrapText="1"/>
    </xf>
    <xf numFmtId="9" fontId="26" fillId="0" borderId="39" xfId="29" applyFont="1" applyFill="1" applyBorder="1" applyAlignment="1" applyProtection="1">
      <alignment horizontal="justify" vertical="center" wrapText="1"/>
    </xf>
    <xf numFmtId="9" fontId="26" fillId="0" borderId="40" xfId="29" applyFont="1" applyFill="1" applyBorder="1" applyAlignment="1" applyProtection="1">
      <alignment horizontal="justify" vertical="center" wrapText="1"/>
    </xf>
    <xf numFmtId="9" fontId="26" fillId="0" borderId="50" xfId="29" applyFont="1" applyFill="1" applyBorder="1" applyAlignment="1" applyProtection="1">
      <alignment horizontal="justify" vertical="center" wrapText="1"/>
    </xf>
    <xf numFmtId="167" fontId="5" fillId="0" borderId="13" xfId="10" applyFont="1" applyFill="1" applyBorder="1" applyAlignment="1" applyProtection="1">
      <alignment horizontal="center" vertical="center" wrapText="1"/>
    </xf>
    <xf numFmtId="167" fontId="5" fillId="0" borderId="29" xfId="10" applyFont="1" applyFill="1" applyBorder="1" applyAlignment="1" applyProtection="1">
      <alignment horizontal="center" vertical="center" wrapText="1"/>
    </xf>
    <xf numFmtId="0" fontId="5" fillId="21" borderId="10" xfId="21" applyFont="1" applyFill="1" applyBorder="1" applyAlignment="1">
      <alignment horizontal="center" vertical="center" wrapText="1"/>
    </xf>
    <xf numFmtId="0" fontId="6" fillId="0" borderId="4" xfId="21" applyFont="1" applyBorder="1" applyAlignment="1">
      <alignment horizontal="center" vertical="center" wrapText="1"/>
    </xf>
    <xf numFmtId="0" fontId="6" fillId="0" borderId="12" xfId="21" applyFont="1" applyBorder="1" applyAlignment="1">
      <alignment horizontal="center" vertical="center" wrapText="1"/>
    </xf>
    <xf numFmtId="0" fontId="6" fillId="0" borderId="13" xfId="21" applyFont="1" applyBorder="1" applyAlignment="1">
      <alignment horizontal="center" vertical="center" wrapText="1"/>
    </xf>
    <xf numFmtId="0" fontId="6" fillId="0" borderId="64" xfId="21" applyFont="1" applyBorder="1" applyAlignment="1">
      <alignment horizontal="center" vertical="center" wrapText="1"/>
    </xf>
    <xf numFmtId="0" fontId="5" fillId="21" borderId="12" xfId="21" applyFont="1" applyFill="1" applyBorder="1" applyAlignment="1">
      <alignment horizontal="center" vertical="center" wrapText="1"/>
    </xf>
    <xf numFmtId="9" fontId="29" fillId="0" borderId="13" xfId="0" applyNumberFormat="1" applyFont="1" applyBorder="1" applyAlignment="1">
      <alignment horizontal="center" vertical="center"/>
    </xf>
    <xf numFmtId="9" fontId="29" fillId="0" borderId="7" xfId="0" applyNumberFormat="1" applyFont="1" applyBorder="1" applyAlignment="1">
      <alignment horizontal="center" vertical="center"/>
    </xf>
    <xf numFmtId="167" fontId="6" fillId="32" borderId="51" xfId="10" applyFont="1" applyFill="1" applyBorder="1" applyAlignment="1" applyProtection="1">
      <alignment horizontal="left" vertical="center" wrapText="1"/>
    </xf>
    <xf numFmtId="167" fontId="6" fillId="32" borderId="8" xfId="10" applyFont="1" applyFill="1" applyBorder="1" applyAlignment="1" applyProtection="1">
      <alignment horizontal="left" vertical="center" wrapText="1"/>
    </xf>
    <xf numFmtId="2" fontId="6" fillId="28" borderId="24" xfId="21" applyNumberFormat="1" applyFont="1" applyFill="1" applyBorder="1" applyAlignment="1">
      <alignment horizontal="justify" vertical="center" wrapText="1"/>
    </xf>
    <xf numFmtId="2" fontId="6" fillId="28" borderId="11" xfId="21" applyNumberFormat="1" applyFont="1" applyFill="1" applyBorder="1" applyAlignment="1">
      <alignment horizontal="justify" vertical="center" wrapText="1"/>
    </xf>
    <xf numFmtId="0" fontId="34" fillId="0" borderId="70" xfId="21" applyFont="1" applyBorder="1" applyAlignment="1">
      <alignment horizontal="center" vertical="center" wrapText="1"/>
    </xf>
    <xf numFmtId="0" fontId="34" fillId="0" borderId="71" xfId="21" applyFont="1" applyBorder="1" applyAlignment="1">
      <alignment horizontal="center" vertical="center" wrapText="1"/>
    </xf>
    <xf numFmtId="0" fontId="34" fillId="0" borderId="20" xfId="21" applyFont="1" applyBorder="1" applyAlignment="1">
      <alignment horizontal="center" vertical="center" wrapText="1"/>
    </xf>
    <xf numFmtId="0" fontId="5" fillId="9" borderId="42" xfId="21" applyFont="1" applyFill="1" applyBorder="1" applyAlignment="1">
      <alignment horizontal="left" vertical="center" wrapText="1"/>
    </xf>
    <xf numFmtId="0" fontId="5" fillId="9" borderId="43" xfId="21" applyFont="1" applyFill="1" applyBorder="1" applyAlignment="1">
      <alignment horizontal="left" vertical="center" wrapText="1"/>
    </xf>
    <xf numFmtId="0" fontId="5" fillId="9" borderId="44" xfId="21" applyFont="1" applyFill="1" applyBorder="1" applyAlignment="1">
      <alignment horizontal="left" vertical="center" wrapText="1"/>
    </xf>
    <xf numFmtId="0" fontId="5" fillId="9" borderId="39" xfId="21" applyFont="1" applyFill="1" applyBorder="1" applyAlignment="1">
      <alignment horizontal="left" vertical="center" wrapText="1"/>
    </xf>
    <xf numFmtId="0" fontId="5" fillId="9" borderId="40" xfId="21" applyFont="1" applyFill="1" applyBorder="1" applyAlignment="1">
      <alignment horizontal="left" vertical="center" wrapText="1"/>
    </xf>
    <xf numFmtId="0" fontId="5" fillId="9" borderId="41" xfId="21" applyFont="1" applyFill="1" applyBorder="1" applyAlignment="1">
      <alignment horizontal="left" vertical="center" wrapText="1"/>
    </xf>
    <xf numFmtId="0" fontId="5" fillId="21" borderId="49" xfId="21" applyFont="1" applyFill="1" applyBorder="1" applyAlignment="1">
      <alignment horizontal="center" vertical="center" wrapText="1"/>
    </xf>
    <xf numFmtId="9" fontId="26" fillId="0" borderId="45" xfId="21" applyNumberFormat="1" applyFont="1" applyBorder="1" applyAlignment="1">
      <alignment horizontal="justify" vertical="top" wrapText="1"/>
    </xf>
    <xf numFmtId="9" fontId="26" fillId="0" borderId="46" xfId="21" applyNumberFormat="1" applyFont="1" applyBorder="1" applyAlignment="1">
      <alignment horizontal="justify" vertical="top" wrapText="1"/>
    </xf>
    <xf numFmtId="9" fontId="26" fillId="0" borderId="47" xfId="21" applyNumberFormat="1" applyFont="1" applyBorder="1" applyAlignment="1">
      <alignment horizontal="justify" vertical="top" wrapText="1"/>
    </xf>
    <xf numFmtId="9" fontId="26" fillId="0" borderId="34" xfId="21" applyNumberFormat="1" applyFont="1" applyBorder="1" applyAlignment="1">
      <alignment horizontal="justify" vertical="top" wrapText="1"/>
    </xf>
    <xf numFmtId="9" fontId="26" fillId="0" borderId="0" xfId="21" applyNumberFormat="1" applyFont="1" applyAlignment="1">
      <alignment horizontal="justify" vertical="top" wrapText="1"/>
    </xf>
    <xf numFmtId="9" fontId="26" fillId="0" borderId="18" xfId="21" applyNumberFormat="1" applyFont="1" applyBorder="1" applyAlignment="1">
      <alignment horizontal="justify" vertical="top" wrapText="1"/>
    </xf>
    <xf numFmtId="9" fontId="26" fillId="0" borderId="15" xfId="21" applyNumberFormat="1" applyFont="1" applyBorder="1" applyAlignment="1">
      <alignment horizontal="justify" vertical="top" wrapText="1"/>
    </xf>
    <xf numFmtId="9" fontId="26" fillId="0" borderId="6" xfId="21" applyNumberFormat="1" applyFont="1" applyBorder="1" applyAlignment="1">
      <alignment horizontal="justify" vertical="top" wrapText="1"/>
    </xf>
    <xf numFmtId="9" fontId="26" fillId="0" borderId="10" xfId="21" applyNumberFormat="1" applyFont="1" applyBorder="1" applyAlignment="1">
      <alignment horizontal="justify" vertical="top" wrapText="1"/>
    </xf>
    <xf numFmtId="9" fontId="26" fillId="0" borderId="39" xfId="29" applyFont="1" applyFill="1" applyBorder="1" applyAlignment="1" applyProtection="1">
      <alignment horizontal="justify" vertical="top" wrapText="1"/>
    </xf>
    <xf numFmtId="9" fontId="26" fillId="0" borderId="40" xfId="29" applyFont="1" applyFill="1" applyBorder="1" applyAlignment="1" applyProtection="1">
      <alignment horizontal="justify" vertical="top" wrapText="1"/>
    </xf>
    <xf numFmtId="9" fontId="26" fillId="0" borderId="50" xfId="29" applyFont="1" applyFill="1" applyBorder="1" applyAlignment="1" applyProtection="1">
      <alignment horizontal="justify" vertical="top" wrapText="1"/>
    </xf>
    <xf numFmtId="0" fontId="5" fillId="9" borderId="32" xfId="21" applyFont="1" applyFill="1" applyBorder="1" applyAlignment="1">
      <alignment horizontal="center" vertical="center" wrapText="1"/>
    </xf>
    <xf numFmtId="0" fontId="5" fillId="9" borderId="1" xfId="21" applyFont="1" applyFill="1" applyBorder="1" applyAlignment="1">
      <alignment horizontal="center" vertical="center" wrapText="1"/>
    </xf>
    <xf numFmtId="0" fontId="5" fillId="9" borderId="33" xfId="21" applyFont="1" applyFill="1" applyBorder="1" applyAlignment="1">
      <alignment horizontal="center" vertical="center" wrapText="1"/>
    </xf>
    <xf numFmtId="0" fontId="5" fillId="9" borderId="34" xfId="21" applyFont="1" applyFill="1" applyBorder="1" applyAlignment="1">
      <alignment horizontal="center" vertical="center" wrapText="1"/>
    </xf>
    <xf numFmtId="0" fontId="5" fillId="9" borderId="35" xfId="21" applyFont="1" applyFill="1" applyBorder="1" applyAlignment="1">
      <alignment horizontal="center" vertical="center" wrapText="1"/>
    </xf>
    <xf numFmtId="0" fontId="5" fillId="9" borderId="3" xfId="21" applyFont="1" applyFill="1" applyBorder="1" applyAlignment="1">
      <alignment horizontal="center" vertical="center" wrapText="1"/>
    </xf>
    <xf numFmtId="0" fontId="5" fillId="9" borderId="5" xfId="21" applyFont="1" applyFill="1" applyBorder="1" applyAlignment="1">
      <alignment horizontal="left" vertical="center" wrapText="1"/>
    </xf>
    <xf numFmtId="0" fontId="5" fillId="9" borderId="38" xfId="21" applyFont="1" applyFill="1" applyBorder="1" applyAlignment="1">
      <alignment horizontal="left" vertical="center" wrapText="1"/>
    </xf>
    <xf numFmtId="0" fontId="5" fillId="9" borderId="8" xfId="21" applyFont="1" applyFill="1" applyBorder="1" applyAlignment="1">
      <alignment horizontal="left" vertical="center" wrapText="1"/>
    </xf>
    <xf numFmtId="0" fontId="5" fillId="0" borderId="32" xfId="21" applyFont="1" applyBorder="1" applyAlignment="1">
      <alignment horizontal="center" vertical="center" wrapText="1"/>
    </xf>
    <xf numFmtId="0" fontId="5" fillId="0" borderId="34" xfId="21" applyFont="1" applyBorder="1" applyAlignment="1">
      <alignment horizontal="center" vertical="center" wrapText="1"/>
    </xf>
    <xf numFmtId="0" fontId="5" fillId="0" borderId="36" xfId="21" applyFont="1" applyBorder="1" applyAlignment="1">
      <alignment horizontal="center" vertical="center" wrapText="1"/>
    </xf>
    <xf numFmtId="0" fontId="5" fillId="9" borderId="48" xfId="21" applyFont="1" applyFill="1" applyBorder="1" applyAlignment="1">
      <alignment horizontal="left" vertical="center" wrapText="1"/>
    </xf>
    <xf numFmtId="0" fontId="5" fillId="9" borderId="49" xfId="21" applyFont="1" applyFill="1" applyBorder="1" applyAlignment="1">
      <alignment horizontal="left" vertical="center" wrapText="1"/>
    </xf>
    <xf numFmtId="0" fontId="5" fillId="9" borderId="50" xfId="21" applyFont="1" applyFill="1" applyBorder="1" applyAlignment="1">
      <alignment horizontal="left" vertical="center" wrapText="1"/>
    </xf>
    <xf numFmtId="0" fontId="5" fillId="21" borderId="13" xfId="21" applyFont="1" applyFill="1" applyBorder="1" applyAlignment="1">
      <alignment horizontal="center" vertical="center" wrapText="1"/>
    </xf>
    <xf numFmtId="0" fontId="31" fillId="0" borderId="4" xfId="0" applyFont="1" applyBorder="1" applyAlignment="1">
      <alignment horizontal="center" vertical="center"/>
    </xf>
    <xf numFmtId="9" fontId="37" fillId="0" borderId="13" xfId="21" applyNumberFormat="1" applyFont="1" applyBorder="1" applyAlignment="1">
      <alignment horizontal="center" vertical="center" wrapText="1"/>
    </xf>
    <xf numFmtId="9" fontId="37" fillId="0" borderId="7" xfId="21" applyNumberFormat="1" applyFont="1" applyBorder="1" applyAlignment="1">
      <alignment horizontal="center" vertical="center" wrapText="1"/>
    </xf>
    <xf numFmtId="9" fontId="6" fillId="0" borderId="45" xfId="21" applyNumberFormat="1" applyFont="1" applyBorder="1" applyAlignment="1">
      <alignment horizontal="justify" vertical="center" wrapText="1"/>
    </xf>
    <xf numFmtId="9" fontId="6" fillId="0" borderId="46" xfId="21" applyNumberFormat="1" applyFont="1" applyBorder="1" applyAlignment="1">
      <alignment horizontal="justify" vertical="center" wrapText="1"/>
    </xf>
    <xf numFmtId="9" fontId="6" fillId="0" borderId="47" xfId="21" applyNumberFormat="1" applyFont="1" applyBorder="1" applyAlignment="1">
      <alignment horizontal="justify" vertical="center" wrapText="1"/>
    </xf>
    <xf numFmtId="9" fontId="6" fillId="0" borderId="34" xfId="21" applyNumberFormat="1" applyFont="1" applyBorder="1" applyAlignment="1">
      <alignment horizontal="justify" vertical="center" wrapText="1"/>
    </xf>
    <xf numFmtId="9" fontId="6" fillId="0" borderId="0" xfId="21" applyNumberFormat="1" applyFont="1" applyAlignment="1">
      <alignment horizontal="justify" vertical="center" wrapText="1"/>
    </xf>
    <xf numFmtId="9" fontId="6" fillId="0" borderId="18" xfId="21" applyNumberFormat="1" applyFont="1" applyBorder="1" applyAlignment="1">
      <alignment horizontal="justify" vertical="center" wrapText="1"/>
    </xf>
    <xf numFmtId="9" fontId="6" fillId="0" borderId="15" xfId="21" applyNumberFormat="1" applyFont="1" applyBorder="1" applyAlignment="1">
      <alignment horizontal="justify" vertical="center" wrapText="1"/>
    </xf>
    <xf numFmtId="9" fontId="6" fillId="0" borderId="6" xfId="21" applyNumberFormat="1" applyFont="1" applyBorder="1" applyAlignment="1">
      <alignment horizontal="justify" vertical="center" wrapText="1"/>
    </xf>
    <xf numFmtId="9" fontId="6" fillId="0" borderId="10" xfId="21" applyNumberFormat="1" applyFont="1" applyBorder="1" applyAlignment="1">
      <alignment horizontal="justify" vertical="center" wrapText="1"/>
    </xf>
    <xf numFmtId="0" fontId="36" fillId="24" borderId="13" xfId="21" applyFont="1" applyFill="1" applyBorder="1" applyAlignment="1">
      <alignment horizontal="center" vertical="center" wrapText="1"/>
    </xf>
    <xf numFmtId="0" fontId="36" fillId="24" borderId="7" xfId="21" applyFont="1" applyFill="1" applyBorder="1" applyAlignment="1">
      <alignment horizontal="center" vertical="center" wrapText="1"/>
    </xf>
    <xf numFmtId="0" fontId="36" fillId="24" borderId="5" xfId="21" applyFont="1" applyFill="1" applyBorder="1" applyAlignment="1">
      <alignment horizontal="center" vertical="center" wrapText="1"/>
    </xf>
    <xf numFmtId="0" fontId="36" fillId="24" borderId="38" xfId="21" applyFont="1" applyFill="1" applyBorder="1" applyAlignment="1">
      <alignment horizontal="center" vertical="center" wrapText="1"/>
    </xf>
    <xf numFmtId="0" fontId="36" fillId="24" borderId="8" xfId="21" applyFont="1" applyFill="1" applyBorder="1" applyAlignment="1">
      <alignment horizontal="center" vertical="center" wrapText="1"/>
    </xf>
    <xf numFmtId="9" fontId="6" fillId="0" borderId="13" xfId="21" applyNumberFormat="1" applyFont="1" applyBorder="1" applyAlignment="1">
      <alignment horizontal="center" vertical="center" wrapText="1"/>
    </xf>
    <xf numFmtId="9" fontId="6" fillId="0" borderId="26" xfId="21" applyNumberFormat="1" applyFont="1" applyBorder="1" applyAlignment="1">
      <alignment horizontal="center" vertical="center" wrapText="1"/>
    </xf>
    <xf numFmtId="167" fontId="6" fillId="20" borderId="51" xfId="10" applyFont="1" applyFill="1" applyBorder="1" applyAlignment="1" applyProtection="1">
      <alignment horizontal="left" vertical="center" wrapText="1"/>
    </xf>
    <xf numFmtId="167" fontId="6" fillId="20" borderId="8" xfId="10" applyFont="1" applyFill="1" applyBorder="1" applyAlignment="1" applyProtection="1">
      <alignment horizontal="left" vertical="center" wrapText="1"/>
    </xf>
    <xf numFmtId="9" fontId="6" fillId="0" borderId="39" xfId="29" applyFont="1" applyFill="1" applyBorder="1" applyAlignment="1" applyProtection="1">
      <alignment horizontal="justify" vertical="center" wrapText="1"/>
    </xf>
    <xf numFmtId="9" fontId="6" fillId="0" borderId="40" xfId="29" applyFont="1" applyFill="1" applyBorder="1" applyAlignment="1" applyProtection="1">
      <alignment horizontal="justify" vertical="center" wrapText="1"/>
    </xf>
    <xf numFmtId="9" fontId="6" fillId="0" borderId="41" xfId="29" applyFont="1" applyFill="1" applyBorder="1" applyAlignment="1" applyProtection="1">
      <alignment horizontal="justify" vertical="center" wrapText="1"/>
    </xf>
    <xf numFmtId="9" fontId="6" fillId="0" borderId="50" xfId="29" applyFont="1" applyFill="1" applyBorder="1" applyAlignment="1" applyProtection="1">
      <alignment horizontal="justify" vertical="center" wrapText="1"/>
    </xf>
    <xf numFmtId="0" fontId="41" fillId="0" borderId="0" xfId="0" applyFont="1" applyAlignment="1">
      <alignment horizontal="center" vertical="center" wrapText="1"/>
    </xf>
    <xf numFmtId="3" fontId="5" fillId="0" borderId="0" xfId="21" applyNumberFormat="1" applyFont="1" applyAlignment="1">
      <alignment horizontal="center" vertical="center" wrapText="1"/>
    </xf>
    <xf numFmtId="2" fontId="6" fillId="0" borderId="13" xfId="21" applyNumberFormat="1" applyFont="1" applyBorder="1" applyAlignment="1">
      <alignment horizontal="center" vertical="center" wrapText="1"/>
    </xf>
    <xf numFmtId="2" fontId="6" fillId="0" borderId="7" xfId="21" applyNumberFormat="1" applyFont="1" applyBorder="1" applyAlignment="1">
      <alignment horizontal="center" vertical="center" wrapText="1"/>
    </xf>
    <xf numFmtId="0" fontId="5" fillId="0" borderId="70" xfId="21" applyFont="1" applyBorder="1" applyAlignment="1">
      <alignment horizontal="center" vertical="center" wrapText="1"/>
    </xf>
    <xf numFmtId="0" fontId="5" fillId="0" borderId="71" xfId="21" applyFont="1" applyBorder="1" applyAlignment="1">
      <alignment horizontal="center" vertical="center" wrapText="1"/>
    </xf>
    <xf numFmtId="0" fontId="5" fillId="0" borderId="20" xfId="21" applyFont="1" applyBorder="1" applyAlignment="1">
      <alignment horizontal="center" vertical="center" wrapText="1"/>
    </xf>
    <xf numFmtId="167" fontId="6" fillId="32" borderId="65" xfId="10" applyFont="1" applyFill="1" applyBorder="1" applyAlignment="1" applyProtection="1">
      <alignment horizontal="left" vertical="center" wrapText="1"/>
    </xf>
    <xf numFmtId="167" fontId="6" fillId="32" borderId="41" xfId="10" applyFont="1" applyFill="1" applyBorder="1" applyAlignment="1" applyProtection="1">
      <alignment horizontal="left" vertical="center" wrapText="1"/>
    </xf>
    <xf numFmtId="2" fontId="6" fillId="0" borderId="24" xfId="21" applyNumberFormat="1" applyFont="1" applyBorder="1" applyAlignment="1">
      <alignment horizontal="justify" vertical="center" wrapText="1"/>
    </xf>
    <xf numFmtId="2" fontId="6" fillId="0" borderId="11" xfId="21" applyNumberFormat="1" applyFont="1" applyBorder="1" applyAlignment="1">
      <alignment horizontal="justify" vertical="center" wrapText="1"/>
    </xf>
    <xf numFmtId="9" fontId="6" fillId="0" borderId="45" xfId="21" applyNumberFormat="1" applyFont="1" applyBorder="1" applyAlignment="1">
      <alignment horizontal="center" vertical="center" wrapText="1"/>
    </xf>
    <xf numFmtId="9" fontId="6" fillId="0" borderId="46" xfId="21" applyNumberFormat="1" applyFont="1" applyBorder="1" applyAlignment="1">
      <alignment horizontal="center" vertical="center" wrapText="1"/>
    </xf>
    <xf numFmtId="9" fontId="6" fillId="0" borderId="47" xfId="21" applyNumberFormat="1" applyFont="1" applyBorder="1" applyAlignment="1">
      <alignment horizontal="center" vertical="center" wrapText="1"/>
    </xf>
    <xf numFmtId="9" fontId="6" fillId="0" borderId="34" xfId="21" applyNumberFormat="1" applyFont="1" applyBorder="1" applyAlignment="1">
      <alignment horizontal="center" vertical="center" wrapText="1"/>
    </xf>
    <xf numFmtId="9" fontId="6" fillId="0" borderId="0" xfId="21" applyNumberFormat="1" applyFont="1" applyAlignment="1">
      <alignment horizontal="center" vertical="center" wrapText="1"/>
    </xf>
    <xf numFmtId="9" fontId="6" fillId="0" borderId="18" xfId="21" applyNumberFormat="1" applyFont="1" applyBorder="1" applyAlignment="1">
      <alignment horizontal="center" vertical="center" wrapText="1"/>
    </xf>
    <xf numFmtId="9" fontId="6" fillId="0" borderId="15" xfId="21" applyNumberFormat="1" applyFont="1" applyBorder="1" applyAlignment="1">
      <alignment horizontal="center" vertical="center" wrapText="1"/>
    </xf>
    <xf numFmtId="9" fontId="6" fillId="0" borderId="6" xfId="21" applyNumberFormat="1" applyFont="1" applyBorder="1" applyAlignment="1">
      <alignment horizontal="center" vertical="center" wrapText="1"/>
    </xf>
    <xf numFmtId="9" fontId="6" fillId="0" borderId="10" xfId="21" applyNumberFormat="1" applyFont="1" applyBorder="1" applyAlignment="1">
      <alignment horizontal="center" vertical="center" wrapText="1"/>
    </xf>
    <xf numFmtId="9" fontId="6" fillId="0" borderId="45" xfId="21" applyNumberFormat="1" applyFont="1" applyBorder="1" applyAlignment="1">
      <alignment horizontal="left" vertical="center" wrapText="1"/>
    </xf>
    <xf numFmtId="9" fontId="6" fillId="0" borderId="46" xfId="21" applyNumberFormat="1" applyFont="1" applyBorder="1" applyAlignment="1">
      <alignment horizontal="left" vertical="center" wrapText="1"/>
    </xf>
    <xf numFmtId="9" fontId="6" fillId="0" borderId="47" xfId="21" applyNumberFormat="1" applyFont="1" applyBorder="1" applyAlignment="1">
      <alignment horizontal="left" vertical="center" wrapText="1"/>
    </xf>
    <xf numFmtId="9" fontId="6" fillId="0" borderId="34" xfId="21" applyNumberFormat="1" applyFont="1" applyBorder="1" applyAlignment="1">
      <alignment horizontal="left" vertical="center" wrapText="1"/>
    </xf>
    <xf numFmtId="9" fontId="6" fillId="0" borderId="0" xfId="21" applyNumberFormat="1" applyFont="1" applyAlignment="1">
      <alignment horizontal="left" vertical="center" wrapText="1"/>
    </xf>
    <xf numFmtId="9" fontId="6" fillId="0" borderId="18" xfId="21" applyNumberFormat="1" applyFont="1" applyBorder="1" applyAlignment="1">
      <alignment horizontal="left" vertical="center" wrapText="1"/>
    </xf>
    <xf numFmtId="9" fontId="6" fillId="0" borderId="15" xfId="21" applyNumberFormat="1" applyFont="1" applyBorder="1" applyAlignment="1">
      <alignment horizontal="left" vertical="center" wrapText="1"/>
    </xf>
    <xf numFmtId="9" fontId="6" fillId="0" borderId="6" xfId="21" applyNumberFormat="1" applyFont="1" applyBorder="1" applyAlignment="1">
      <alignment horizontal="left" vertical="center" wrapText="1"/>
    </xf>
    <xf numFmtId="9" fontId="6" fillId="0" borderId="10" xfId="21" applyNumberFormat="1" applyFont="1" applyBorder="1" applyAlignment="1">
      <alignment horizontal="left" vertical="center" wrapText="1"/>
    </xf>
    <xf numFmtId="0" fontId="37" fillId="0" borderId="62" xfId="0" applyFont="1" applyBorder="1" applyAlignment="1">
      <alignment horizontal="center" vertical="center"/>
    </xf>
    <xf numFmtId="0" fontId="37" fillId="0" borderId="48" xfId="0" applyFont="1" applyBorder="1" applyAlignment="1">
      <alignment horizontal="center" vertical="center"/>
    </xf>
    <xf numFmtId="0" fontId="42" fillId="0" borderId="51" xfId="0" applyFont="1" applyBorder="1" applyAlignment="1">
      <alignment horizontal="center" vertical="center" wrapText="1"/>
    </xf>
    <xf numFmtId="0" fontId="42" fillId="0" borderId="49" xfId="0" applyFont="1" applyBorder="1" applyAlignment="1">
      <alignment horizontal="center" vertical="center" wrapText="1"/>
    </xf>
    <xf numFmtId="0" fontId="37" fillId="0" borderId="51" xfId="0" applyFont="1" applyBorder="1" applyAlignment="1">
      <alignment horizontal="center" vertical="center"/>
    </xf>
    <xf numFmtId="0" fontId="37" fillId="0" borderId="49" xfId="0" applyFont="1" applyBorder="1" applyAlignment="1">
      <alignment horizontal="center" vertical="center"/>
    </xf>
    <xf numFmtId="0" fontId="42" fillId="0" borderId="65" xfId="0" applyFont="1" applyBorder="1" applyAlignment="1">
      <alignment horizontal="center" vertical="center" wrapText="1"/>
    </xf>
    <xf numFmtId="0" fontId="42" fillId="0" borderId="50" xfId="0" applyFont="1" applyBorder="1" applyAlignment="1">
      <alignment horizontal="center" vertical="center" wrapText="1"/>
    </xf>
    <xf numFmtId="0" fontId="37" fillId="0" borderId="65" xfId="0" applyFont="1" applyBorder="1" applyAlignment="1">
      <alignment horizontal="center" vertical="center"/>
    </xf>
    <xf numFmtId="0" fontId="37" fillId="0" borderId="50" xfId="0" applyFont="1" applyBorder="1" applyAlignment="1">
      <alignment horizontal="center" vertical="center"/>
    </xf>
    <xf numFmtId="15" fontId="42" fillId="0" borderId="63" xfId="0" applyNumberFormat="1" applyFont="1" applyBorder="1" applyAlignment="1">
      <alignment horizontal="center" vertical="center"/>
    </xf>
    <xf numFmtId="0" fontId="42" fillId="0" borderId="17" xfId="0" applyFont="1" applyBorder="1" applyAlignment="1">
      <alignment horizontal="center" vertical="center"/>
    </xf>
    <xf numFmtId="0" fontId="42" fillId="0" borderId="2" xfId="0" applyFont="1" applyBorder="1" applyAlignment="1">
      <alignment horizontal="center" vertical="center"/>
    </xf>
    <xf numFmtId="0" fontId="42" fillId="0" borderId="18" xfId="0" applyFont="1" applyBorder="1" applyAlignment="1">
      <alignment horizontal="center" vertical="center"/>
    </xf>
    <xf numFmtId="0" fontId="42" fillId="0" borderId="14" xfId="0" applyFont="1" applyBorder="1" applyAlignment="1">
      <alignment horizontal="center" vertical="center"/>
    </xf>
    <xf numFmtId="0" fontId="42" fillId="0" borderId="19" xfId="0" applyFont="1" applyBorder="1" applyAlignment="1">
      <alignment horizontal="center" vertical="center"/>
    </xf>
    <xf numFmtId="0" fontId="42" fillId="0" borderId="62" xfId="0" applyFont="1" applyBorder="1" applyAlignment="1">
      <alignment horizontal="center" vertical="center" wrapText="1"/>
    </xf>
    <xf numFmtId="0" fontId="42" fillId="0" borderId="48" xfId="0" applyFont="1" applyBorder="1" applyAlignment="1">
      <alignment horizontal="center" vertical="center" wrapText="1"/>
    </xf>
    <xf numFmtId="0" fontId="14" fillId="0" borderId="41" xfId="0" applyFont="1" applyBorder="1" applyAlignment="1">
      <alignment horizontal="left" vertical="center" wrapText="1"/>
    </xf>
    <xf numFmtId="0" fontId="14" fillId="0" borderId="16" xfId="0" applyFont="1" applyBorder="1" applyAlignment="1">
      <alignment horizontal="left" vertical="center" wrapText="1"/>
    </xf>
    <xf numFmtId="0" fontId="14" fillId="0" borderId="69" xfId="0" applyFont="1" applyBorder="1" applyAlignment="1">
      <alignment horizontal="left" vertical="center" wrapText="1"/>
    </xf>
    <xf numFmtId="0" fontId="29" fillId="10" borderId="4"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29" fillId="10" borderId="52" xfId="0" applyFont="1" applyFill="1" applyBorder="1" applyAlignment="1">
      <alignment horizontal="center" vertical="center" wrapText="1"/>
    </xf>
    <xf numFmtId="0" fontId="29" fillId="10" borderId="7" xfId="0" applyFont="1" applyFill="1" applyBorder="1" applyAlignment="1">
      <alignment horizontal="center" vertical="center"/>
    </xf>
    <xf numFmtId="0" fontId="29" fillId="10" borderId="13" xfId="0" applyFont="1" applyFill="1" applyBorder="1" applyAlignment="1">
      <alignment horizontal="center" vertical="center" wrapText="1"/>
    </xf>
    <xf numFmtId="0" fontId="29" fillId="10" borderId="5" xfId="0" applyFont="1" applyFill="1" applyBorder="1" applyAlignment="1">
      <alignment horizontal="center" vertical="center" wrapText="1"/>
    </xf>
    <xf numFmtId="0" fontId="29" fillId="10" borderId="38" xfId="0" applyFont="1" applyFill="1" applyBorder="1" applyAlignment="1">
      <alignment horizontal="center" vertical="center" wrapText="1"/>
    </xf>
    <xf numFmtId="0" fontId="29" fillId="10" borderId="8" xfId="0" applyFont="1" applyFill="1" applyBorder="1" applyAlignment="1">
      <alignment horizontal="center" vertical="center" wrapText="1"/>
    </xf>
    <xf numFmtId="0" fontId="29" fillId="10" borderId="45" xfId="0" applyFont="1" applyFill="1" applyBorder="1" applyAlignment="1">
      <alignment horizontal="center" vertical="center" wrapText="1"/>
    </xf>
    <xf numFmtId="0" fontId="29" fillId="10" borderId="53" xfId="0" applyFont="1" applyFill="1" applyBorder="1" applyAlignment="1">
      <alignment horizontal="center" vertical="center" wrapText="1"/>
    </xf>
    <xf numFmtId="0" fontId="27" fillId="10" borderId="29" xfId="0" applyFont="1" applyFill="1" applyBorder="1" applyAlignment="1">
      <alignment horizontal="justify" vertical="center" wrapText="1"/>
    </xf>
    <xf numFmtId="0" fontId="27" fillId="10" borderId="26" xfId="0" applyFont="1" applyFill="1" applyBorder="1" applyAlignment="1">
      <alignment horizontal="justify" vertical="center" wrapText="1"/>
    </xf>
    <xf numFmtId="0" fontId="27" fillId="0" borderId="4" xfId="0" applyFont="1" applyBorder="1" applyAlignment="1">
      <alignment horizontal="justify" vertical="center" wrapText="1"/>
    </xf>
    <xf numFmtId="0" fontId="27" fillId="0" borderId="16" xfId="0" applyFont="1" applyBorder="1" applyAlignment="1">
      <alignment horizontal="justify" vertical="center" wrapText="1"/>
    </xf>
    <xf numFmtId="0" fontId="27" fillId="0" borderId="49" xfId="0" applyFont="1" applyBorder="1" applyAlignment="1">
      <alignment horizontal="justify" vertical="center" wrapText="1"/>
    </xf>
    <xf numFmtId="0" fontId="27" fillId="0" borderId="50" xfId="0" applyFont="1" applyBorder="1" applyAlignment="1">
      <alignment horizontal="justify" vertical="center" wrapText="1"/>
    </xf>
    <xf numFmtId="0" fontId="27" fillId="0" borderId="13" xfId="0" applyFont="1" applyBorder="1" applyAlignment="1">
      <alignment horizontal="center" vertical="center" wrapText="1"/>
    </xf>
    <xf numFmtId="0" fontId="27" fillId="0" borderId="26" xfId="0" applyFont="1" applyBorder="1" applyAlignment="1">
      <alignment horizontal="center" vertical="center" wrapText="1"/>
    </xf>
    <xf numFmtId="3" fontId="29" fillId="0" borderId="13" xfId="0" applyNumberFormat="1" applyFont="1" applyBorder="1" applyAlignment="1">
      <alignment horizontal="center" vertical="center" wrapText="1"/>
    </xf>
    <xf numFmtId="3" fontId="29" fillId="0" borderId="26" xfId="0" applyNumberFormat="1" applyFont="1" applyBorder="1" applyAlignment="1">
      <alignment horizontal="center" vertical="center" wrapText="1"/>
    </xf>
    <xf numFmtId="3" fontId="27" fillId="0" borderId="13" xfId="0" applyNumberFormat="1" applyFont="1" applyBorder="1" applyAlignment="1">
      <alignment horizontal="center" vertical="center" wrapText="1"/>
    </xf>
    <xf numFmtId="3" fontId="27" fillId="0" borderId="26" xfId="0" applyNumberFormat="1" applyFont="1" applyBorder="1" applyAlignment="1">
      <alignment horizontal="center" vertical="center" wrapText="1"/>
    </xf>
    <xf numFmtId="0" fontId="27" fillId="0" borderId="13" xfId="0" applyFont="1" applyBorder="1" applyAlignment="1">
      <alignment horizontal="justify" vertical="center" wrapText="1"/>
    </xf>
    <xf numFmtId="0" fontId="27" fillId="0" borderId="26" xfId="0" applyFont="1" applyBorder="1" applyAlignment="1">
      <alignment horizontal="justify" vertical="center" wrapText="1"/>
    </xf>
    <xf numFmtId="0" fontId="4" fillId="0" borderId="4" xfId="21" applyFont="1" applyBorder="1" applyAlignment="1">
      <alignment horizontal="center" vertical="center"/>
    </xf>
    <xf numFmtId="0" fontId="4" fillId="0" borderId="4" xfId="21" applyFont="1" applyBorder="1" applyAlignment="1">
      <alignment horizontal="center" vertical="center" wrapText="1"/>
    </xf>
    <xf numFmtId="0" fontId="33" fillId="0" borderId="53" xfId="0" applyFont="1" applyBorder="1" applyAlignment="1">
      <alignment horizontal="left" vertical="center" wrapText="1"/>
    </xf>
    <xf numFmtId="0" fontId="33" fillId="0" borderId="13" xfId="0" applyFont="1" applyBorder="1" applyAlignment="1">
      <alignment horizontal="left" vertical="center" wrapText="1"/>
    </xf>
    <xf numFmtId="0" fontId="33" fillId="0" borderId="64" xfId="0" applyFont="1" applyBorder="1" applyAlignment="1">
      <alignment horizontal="left" vertical="center" wrapText="1"/>
    </xf>
    <xf numFmtId="0" fontId="29" fillId="31" borderId="144" xfId="0" applyFont="1" applyFill="1" applyBorder="1" applyAlignment="1">
      <alignment horizontal="center" vertical="center"/>
    </xf>
    <xf numFmtId="0" fontId="29" fillId="31" borderId="146" xfId="0" applyFont="1" applyFill="1" applyBorder="1" applyAlignment="1">
      <alignment horizontal="center" vertical="center"/>
    </xf>
    <xf numFmtId="4" fontId="27" fillId="0" borderId="13" xfId="0" applyNumberFormat="1" applyFont="1" applyBorder="1" applyAlignment="1">
      <alignment horizontal="center" vertical="center" wrapText="1"/>
    </xf>
    <xf numFmtId="4" fontId="27" fillId="0" borderId="26" xfId="0" applyNumberFormat="1" applyFont="1" applyBorder="1" applyAlignment="1">
      <alignment horizontal="center" vertical="center" wrapText="1"/>
    </xf>
    <xf numFmtId="183" fontId="27" fillId="0" borderId="13" xfId="0" applyNumberFormat="1" applyFont="1" applyBorder="1" applyAlignment="1">
      <alignment horizontal="center" vertical="center" wrapText="1"/>
    </xf>
    <xf numFmtId="183" fontId="27" fillId="0" borderId="26" xfId="0" applyNumberFormat="1" applyFont="1" applyBorder="1" applyAlignment="1">
      <alignment horizontal="center" vertical="center" wrapText="1"/>
    </xf>
    <xf numFmtId="4" fontId="29" fillId="0" borderId="28" xfId="0" applyNumberFormat="1" applyFont="1" applyBorder="1" applyAlignment="1">
      <alignment horizontal="center" vertical="center" wrapText="1"/>
    </xf>
    <xf numFmtId="4" fontId="29" fillId="0" borderId="20" xfId="0" applyNumberFormat="1" applyFont="1" applyBorder="1" applyAlignment="1">
      <alignment horizontal="center" vertical="center" wrapText="1"/>
    </xf>
    <xf numFmtId="10" fontId="29" fillId="14" borderId="64" xfId="27" applyNumberFormat="1" applyFont="1" applyFill="1" applyBorder="1" applyAlignment="1">
      <alignment horizontal="center" vertical="center"/>
    </xf>
    <xf numFmtId="10" fontId="29" fillId="14" borderId="27" xfId="27" applyNumberFormat="1" applyFont="1" applyFill="1" applyBorder="1" applyAlignment="1">
      <alignment horizontal="center" vertical="center"/>
    </xf>
    <xf numFmtId="0" fontId="54" fillId="22" borderId="23" xfId="0" applyFont="1" applyFill="1" applyBorder="1" applyAlignment="1">
      <alignment horizontal="right" vertical="center" wrapText="1"/>
    </xf>
    <xf numFmtId="0" fontId="54" fillId="22" borderId="31" xfId="0" applyFont="1" applyFill="1" applyBorder="1" applyAlignment="1">
      <alignment horizontal="right" vertical="center" wrapText="1"/>
    </xf>
    <xf numFmtId="0" fontId="54" fillId="22" borderId="57" xfId="0" applyFont="1" applyFill="1" applyBorder="1" applyAlignment="1">
      <alignment horizontal="center" vertical="center" wrapText="1"/>
    </xf>
    <xf numFmtId="0" fontId="54" fillId="22" borderId="61" xfId="0" applyFont="1" applyFill="1" applyBorder="1" applyAlignment="1">
      <alignment horizontal="center" vertical="center" wrapText="1"/>
    </xf>
    <xf numFmtId="0" fontId="54" fillId="22" borderId="2" xfId="0" applyFont="1" applyFill="1" applyBorder="1" applyAlignment="1">
      <alignment horizontal="center" vertical="center" wrapText="1"/>
    </xf>
    <xf numFmtId="0" fontId="54" fillId="22" borderId="0" xfId="0" applyFont="1" applyFill="1" applyAlignment="1">
      <alignment horizontal="center" vertical="center" wrapText="1"/>
    </xf>
    <xf numFmtId="0" fontId="50" fillId="0" borderId="0" xfId="0" applyFont="1" applyAlignment="1">
      <alignment horizontal="left" vertical="center" wrapText="1"/>
    </xf>
    <xf numFmtId="0" fontId="49" fillId="0" borderId="0" xfId="0" applyFont="1" applyAlignment="1">
      <alignment horizontal="left" vertical="center" wrapText="1"/>
    </xf>
    <xf numFmtId="0" fontId="49" fillId="0" borderId="0" xfId="0" applyFont="1" applyAlignment="1">
      <alignment horizontal="center" vertical="center" wrapText="1"/>
    </xf>
    <xf numFmtId="9" fontId="50" fillId="14" borderId="102" xfId="33" applyNumberFormat="1" applyFont="1" applyFill="1" applyBorder="1" applyAlignment="1">
      <alignment horizontal="center" vertical="center" wrapText="1"/>
    </xf>
    <xf numFmtId="9" fontId="50" fillId="14" borderId="120" xfId="33" applyNumberFormat="1" applyFont="1" applyFill="1" applyBorder="1" applyAlignment="1">
      <alignment horizontal="center" vertical="center" wrapText="1"/>
    </xf>
    <xf numFmtId="9" fontId="50" fillId="14" borderId="112" xfId="33" applyNumberFormat="1" applyFont="1" applyFill="1" applyBorder="1" applyAlignment="1">
      <alignment horizontal="center" vertical="center" wrapText="1"/>
    </xf>
    <xf numFmtId="9" fontId="50" fillId="0" borderId="103" xfId="33" applyNumberFormat="1" applyFont="1" applyBorder="1" applyAlignment="1">
      <alignment horizontal="center" vertical="center" wrapText="1"/>
    </xf>
    <xf numFmtId="9" fontId="50" fillId="0" borderId="121" xfId="33" applyNumberFormat="1" applyFont="1" applyBorder="1" applyAlignment="1">
      <alignment horizontal="center" vertical="center" wrapText="1"/>
    </xf>
    <xf numFmtId="9" fontId="50" fillId="0" borderId="113" xfId="33" applyNumberFormat="1" applyFont="1" applyBorder="1" applyAlignment="1">
      <alignment horizontal="center" vertical="center" wrapText="1"/>
    </xf>
    <xf numFmtId="9" fontId="50" fillId="14" borderId="103" xfId="33" applyNumberFormat="1" applyFont="1" applyFill="1" applyBorder="1" applyAlignment="1">
      <alignment horizontal="center" vertical="center" wrapText="1"/>
    </xf>
    <xf numFmtId="9" fontId="50" fillId="14" borderId="121" xfId="33" applyNumberFormat="1" applyFont="1" applyFill="1" applyBorder="1" applyAlignment="1">
      <alignment horizontal="center" vertical="center" wrapText="1"/>
    </xf>
    <xf numFmtId="9" fontId="50" fillId="14" borderId="113" xfId="33" applyNumberFormat="1" applyFont="1" applyFill="1" applyBorder="1" applyAlignment="1">
      <alignment horizontal="center" vertical="center" wrapText="1"/>
    </xf>
    <xf numFmtId="0" fontId="49" fillId="0" borderId="106" xfId="33" applyFont="1" applyBorder="1" applyAlignment="1">
      <alignment horizontal="center" vertical="center" wrapText="1"/>
    </xf>
    <xf numFmtId="0" fontId="26" fillId="0" borderId="97" xfId="0" applyFont="1" applyBorder="1" applyAlignment="1">
      <alignment horizontal="center" vertical="center" wrapText="1"/>
    </xf>
    <xf numFmtId="0" fontId="26" fillId="0" borderId="107" xfId="0" applyFont="1" applyBorder="1" applyAlignment="1">
      <alignment horizontal="center" vertical="center" wrapText="1"/>
    </xf>
    <xf numFmtId="0" fontId="26" fillId="0" borderId="116" xfId="33" applyFont="1" applyBorder="1" applyAlignment="1">
      <alignment horizontal="center" vertical="center" wrapText="1"/>
    </xf>
    <xf numFmtId="0" fontId="26" fillId="0" borderId="117" xfId="33" applyFont="1" applyBorder="1" applyAlignment="1">
      <alignment horizontal="left" vertical="center" wrapText="1"/>
    </xf>
    <xf numFmtId="0" fontId="26" fillId="0" borderId="100" xfId="33" applyFont="1" applyBorder="1" applyAlignment="1">
      <alignment horizontal="left" vertical="center" wrapText="1"/>
    </xf>
    <xf numFmtId="0" fontId="26" fillId="0" borderId="110" xfId="33" applyFont="1" applyBorder="1" applyAlignment="1">
      <alignment horizontal="left" vertical="center" wrapText="1"/>
    </xf>
    <xf numFmtId="0" fontId="26" fillId="0" borderId="118" xfId="33" applyFont="1" applyBorder="1" applyAlignment="1">
      <alignment horizontal="center" vertical="center" wrapText="1"/>
    </xf>
    <xf numFmtId="0" fontId="26" fillId="0" borderId="101" xfId="33" applyFont="1" applyBorder="1" applyAlignment="1">
      <alignment horizontal="center" vertical="center" wrapText="1"/>
    </xf>
    <xf numFmtId="0" fontId="26" fillId="0" borderId="111" xfId="33" applyFont="1" applyBorder="1" applyAlignment="1">
      <alignment horizontal="center" vertical="center" wrapText="1"/>
    </xf>
    <xf numFmtId="0" fontId="49" fillId="0" borderId="125" xfId="33" applyFont="1" applyBorder="1" applyAlignment="1">
      <alignment horizontal="center" vertical="center" wrapText="1"/>
    </xf>
    <xf numFmtId="0" fontId="26" fillId="0" borderId="126" xfId="0" applyFont="1" applyBorder="1" applyAlignment="1">
      <alignment horizontal="center" vertical="center" wrapText="1"/>
    </xf>
    <xf numFmtId="0" fontId="48" fillId="22" borderId="129" xfId="33" applyFont="1" applyFill="1" applyBorder="1" applyAlignment="1">
      <alignment horizontal="right" vertical="center" wrapText="1"/>
    </xf>
    <xf numFmtId="0" fontId="48" fillId="22" borderId="130" xfId="33" applyFont="1" applyFill="1" applyBorder="1" applyAlignment="1">
      <alignment horizontal="right" vertical="center" wrapText="1"/>
    </xf>
    <xf numFmtId="0" fontId="48" fillId="22" borderId="131" xfId="33" applyFont="1" applyFill="1" applyBorder="1" applyAlignment="1">
      <alignment horizontal="right" vertical="center" wrapText="1"/>
    </xf>
    <xf numFmtId="0" fontId="48" fillId="22" borderId="136" xfId="33" applyFont="1" applyFill="1" applyBorder="1" applyAlignment="1">
      <alignment horizontal="right" vertical="center"/>
    </xf>
    <xf numFmtId="0" fontId="48" fillId="22" borderId="133" xfId="33" applyFont="1" applyFill="1" applyBorder="1" applyAlignment="1">
      <alignment horizontal="right" vertical="center"/>
    </xf>
    <xf numFmtId="9" fontId="50" fillId="0" borderId="104" xfId="33" applyNumberFormat="1" applyFont="1" applyBorder="1" applyAlignment="1">
      <alignment horizontal="center" vertical="center" wrapText="1"/>
    </xf>
    <xf numFmtId="9" fontId="50" fillId="0" borderId="122" xfId="33" applyNumberFormat="1" applyFont="1" applyBorder="1" applyAlignment="1">
      <alignment horizontal="center" vertical="center" wrapText="1"/>
    </xf>
    <xf numFmtId="9" fontId="50" fillId="0" borderId="114" xfId="33" applyNumberFormat="1" applyFont="1" applyBorder="1" applyAlignment="1">
      <alignment horizontal="center" vertical="center" wrapText="1"/>
    </xf>
    <xf numFmtId="9" fontId="34" fillId="0" borderId="105" xfId="33" applyNumberFormat="1" applyFont="1" applyBorder="1" applyAlignment="1">
      <alignment horizontal="center" vertical="center"/>
    </xf>
    <xf numFmtId="9" fontId="34" fillId="0" borderId="123" xfId="33" applyNumberFormat="1" applyFont="1" applyBorder="1" applyAlignment="1">
      <alignment horizontal="center" vertical="center"/>
    </xf>
    <xf numFmtId="9" fontId="34" fillId="0" borderId="115" xfId="33" applyNumberFormat="1" applyFont="1" applyBorder="1" applyAlignment="1">
      <alignment horizontal="center" vertical="center"/>
    </xf>
    <xf numFmtId="181" fontId="26" fillId="0" borderId="103" xfId="33" applyNumberFormat="1" applyFont="1" applyBorder="1" applyAlignment="1">
      <alignment horizontal="center" vertical="center"/>
    </xf>
    <xf numFmtId="181" fontId="26" fillId="0" borderId="113" xfId="33" applyNumberFormat="1" applyFont="1" applyBorder="1" applyAlignment="1">
      <alignment horizontal="center" vertical="center"/>
    </xf>
    <xf numFmtId="181" fontId="26" fillId="0" borderId="104" xfId="33" applyNumberFormat="1" applyFont="1" applyBorder="1" applyAlignment="1">
      <alignment horizontal="center" vertical="center"/>
    </xf>
    <xf numFmtId="181" fontId="26" fillId="0" borderId="114" xfId="33" applyNumberFormat="1" applyFont="1" applyBorder="1" applyAlignment="1">
      <alignment horizontal="center" vertical="center"/>
    </xf>
    <xf numFmtId="181" fontId="34" fillId="0" borderId="105" xfId="33" applyNumberFormat="1" applyFont="1" applyBorder="1" applyAlignment="1">
      <alignment horizontal="center" vertical="center"/>
    </xf>
    <xf numFmtId="181" fontId="34" fillId="0" borderId="115" xfId="33" applyNumberFormat="1" applyFont="1" applyBorder="1" applyAlignment="1">
      <alignment horizontal="center" vertical="center"/>
    </xf>
    <xf numFmtId="0" fontId="49" fillId="0" borderId="96" xfId="33" applyFont="1" applyBorder="1" applyAlignment="1">
      <alignment horizontal="center" vertical="center" wrapText="1"/>
    </xf>
    <xf numFmtId="181" fontId="26" fillId="0" borderId="102" xfId="33" applyNumberFormat="1" applyFont="1" applyBorder="1" applyAlignment="1">
      <alignment horizontal="center" vertical="center"/>
    </xf>
    <xf numFmtId="181" fontId="26" fillId="0" borderId="112" xfId="33" applyNumberFormat="1" applyFont="1" applyBorder="1" applyAlignment="1">
      <alignment horizontal="center" vertical="center"/>
    </xf>
    <xf numFmtId="0" fontId="0" fillId="14" borderId="4"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63"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19" borderId="35" xfId="0" applyFill="1" applyBorder="1" applyAlignment="1">
      <alignment horizontal="center"/>
    </xf>
    <xf numFmtId="0" fontId="5" fillId="33" borderId="4" xfId="0" applyFont="1" applyFill="1" applyBorder="1" applyAlignment="1">
      <alignment horizontal="center" vertical="center" wrapText="1"/>
    </xf>
    <xf numFmtId="0" fontId="49" fillId="33" borderId="4" xfId="0" applyFont="1" applyFill="1" applyBorder="1" applyAlignment="1">
      <alignment horizontal="center" vertical="center" wrapText="1"/>
    </xf>
    <xf numFmtId="0" fontId="5" fillId="34" borderId="4" xfId="0" applyFont="1" applyFill="1" applyBorder="1" applyAlignment="1">
      <alignment horizontal="center" vertical="center" wrapText="1"/>
    </xf>
    <xf numFmtId="0" fontId="5" fillId="35" borderId="4" xfId="0" applyFont="1" applyFill="1" applyBorder="1" applyAlignment="1">
      <alignment horizontal="center" vertical="center" wrapText="1"/>
    </xf>
    <xf numFmtId="0" fontId="57" fillId="0" borderId="0" xfId="0" applyFont="1"/>
    <xf numFmtId="0" fontId="57" fillId="0" borderId="0" xfId="0" applyFont="1" applyAlignment="1">
      <alignment vertical="center" wrapText="1"/>
    </xf>
    <xf numFmtId="0" fontId="58" fillId="0" borderId="13" xfId="0" applyFont="1" applyBorder="1" applyAlignment="1">
      <alignment vertical="center" wrapText="1"/>
    </xf>
    <xf numFmtId="0" fontId="2" fillId="0" borderId="13" xfId="0" applyFont="1" applyBorder="1" applyAlignment="1">
      <alignment horizontal="left" vertical="center" wrapText="1"/>
    </xf>
    <xf numFmtId="9" fontId="58" fillId="0" borderId="13" xfId="0" applyNumberFormat="1" applyFont="1" applyBorder="1" applyAlignment="1">
      <alignment horizontal="center" vertical="center"/>
    </xf>
    <xf numFmtId="0" fontId="59" fillId="0" borderId="13" xfId="0" applyFont="1" applyBorder="1" applyAlignment="1">
      <alignment horizontal="center" vertical="center" wrapText="1"/>
    </xf>
    <xf numFmtId="0" fontId="59" fillId="0" borderId="13" xfId="0" applyFont="1" applyBorder="1" applyAlignment="1">
      <alignment vertical="center" wrapText="1"/>
    </xf>
    <xf numFmtId="0" fontId="58" fillId="0" borderId="13" xfId="0" applyFont="1" applyBorder="1" applyAlignment="1">
      <alignment horizontal="center" vertical="center"/>
    </xf>
    <xf numFmtId="0" fontId="58" fillId="0" borderId="13" xfId="0" applyFont="1" applyBorder="1" applyAlignment="1">
      <alignment horizontal="justify" vertical="center" wrapText="1"/>
    </xf>
    <xf numFmtId="0" fontId="2" fillId="0" borderId="13" xfId="0" applyFont="1" applyBorder="1" applyAlignment="1">
      <alignment horizontal="center" vertical="center" wrapText="1"/>
    </xf>
    <xf numFmtId="4" fontId="58" fillId="0" borderId="13" xfId="0" applyNumberFormat="1" applyFont="1" applyBorder="1" applyAlignment="1">
      <alignment horizontal="center" vertical="center"/>
    </xf>
    <xf numFmtId="6" fontId="58" fillId="0" borderId="13" xfId="0" applyNumberFormat="1" applyFont="1" applyBorder="1" applyAlignment="1">
      <alignment vertical="center"/>
    </xf>
    <xf numFmtId="0" fontId="58" fillId="0" borderId="13" xfId="0" applyFont="1" applyBorder="1" applyAlignment="1">
      <alignment vertical="center"/>
    </xf>
    <xf numFmtId="0" fontId="60" fillId="0" borderId="13" xfId="0" applyFont="1" applyBorder="1" applyAlignment="1">
      <alignment horizontal="center" vertical="center" wrapText="1"/>
    </xf>
    <xf numFmtId="0" fontId="57" fillId="0" borderId="0" xfId="0" applyFont="1" applyAlignment="1">
      <alignment vertical="center"/>
    </xf>
    <xf numFmtId="0" fontId="57" fillId="0" borderId="13" xfId="0" applyFont="1" applyBorder="1" applyAlignment="1">
      <alignment vertical="center"/>
    </xf>
    <xf numFmtId="4" fontId="57" fillId="0" borderId="0" xfId="0" applyNumberFormat="1" applyFont="1" applyAlignment="1">
      <alignment vertical="center"/>
    </xf>
    <xf numFmtId="4" fontId="57" fillId="0" borderId="13" xfId="0" applyNumberFormat="1" applyFont="1" applyBorder="1" applyAlignment="1">
      <alignment vertical="center"/>
    </xf>
    <xf numFmtId="0" fontId="57" fillId="0" borderId="13" xfId="0" applyFont="1" applyBorder="1" applyAlignment="1">
      <alignment horizontal="center" vertical="center"/>
    </xf>
    <xf numFmtId="14" fontId="57" fillId="0" borderId="13" xfId="0" applyNumberFormat="1" applyFont="1" applyBorder="1" applyAlignment="1">
      <alignment horizontal="center" vertical="center"/>
    </xf>
    <xf numFmtId="0" fontId="57" fillId="0" borderId="13" xfId="0" applyFont="1" applyBorder="1" applyAlignment="1">
      <alignment vertical="center" wrapText="1"/>
    </xf>
    <xf numFmtId="4" fontId="61" fillId="0" borderId="0" xfId="0" applyNumberFormat="1" applyFont="1"/>
    <xf numFmtId="4" fontId="57" fillId="0" borderId="0" xfId="0" applyNumberFormat="1" applyFont="1"/>
    <xf numFmtId="0" fontId="58" fillId="0" borderId="4" xfId="0" applyFont="1" applyBorder="1" applyAlignment="1">
      <alignment vertical="center" wrapText="1"/>
    </xf>
    <xf numFmtId="0" fontId="2" fillId="0" borderId="4" xfId="0" applyFont="1" applyBorder="1" applyAlignment="1">
      <alignment horizontal="left" vertical="center" wrapText="1"/>
    </xf>
    <xf numFmtId="9" fontId="58" fillId="0" borderId="4" xfId="0" applyNumberFormat="1" applyFont="1" applyBorder="1" applyAlignment="1">
      <alignment horizontal="center" vertical="center"/>
    </xf>
    <xf numFmtId="0" fontId="59" fillId="0" borderId="4" xfId="0" applyFont="1" applyBorder="1" applyAlignment="1">
      <alignment horizontal="center" vertical="center" wrapText="1"/>
    </xf>
    <xf numFmtId="0" fontId="59" fillId="0" borderId="4" xfId="0" applyFont="1" applyBorder="1" applyAlignment="1">
      <alignment vertical="center" wrapText="1"/>
    </xf>
    <xf numFmtId="0" fontId="58" fillId="0" borderId="4" xfId="0" applyFont="1" applyBorder="1" applyAlignment="1">
      <alignment horizontal="center" vertical="center"/>
    </xf>
    <xf numFmtId="0" fontId="58" fillId="0" borderId="4" xfId="0" applyFont="1" applyBorder="1" applyAlignment="1">
      <alignment horizontal="justify" vertical="center" wrapText="1"/>
    </xf>
    <xf numFmtId="0" fontId="2" fillId="0" borderId="4" xfId="0" applyFont="1" applyBorder="1" applyAlignment="1">
      <alignment horizontal="center" vertical="center" wrapText="1"/>
    </xf>
    <xf numFmtId="4" fontId="58" fillId="0" borderId="4" xfId="0" applyNumberFormat="1" applyFont="1" applyBorder="1" applyAlignment="1">
      <alignment horizontal="center" vertical="center"/>
    </xf>
    <xf numFmtId="6" fontId="58" fillId="0" borderId="4" xfId="0" applyNumberFormat="1" applyFont="1" applyBorder="1" applyAlignment="1">
      <alignment vertical="center"/>
    </xf>
    <xf numFmtId="0" fontId="58" fillId="0" borderId="4" xfId="0" applyFont="1" applyBorder="1" applyAlignment="1">
      <alignment vertical="center"/>
    </xf>
    <xf numFmtId="0" fontId="60" fillId="0" borderId="4" xfId="0" applyFont="1" applyBorder="1" applyAlignment="1">
      <alignment horizontal="center" vertical="center" wrapText="1"/>
    </xf>
    <xf numFmtId="0" fontId="57" fillId="0" borderId="4" xfId="0" applyFont="1" applyBorder="1" applyAlignment="1">
      <alignment vertical="center"/>
    </xf>
    <xf numFmtId="4" fontId="57" fillId="0" borderId="4" xfId="0" applyNumberFormat="1" applyFont="1" applyBorder="1" applyAlignment="1">
      <alignment vertical="center"/>
    </xf>
    <xf numFmtId="0" fontId="57" fillId="0" borderId="4" xfId="0" applyFont="1" applyBorder="1" applyAlignment="1">
      <alignment horizontal="center" vertical="center"/>
    </xf>
    <xf numFmtId="14" fontId="57" fillId="0" borderId="4" xfId="0" applyNumberFormat="1" applyFont="1" applyBorder="1" applyAlignment="1">
      <alignment horizontal="center" vertical="center"/>
    </xf>
    <xf numFmtId="0" fontId="57" fillId="0" borderId="4" xfId="0" applyFont="1" applyBorder="1" applyAlignment="1">
      <alignment vertical="center" wrapText="1"/>
    </xf>
    <xf numFmtId="0" fontId="58" fillId="36" borderId="4" xfId="0" applyFont="1" applyFill="1" applyBorder="1" applyAlignment="1">
      <alignment horizontal="justify" vertical="center" wrapText="1"/>
    </xf>
    <xf numFmtId="0" fontId="62" fillId="0" borderId="0" xfId="0" applyFont="1" applyAlignment="1">
      <alignment vertical="center" wrapText="1"/>
    </xf>
    <xf numFmtId="6" fontId="61" fillId="0" borderId="0" xfId="0" applyNumberFormat="1" applyFont="1"/>
    <xf numFmtId="6" fontId="61" fillId="37" borderId="0" xfId="0" applyNumberFormat="1" applyFont="1" applyFill="1"/>
    <xf numFmtId="0" fontId="57" fillId="0" borderId="0" xfId="0" applyFont="1" applyAlignment="1">
      <alignment wrapText="1"/>
    </xf>
    <xf numFmtId="0" fontId="61" fillId="0" borderId="0" xfId="0" applyFont="1"/>
    <xf numFmtId="0" fontId="63" fillId="0" borderId="0" xfId="0" applyFont="1"/>
    <xf numFmtId="0" fontId="61" fillId="38" borderId="0" xfId="0" applyFont="1" applyFill="1" applyAlignment="1">
      <alignment horizontal="center" vertical="center" wrapText="1"/>
    </xf>
    <xf numFmtId="0" fontId="57" fillId="0" borderId="0" xfId="0" applyFont="1" applyAlignment="1">
      <alignment horizontal="left" vertical="center" wrapText="1"/>
    </xf>
    <xf numFmtId="3" fontId="57" fillId="0" borderId="0" xfId="0" applyNumberFormat="1" applyFont="1" applyAlignment="1">
      <alignment vertical="center"/>
    </xf>
    <xf numFmtId="0" fontId="61" fillId="38" borderId="0" xfId="0" applyFont="1" applyFill="1" applyAlignment="1">
      <alignment horizontal="left"/>
    </xf>
    <xf numFmtId="4" fontId="61" fillId="38" borderId="0" xfId="0" applyNumberFormat="1" applyFont="1" applyFill="1"/>
    <xf numFmtId="0" fontId="57" fillId="0" borderId="0" xfId="0" applyFont="1" applyAlignment="1">
      <alignment horizontal="left"/>
    </xf>
    <xf numFmtId="0" fontId="61" fillId="38" borderId="0" xfId="0" applyFont="1" applyFill="1"/>
    <xf numFmtId="0" fontId="61" fillId="38" borderId="0" xfId="0" applyFont="1" applyFill="1" applyAlignment="1">
      <alignment horizontal="center" vertical="center"/>
    </xf>
    <xf numFmtId="0" fontId="61" fillId="0" borderId="0" xfId="0" applyFont="1" applyAlignment="1">
      <alignment vertical="center"/>
    </xf>
    <xf numFmtId="0" fontId="61" fillId="38" borderId="0" xfId="0" applyFont="1" applyFill="1" applyAlignment="1">
      <alignment vertical="center"/>
    </xf>
    <xf numFmtId="4" fontId="61" fillId="38" borderId="0" xfId="0" applyNumberFormat="1" applyFont="1" applyFill="1" applyAlignment="1">
      <alignment vertical="center"/>
    </xf>
    <xf numFmtId="0" fontId="64" fillId="33" borderId="4" xfId="0" applyFont="1" applyFill="1" applyBorder="1" applyAlignment="1">
      <alignment horizontal="center" vertical="center" wrapText="1"/>
    </xf>
    <xf numFmtId="0" fontId="64" fillId="33" borderId="13" xfId="0" applyFont="1" applyFill="1" applyBorder="1" applyAlignment="1">
      <alignment horizontal="center" vertical="center" wrapText="1"/>
    </xf>
    <xf numFmtId="0" fontId="64" fillId="39" borderId="4" xfId="0" applyFont="1" applyFill="1" applyBorder="1" applyAlignment="1">
      <alignment vertical="center" wrapText="1"/>
    </xf>
    <xf numFmtId="0" fontId="64" fillId="39" borderId="4" xfId="0" applyFont="1" applyFill="1" applyBorder="1" applyAlignment="1">
      <alignment vertical="center"/>
    </xf>
    <xf numFmtId="3" fontId="64" fillId="39" borderId="4" xfId="0" applyNumberFormat="1" applyFont="1" applyFill="1" applyBorder="1" applyAlignment="1">
      <alignment vertical="center"/>
    </xf>
    <xf numFmtId="0" fontId="65" fillId="0" borderId="4" xfId="0" applyFont="1" applyBorder="1" applyAlignment="1">
      <alignment horizontal="right" vertical="center"/>
    </xf>
    <xf numFmtId="0" fontId="65" fillId="0" borderId="4" xfId="0" applyFont="1" applyBorder="1" applyAlignment="1">
      <alignment vertical="center" wrapText="1"/>
    </xf>
    <xf numFmtId="3" fontId="65" fillId="0" borderId="4" xfId="0" applyNumberFormat="1" applyFont="1" applyBorder="1" applyAlignment="1">
      <alignment vertical="center"/>
    </xf>
    <xf numFmtId="0" fontId="65" fillId="0" borderId="4" xfId="0" applyFont="1" applyBorder="1" applyAlignment="1">
      <alignment vertical="center"/>
    </xf>
    <xf numFmtId="0" fontId="61" fillId="0" borderId="0" xfId="0" applyFont="1" applyAlignment="1">
      <alignment vertical="center" wrapText="1"/>
    </xf>
    <xf numFmtId="0" fontId="58" fillId="0" borderId="13" xfId="0" applyFont="1" applyBorder="1" applyAlignment="1">
      <alignment vertical="center" wrapText="1"/>
    </xf>
    <xf numFmtId="0" fontId="58" fillId="0" borderId="7" xfId="0" applyFont="1" applyBorder="1" applyAlignment="1">
      <alignment vertical="center" wrapText="1"/>
    </xf>
    <xf numFmtId="0" fontId="2" fillId="0" borderId="13" xfId="0" applyFont="1" applyBorder="1" applyAlignment="1">
      <alignment horizontal="left" vertical="center" wrapText="1"/>
    </xf>
    <xf numFmtId="0" fontId="2" fillId="0" borderId="7" xfId="0" applyFont="1" applyBorder="1" applyAlignment="1">
      <alignment horizontal="left" vertical="center" wrapText="1"/>
    </xf>
    <xf numFmtId="9" fontId="58" fillId="0" borderId="13" xfId="0" applyNumberFormat="1" applyFont="1" applyBorder="1" applyAlignment="1">
      <alignment horizontal="center" vertical="center"/>
    </xf>
    <xf numFmtId="9" fontId="58" fillId="0" borderId="7" xfId="0" applyNumberFormat="1" applyFont="1" applyBorder="1" applyAlignment="1">
      <alignment horizontal="center" vertical="center"/>
    </xf>
    <xf numFmtId="0" fontId="59" fillId="0" borderId="13" xfId="0" applyFont="1" applyBorder="1" applyAlignment="1">
      <alignment horizontal="center" vertical="center" wrapText="1"/>
    </xf>
    <xf numFmtId="0" fontId="59" fillId="0" borderId="7" xfId="0" applyFont="1" applyBorder="1" applyAlignment="1">
      <alignment horizontal="center" vertical="center" wrapText="1"/>
    </xf>
    <xf numFmtId="0" fontId="59" fillId="0" borderId="13" xfId="0" applyFont="1" applyBorder="1" applyAlignment="1">
      <alignment vertical="center" wrapText="1"/>
    </xf>
    <xf numFmtId="0" fontId="59" fillId="0" borderId="7" xfId="0" applyFont="1" applyBorder="1" applyAlignment="1">
      <alignment vertical="center" wrapText="1"/>
    </xf>
    <xf numFmtId="0" fontId="58" fillId="0" borderId="13" xfId="0" applyFont="1" applyBorder="1" applyAlignment="1">
      <alignment horizontal="center" vertical="center"/>
    </xf>
    <xf numFmtId="0" fontId="58" fillId="0" borderId="7" xfId="0" applyFont="1" applyBorder="1" applyAlignment="1">
      <alignment horizontal="center" vertical="center"/>
    </xf>
    <xf numFmtId="0" fontId="58" fillId="0" borderId="13" xfId="0" applyFont="1" applyBorder="1" applyAlignment="1">
      <alignment horizontal="justify" vertical="center" wrapText="1"/>
    </xf>
    <xf numFmtId="0" fontId="58" fillId="0" borderId="7" xfId="0" applyFont="1" applyBorder="1" applyAlignment="1">
      <alignment horizontal="justify"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6" fontId="58" fillId="0" borderId="13" xfId="0" applyNumberFormat="1" applyFont="1" applyBorder="1" applyAlignment="1">
      <alignment vertical="center"/>
    </xf>
    <xf numFmtId="6" fontId="58" fillId="0" borderId="7" xfId="0" applyNumberFormat="1" applyFont="1" applyBorder="1" applyAlignment="1">
      <alignment vertical="center"/>
    </xf>
    <xf numFmtId="0" fontId="58" fillId="0" borderId="13" xfId="0" applyFont="1" applyBorder="1" applyAlignment="1">
      <alignment vertical="center"/>
    </xf>
    <xf numFmtId="0" fontId="58" fillId="0" borderId="7" xfId="0" applyFont="1" applyBorder="1" applyAlignment="1">
      <alignment vertical="center"/>
    </xf>
    <xf numFmtId="0" fontId="60" fillId="0" borderId="13" xfId="0" applyFont="1" applyBorder="1" applyAlignment="1">
      <alignment horizontal="center" vertical="center" wrapText="1"/>
    </xf>
    <xf numFmtId="0" fontId="60" fillId="0" borderId="7" xfId="0" applyFont="1" applyBorder="1" applyAlignment="1">
      <alignment horizontal="center" vertical="center" wrapText="1"/>
    </xf>
    <xf numFmtId="0" fontId="57" fillId="0" borderId="13" xfId="0" applyFont="1" applyBorder="1" applyAlignment="1">
      <alignment vertical="center"/>
    </xf>
    <xf numFmtId="0" fontId="57" fillId="0" borderId="7" xfId="0" applyFont="1" applyBorder="1" applyAlignment="1">
      <alignment vertical="center"/>
    </xf>
    <xf numFmtId="4" fontId="57" fillId="0" borderId="13" xfId="0" applyNumberFormat="1" applyFont="1" applyBorder="1" applyAlignment="1">
      <alignment vertical="center"/>
    </xf>
    <xf numFmtId="4" fontId="57" fillId="0" borderId="7" xfId="0" applyNumberFormat="1" applyFont="1" applyBorder="1" applyAlignment="1">
      <alignment vertical="center"/>
    </xf>
    <xf numFmtId="0" fontId="57" fillId="0" borderId="13" xfId="0" applyFont="1" applyBorder="1" applyAlignment="1">
      <alignment horizontal="center" vertical="center"/>
    </xf>
    <xf numFmtId="0" fontId="57" fillId="0" borderId="7" xfId="0" applyFont="1" applyBorder="1" applyAlignment="1">
      <alignment horizontal="center" vertical="center"/>
    </xf>
    <xf numFmtId="14" fontId="57" fillId="0" borderId="13" xfId="0" applyNumberFormat="1" applyFont="1" applyBorder="1" applyAlignment="1">
      <alignment horizontal="center" vertical="center"/>
    </xf>
    <xf numFmtId="14" fontId="57" fillId="0" borderId="7" xfId="0" applyNumberFormat="1" applyFont="1" applyBorder="1" applyAlignment="1">
      <alignment horizontal="center" vertical="center"/>
    </xf>
    <xf numFmtId="0" fontId="57" fillId="0" borderId="13" xfId="0" applyFont="1" applyBorder="1" applyAlignment="1">
      <alignment vertical="center" wrapText="1"/>
    </xf>
    <xf numFmtId="0" fontId="57" fillId="0" borderId="7" xfId="0" applyFont="1" applyBorder="1" applyAlignment="1">
      <alignment vertical="center" wrapText="1"/>
    </xf>
    <xf numFmtId="0" fontId="57" fillId="0" borderId="0" xfId="0" applyFont="1"/>
    <xf numFmtId="4" fontId="57" fillId="0" borderId="7" xfId="0" applyNumberFormat="1" applyFont="1" applyBorder="1"/>
    <xf numFmtId="4" fontId="57" fillId="0" borderId="34" xfId="0" applyNumberFormat="1" applyFont="1" applyBorder="1"/>
    <xf numFmtId="4" fontId="57" fillId="0" borderId="29" xfId="0" applyNumberFormat="1" applyFont="1" applyBorder="1"/>
    <xf numFmtId="0" fontId="61" fillId="0" borderId="0" xfId="0" applyFont="1" applyAlignment="1">
      <alignment horizontal="left" vertical="center"/>
    </xf>
    <xf numFmtId="3" fontId="57" fillId="0" borderId="0" xfId="0" applyNumberFormat="1" applyFont="1" applyAlignment="1">
      <alignment vertical="center"/>
    </xf>
    <xf numFmtId="4" fontId="57" fillId="0" borderId="0" xfId="0" applyNumberFormat="1" applyFont="1" applyAlignment="1">
      <alignment vertical="center"/>
    </xf>
    <xf numFmtId="0" fontId="57" fillId="0" borderId="0" xfId="0" applyFont="1" applyAlignment="1">
      <alignment wrapText="1"/>
    </xf>
    <xf numFmtId="0" fontId="64" fillId="39" borderId="5" xfId="0" applyFont="1" applyFill="1" applyBorder="1" applyAlignment="1">
      <alignment horizontal="left" vertical="center" wrapText="1"/>
    </xf>
    <xf numFmtId="0" fontId="64" fillId="39" borderId="8" xfId="0" applyFont="1" applyFill="1" applyBorder="1" applyAlignment="1">
      <alignment horizontal="left" vertical="center" wrapText="1"/>
    </xf>
    <xf numFmtId="4" fontId="57" fillId="0" borderId="34" xfId="0" applyNumberFormat="1" applyFont="1" applyBorder="1"/>
    <xf numFmtId="4" fontId="57" fillId="0" borderId="13" xfId="0" applyNumberFormat="1" applyFont="1" applyBorder="1"/>
    <xf numFmtId="4" fontId="61" fillId="0" borderId="45" xfId="0" applyNumberFormat="1" applyFont="1" applyBorder="1"/>
    <xf numFmtId="4" fontId="57" fillId="28" borderId="4" xfId="0" applyNumberFormat="1" applyFont="1" applyFill="1" applyBorder="1" applyAlignment="1">
      <alignment vertical="center"/>
    </xf>
    <xf numFmtId="4" fontId="61" fillId="0" borderId="4" xfId="0" applyNumberFormat="1" applyFont="1" applyBorder="1" applyAlignment="1">
      <alignment vertical="center"/>
    </xf>
    <xf numFmtId="4" fontId="57" fillId="0" borderId="4" xfId="0" applyNumberFormat="1" applyFont="1" applyFill="1" applyBorder="1" applyAlignment="1">
      <alignment vertical="center"/>
    </xf>
  </cellXfs>
  <cellStyles count="38">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0]" xfId="10" builtinId="6"/>
    <cellStyle name="Millares [0] 2" xfId="11" xr:uid="{00000000-0005-0000-0000-00000A000000}"/>
    <cellStyle name="Millares [0] 3" xfId="36" xr:uid="{B28418CC-5664-43CE-A059-46D5D761A6B2}"/>
    <cellStyle name="Millares 2" xfId="12" xr:uid="{00000000-0005-0000-0000-00000B000000}"/>
    <cellStyle name="Moneda" xfId="13" builtinId="4"/>
    <cellStyle name="Moneda [0]" xfId="14" builtinId="7"/>
    <cellStyle name="Moneda [0] 2" xfId="37" xr:uid="{9447C85C-EAFA-4782-B190-1C79BFBD9BC8}"/>
    <cellStyle name="Moneda 130" xfId="15" xr:uid="{00000000-0005-0000-0000-00000E000000}"/>
    <cellStyle name="Moneda 2" xfId="16" xr:uid="{00000000-0005-0000-0000-00000F000000}"/>
    <cellStyle name="Moneda 2 2" xfId="17" xr:uid="{00000000-0005-0000-0000-000010000000}"/>
    <cellStyle name="Moneda 2 2 2" xfId="34" xr:uid="{0AE492E1-F98E-410B-86E5-F9410C48B1DC}"/>
    <cellStyle name="Moneda 23" xfId="18" xr:uid="{00000000-0005-0000-0000-000011000000}"/>
    <cellStyle name="Moneda 3" xfId="19" xr:uid="{00000000-0005-0000-0000-000012000000}"/>
    <cellStyle name="Neutral 2" xfId="20" xr:uid="{00000000-0005-0000-0000-000013000000}"/>
    <cellStyle name="Normal" xfId="0" builtinId="0"/>
    <cellStyle name="Normal 2" xfId="21" xr:uid="{00000000-0005-0000-0000-000015000000}"/>
    <cellStyle name="Normal 2 2" xfId="22" xr:uid="{00000000-0005-0000-0000-000016000000}"/>
    <cellStyle name="Normal 2 3" xfId="23" xr:uid="{00000000-0005-0000-0000-000017000000}"/>
    <cellStyle name="Normal 2 4" xfId="33" xr:uid="{D7F26803-3D55-4E17-B2D3-0ED4560D5810}"/>
    <cellStyle name="Normal 3" xfId="24" xr:uid="{00000000-0005-0000-0000-000018000000}"/>
    <cellStyle name="Normal 3 2" xfId="25" xr:uid="{00000000-0005-0000-0000-000019000000}"/>
    <cellStyle name="Normal 3 2 2" xfId="35" xr:uid="{20DD9967-3980-4748-ABD2-21C673FA407F}"/>
    <cellStyle name="Normal 6 2" xfId="26" xr:uid="{00000000-0005-0000-0000-00001A000000}"/>
    <cellStyle name="Porcentaje" xfId="27" builtinId="5"/>
    <cellStyle name="Porcentaje 2" xfId="28" xr:uid="{00000000-0005-0000-0000-00001C000000}"/>
    <cellStyle name="Porcentual 2" xfId="29" xr:uid="{00000000-0005-0000-0000-00001D000000}"/>
    <cellStyle name="Texto de inicio" xfId="30" xr:uid="{00000000-0005-0000-0000-00001E000000}"/>
    <cellStyle name="Texto de la columna A" xfId="31" xr:uid="{00000000-0005-0000-0000-00001F000000}"/>
    <cellStyle name="Título 4" xfId="32" xr:uid="{00000000-0005-0000-0000-000020000000}"/>
  </cellStyles>
  <dxfs count="0"/>
  <tableStyles count="0" defaultTableStyle="TableStyleMedium9" defaultPivotStyle="PivotStyleLight16"/>
  <colors>
    <mruColors>
      <color rgb="FFFF19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2.xml><?xml version="1.0" encoding="utf-8"?>
<ax:ocx xmlns:ax="http://schemas.microsoft.com/office/2006/activeX" xmlns:r="http://schemas.openxmlformats.org/officeDocument/2006/relationships" ax:classid="{5512D112-5CC6-11CF-8D67-00AA00BDCE1D}" ax:persistence="persistStream" r:id="rId1"/>
</file>

<file path=xl/activeX/activeX3.xml><?xml version="1.0" encoding="utf-8"?>
<ax:ocx xmlns:ax="http://schemas.microsoft.com/office/2006/activeX" xmlns:r="http://schemas.openxmlformats.org/officeDocument/2006/relationships" ax:classid="{5512D112-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350520</xdr:colOff>
      <xdr:row>0</xdr:row>
      <xdr:rowOff>68580</xdr:rowOff>
    </xdr:from>
    <xdr:to>
      <xdr:col>0</xdr:col>
      <xdr:colOff>1805940</xdr:colOff>
      <xdr:row>3</xdr:row>
      <xdr:rowOff>114300</xdr:rowOff>
    </xdr:to>
    <xdr:pic>
      <xdr:nvPicPr>
        <xdr:cNvPr id="58121" name="Picture 47">
          <a:extLst>
            <a:ext uri="{FF2B5EF4-FFF2-40B4-BE49-F238E27FC236}">
              <a16:creationId xmlns:a16="http://schemas.microsoft.com/office/drawing/2014/main" id="{00000000-0008-0000-0000-000009E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68580"/>
          <a:ext cx="145542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350520</xdr:colOff>
      <xdr:row>0</xdr:row>
      <xdr:rowOff>68580</xdr:rowOff>
    </xdr:from>
    <xdr:to>
      <xdr:col>0</xdr:col>
      <xdr:colOff>1805940</xdr:colOff>
      <xdr:row>3</xdr:row>
      <xdr:rowOff>114300</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68580"/>
          <a:ext cx="44196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5</xdr:col>
          <xdr:colOff>447675</xdr:colOff>
          <xdr:row>59</xdr:row>
          <xdr:rowOff>142875</xdr:rowOff>
        </xdr:to>
        <xdr:sp macro="" textlink="">
          <xdr:nvSpPr>
            <xdr:cNvPr id="81926" name="Control 6" hidden="1">
              <a:extLst>
                <a:ext uri="{63B3BB69-23CF-44E3-9099-C40C66FF867C}">
                  <a14:compatExt spid="_x0000_s81926"/>
                </a:ext>
                <a:ext uri="{FF2B5EF4-FFF2-40B4-BE49-F238E27FC236}">
                  <a16:creationId xmlns:a16="http://schemas.microsoft.com/office/drawing/2014/main" id="{00000000-0008-0000-0100-00000640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0</xdr:col>
          <xdr:colOff>914400</xdr:colOff>
          <xdr:row>59</xdr:row>
          <xdr:rowOff>142875</xdr:rowOff>
        </xdr:to>
        <xdr:sp macro="" textlink="">
          <xdr:nvSpPr>
            <xdr:cNvPr id="81927" name="Control 7" hidden="1">
              <a:extLst>
                <a:ext uri="{63B3BB69-23CF-44E3-9099-C40C66FF867C}">
                  <a14:compatExt spid="_x0000_s81927"/>
                </a:ext>
                <a:ext uri="{FF2B5EF4-FFF2-40B4-BE49-F238E27FC236}">
                  <a16:creationId xmlns:a16="http://schemas.microsoft.com/office/drawing/2014/main" id="{00000000-0008-0000-0100-00000740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0</xdr:col>
          <xdr:colOff>914400</xdr:colOff>
          <xdr:row>59</xdr:row>
          <xdr:rowOff>142875</xdr:rowOff>
        </xdr:to>
        <xdr:sp macro="" textlink="">
          <xdr:nvSpPr>
            <xdr:cNvPr id="81928" name="Control 8" hidden="1">
              <a:extLst>
                <a:ext uri="{63B3BB69-23CF-44E3-9099-C40C66FF867C}">
                  <a14:compatExt spid="_x0000_s81928"/>
                </a:ext>
                <a:ext uri="{FF2B5EF4-FFF2-40B4-BE49-F238E27FC236}">
                  <a16:creationId xmlns:a16="http://schemas.microsoft.com/office/drawing/2014/main" id="{00000000-0008-0000-0100-00000840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350520</xdr:colOff>
      <xdr:row>0</xdr:row>
      <xdr:rowOff>68580</xdr:rowOff>
    </xdr:from>
    <xdr:to>
      <xdr:col>0</xdr:col>
      <xdr:colOff>1805940</xdr:colOff>
      <xdr:row>3</xdr:row>
      <xdr:rowOff>114300</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68580"/>
          <a:ext cx="44196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CAT&#193;LOGO%20MGA_4%20%202704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ada\OneDrive\Documentos\SPI\2020%20SPI\2020%20InstrumentosOAP\7673%20Des.Capacidades\oct.2020\09.%207673.Seg.Plan.Acci&#243;n.Sep%2006-oct-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nada\OneDrive\Documentos\SPI\2020%20SPI\2020.%20NvoCtoSocialyAmbiental\Proyectos%2015-jun-2020\P.Inv%20Empleabilidad.Emprendimiento\Prog.pptal%20Empleabilidad.Emprendimiento%2030-dic-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row r="4">
          <cell r="C4" t="str">
            <v>0101</v>
          </cell>
          <cell r="D4" t="str">
            <v>Mejoramiento de la eficiencia y la transparencia legislativa</v>
          </cell>
        </row>
        <row r="5">
          <cell r="C5" t="str">
            <v>0199</v>
          </cell>
          <cell r="D5" t="str">
            <v>Fortalecimiento de la gestión y dirección del Sector Congreso de la República</v>
          </cell>
          <cell r="H5" t="str">
            <v>01</v>
          </cell>
          <cell r="I5" t="str">
            <v>CONGRESO</v>
          </cell>
        </row>
        <row r="6">
          <cell r="C6" t="str">
            <v>0201</v>
          </cell>
          <cell r="D6" t="str">
            <v>Articulación y fortalecimiento de la respuesta del Estado en materia de Derechos Humanos desde el Sector Presidencia</v>
          </cell>
          <cell r="H6" t="str">
            <v>02</v>
          </cell>
          <cell r="I6" t="str">
            <v>PRESIDENCIA DE LA REPÚBLICA</v>
          </cell>
        </row>
        <row r="7">
          <cell r="C7" t="str">
            <v>0202</v>
          </cell>
          <cell r="D7" t="str">
            <v>Gestión de espacios para fortalecer el desarrollo integral de la primera infancia desde el sector Presidencia</v>
          </cell>
          <cell r="H7" t="str">
            <v>03</v>
          </cell>
          <cell r="I7" t="str">
            <v>PLANEACIÓN</v>
          </cell>
        </row>
        <row r="8">
          <cell r="C8" t="str">
            <v>0203</v>
          </cell>
          <cell r="D8" t="str">
            <v>Consolidación de la lucha contra la corrupción desde el sector Presidencia</v>
          </cell>
          <cell r="H8" t="str">
            <v>04</v>
          </cell>
          <cell r="I8" t="str">
            <v>INFORMACIÓN ESTADÍSTICA</v>
          </cell>
        </row>
        <row r="9">
          <cell r="C9" t="str">
            <v>0204</v>
          </cell>
          <cell r="D9" t="str">
            <v xml:space="preserve">Gestión para impulsar el desarrollo integral de los y las jóvenes desde el Sector Presidencia  </v>
          </cell>
          <cell r="H9" t="str">
            <v>05</v>
          </cell>
          <cell r="I9" t="str">
            <v>EMPLEO PÚBLICO</v>
          </cell>
        </row>
        <row r="10">
          <cell r="C10" t="str">
            <v>0205</v>
          </cell>
          <cell r="D10" t="str">
            <v>Fortalecimiento de las capacidades institucionales en transversalización del enfoque de género dentro de las entidades de los niveles nacional y territorial desde el Sector Presidencia</v>
          </cell>
          <cell r="H10" t="str">
            <v>11</v>
          </cell>
          <cell r="I10" t="str">
            <v>RELACIONES EXTERIORES</v>
          </cell>
        </row>
        <row r="11">
          <cell r="C11" t="str">
            <v>0206</v>
          </cell>
          <cell r="D11" t="str">
            <v>Acción Integral contra minas antipersonal como mecanismo de transición hacia la paz territorial desde el Sector Presidencia</v>
          </cell>
          <cell r="H11" t="str">
            <v>12</v>
          </cell>
          <cell r="I11" t="str">
            <v>JUSTICIA Y DEL DERECHO</v>
          </cell>
        </row>
        <row r="12">
          <cell r="C12" t="str">
            <v>0207</v>
          </cell>
          <cell r="D12" t="str">
            <v>Prevención y mitigación del riesgo de desastres desde el sector Presidencia</v>
          </cell>
          <cell r="H12" t="str">
            <v>13</v>
          </cell>
          <cell r="I12" t="str">
            <v>HACIENDA</v>
          </cell>
        </row>
        <row r="13">
          <cell r="C13" t="str">
            <v>0208</v>
          </cell>
          <cell r="D13" t="str">
            <v>Gestión de la cooperación internacional del sector Presidencia</v>
          </cell>
          <cell r="H13" t="str">
            <v>15</v>
          </cell>
          <cell r="I13" t="str">
            <v>SECTOR DEFENSA Y POLICÍA</v>
          </cell>
        </row>
        <row r="14">
          <cell r="C14" t="str">
            <v>0209</v>
          </cell>
          <cell r="D14" t="str">
            <v>Fortalecimiento de la infraestructura física de las entidades del Estado del nivel nacional desde el Sector Presidencia</v>
          </cell>
          <cell r="H14" t="str">
            <v>17</v>
          </cell>
          <cell r="I14" t="str">
            <v>AGRICULTURA Y DESARROLLO RURAL</v>
          </cell>
        </row>
        <row r="15">
          <cell r="C15" t="str">
            <v>0210</v>
          </cell>
          <cell r="D15" t="str">
            <v>Mecanismos de transición hacia la paz a nivel nacional y territorial desde el sector Presidencia</v>
          </cell>
          <cell r="H15" t="str">
            <v>19</v>
          </cell>
          <cell r="I15" t="str">
            <v>SALUD Y PROTECCIÓN SOCIAL</v>
          </cell>
        </row>
        <row r="16">
          <cell r="C16" t="str">
            <v>0211</v>
          </cell>
          <cell r="D16" t="str">
            <v>Reintegración de personas y grupos alzados en armas desde el Sector Presidencia</v>
          </cell>
          <cell r="H16" t="str">
            <v>21</v>
          </cell>
          <cell r="I16" t="str">
            <v>MINAS Y ENERGÍA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cell r="H18" t="str">
            <v>22</v>
          </cell>
          <cell r="I18" t="str">
            <v>EDUCACIÓN</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cell r="H20" t="str">
            <v>23</v>
          </cell>
          <cell r="I20" t="str">
            <v>TECNOLOGÍAS DE LA INFORMACIÓN Y LAS COMUNICACIONES</v>
          </cell>
        </row>
        <row r="21">
          <cell r="C21" t="str">
            <v>0301</v>
          </cell>
          <cell r="D21" t="str">
            <v>Mejoramiento de la planeación territorial y sectorial</v>
          </cell>
          <cell r="H21" t="str">
            <v>24</v>
          </cell>
          <cell r="I21" t="str">
            <v>TRANSPORTE</v>
          </cell>
        </row>
        <row r="22">
          <cell r="C22" t="str">
            <v>0303</v>
          </cell>
          <cell r="D22" t="str">
            <v>Promoción de la prestación eficiente de los servicios públicos domiciliarios</v>
          </cell>
          <cell r="H22" t="str">
            <v>25</v>
          </cell>
          <cell r="I22" t="str">
            <v>ORGANISMOS DE CONTROL</v>
          </cell>
        </row>
        <row r="23">
          <cell r="C23" t="str">
            <v>0304</v>
          </cell>
          <cell r="D23" t="str">
            <v>Fortalecimiento del sistema de compra pública</v>
          </cell>
          <cell r="H23" t="str">
            <v>27</v>
          </cell>
          <cell r="I23" t="str">
            <v>RAMA JUDICIAL</v>
          </cell>
        </row>
        <row r="24">
          <cell r="C24" t="str">
            <v>0399</v>
          </cell>
          <cell r="D24" t="str">
            <v>Fortalecimiento de la gestión y dirección del Sector Planeación</v>
          </cell>
          <cell r="H24" t="str">
            <v>28</v>
          </cell>
          <cell r="I24" t="str">
            <v>REGISTRADURÍA</v>
          </cell>
        </row>
        <row r="25">
          <cell r="C25" t="str">
            <v>0401</v>
          </cell>
          <cell r="D25" t="str">
            <v>Levantamiento y actualización de información estadística de calidad</v>
          </cell>
          <cell r="H25" t="str">
            <v>29</v>
          </cell>
          <cell r="I25" t="str">
            <v>FISCALÍA</v>
          </cell>
        </row>
        <row r="26">
          <cell r="C26" t="str">
            <v>0402</v>
          </cell>
          <cell r="D26" t="str">
            <v>Levantamiento, actualización, y acceso a información geográfica y cartográfica</v>
          </cell>
          <cell r="H26" t="str">
            <v>32</v>
          </cell>
          <cell r="I26" t="str">
            <v>AMBIENTE Y DESARROLLO SOSTENIBLE</v>
          </cell>
        </row>
        <row r="27">
          <cell r="C27" t="str">
            <v>0403</v>
          </cell>
          <cell r="D27" t="str">
            <v>Levantamiento, actualización y acceso a información agrológica</v>
          </cell>
          <cell r="H27" t="str">
            <v>33</v>
          </cell>
          <cell r="I27" t="str">
            <v>CULTURA</v>
          </cell>
        </row>
        <row r="28">
          <cell r="C28" t="str">
            <v>0404</v>
          </cell>
          <cell r="D28" t="str">
            <v>Levantamiento, actualización y administración de la información catastral</v>
          </cell>
          <cell r="H28" t="str">
            <v>35</v>
          </cell>
          <cell r="I28" t="str">
            <v>COMERCIO, INDUSTRIA Y TURISMO</v>
          </cell>
        </row>
        <row r="29">
          <cell r="C29" t="str">
            <v>0405</v>
          </cell>
          <cell r="D29" t="str">
            <v>Desarrollo, innovación y transferencia de conocimiento geoespacial</v>
          </cell>
          <cell r="H29" t="str">
            <v>36</v>
          </cell>
          <cell r="I29" t="str">
            <v>TRABAJO</v>
          </cell>
        </row>
        <row r="30">
          <cell r="C30" t="str">
            <v>0499</v>
          </cell>
          <cell r="D30" t="str">
            <v>Fortalecimiento de la gestión y dirección del Sector Información Estadística</v>
          </cell>
          <cell r="H30" t="str">
            <v>37</v>
          </cell>
          <cell r="I30" t="str">
            <v>INTERIOR</v>
          </cell>
        </row>
        <row r="31">
          <cell r="C31" t="str">
            <v>0501</v>
          </cell>
          <cell r="D31" t="str">
            <v>Mejoramiento y fortalecimiento del sistema de empleo y la gerencia pública</v>
          </cell>
          <cell r="H31" t="str">
            <v>39</v>
          </cell>
          <cell r="I31" t="str">
            <v>CIENCIA, TECNOLOGÍA E INNOVACIÓN</v>
          </cell>
        </row>
        <row r="32">
          <cell r="C32" t="str">
            <v>0502</v>
          </cell>
          <cell r="D32" t="str">
            <v>Gestión Pública moderna, eficiente, transparente y participativa</v>
          </cell>
          <cell r="H32" t="str">
            <v>40</v>
          </cell>
          <cell r="I32" t="str">
            <v>VIVIENDA, CIUDAD Y TERRITORIO</v>
          </cell>
        </row>
        <row r="33">
          <cell r="C33" t="str">
            <v>0503</v>
          </cell>
          <cell r="D33" t="str">
            <v xml:space="preserve">Mejoramiento de la calidad educativa en gestión pública </v>
          </cell>
          <cell r="H33" t="str">
            <v>41</v>
          </cell>
          <cell r="I33" t="str">
            <v>INCLUSIÓN SOCIAL Y RECONCILIACIÓN</v>
          </cell>
        </row>
        <row r="34">
          <cell r="C34" t="str">
            <v>0504</v>
          </cell>
          <cell r="D34" t="str">
            <v>Administración y vigilancia de las carreras administrativas de los servidores públicos</v>
          </cell>
          <cell r="H34" t="str">
            <v>42</v>
          </cell>
          <cell r="I34" t="str">
            <v>INTELIGENCIA</v>
          </cell>
        </row>
        <row r="35">
          <cell r="C35" t="str">
            <v>0505</v>
          </cell>
          <cell r="D35" t="str">
            <v>Fortalecimiento de la Gestión Pública en las Entidades Nacionales y Territoriales</v>
          </cell>
          <cell r="H35" t="str">
            <v>43</v>
          </cell>
          <cell r="I35" t="str">
            <v>DEPORTE Y RECREACIÓN</v>
          </cell>
        </row>
        <row r="36">
          <cell r="C36" t="str">
            <v>0599</v>
          </cell>
          <cell r="D36" t="str">
            <v>Fortalecimiento de la gestión y dirección del Sector Empleo Público</v>
          </cell>
          <cell r="H36" t="str">
            <v>44</v>
          </cell>
          <cell r="I36" t="str">
            <v>SISTEMA INTEGRAL DE VERDAD, JUSTICIA, REPARACIÓN Y NO REPETICIÓN</v>
          </cell>
        </row>
        <row r="37">
          <cell r="C37" t="str">
            <v>1101</v>
          </cell>
          <cell r="D37" t="str">
            <v>Fortalecimiento y diversificación de relaciones bilaterales</v>
          </cell>
          <cell r="H37" t="str">
            <v>45</v>
          </cell>
          <cell r="I37" t="str">
            <v>GOBIERNO TERRRITORIAL</v>
          </cell>
        </row>
        <row r="38">
          <cell r="C38" t="str">
            <v>1102</v>
          </cell>
          <cell r="D38" t="str">
            <v>Posicionamiento en instancias globales, multilaterales, regionales y subregionales</v>
          </cell>
        </row>
        <row r="39">
          <cell r="C39" t="str">
            <v>1103</v>
          </cell>
          <cell r="D39" t="str">
            <v>Política migratoria y servicio al ciudadano</v>
          </cell>
        </row>
        <row r="40">
          <cell r="C40" t="str">
            <v>1104</v>
          </cell>
          <cell r="D40" t="str">
            <v>Soberanía territorial y desarrollo fronterizo</v>
          </cell>
        </row>
        <row r="41">
          <cell r="C41" t="str">
            <v>1105</v>
          </cell>
          <cell r="D41" t="str">
            <v>Cooperación internacional del sector relaciones exteriores</v>
          </cell>
        </row>
        <row r="42">
          <cell r="C42" t="str">
            <v>1199</v>
          </cell>
          <cell r="D42" t="str">
            <v>Fortalecimiento de la gestión y dirección del Sector Relaciones Exteriores</v>
          </cell>
        </row>
        <row r="43">
          <cell r="C43" t="str">
            <v>1201</v>
          </cell>
          <cell r="D43" t="str">
            <v xml:space="preserve"> Fortalecimiento del principio de seguridad jurídica, divulgación y depuración del ordenamiento jurídico</v>
          </cell>
        </row>
        <row r="44">
          <cell r="C44" t="str">
            <v>1202</v>
          </cell>
          <cell r="D44" t="str">
            <v xml:space="preserve"> Promoción al acceso a la justicia</v>
          </cell>
        </row>
        <row r="45">
          <cell r="C45" t="str">
            <v>1203</v>
          </cell>
          <cell r="D45" t="str">
            <v xml:space="preserve"> Promoción de los métodos de resolución de conflictos</v>
          </cell>
        </row>
        <row r="46">
          <cell r="C46" t="str">
            <v>1204</v>
          </cell>
          <cell r="D46" t="str">
            <v>Justicia transicional</v>
          </cell>
        </row>
        <row r="47">
          <cell r="C47" t="str">
            <v>1205</v>
          </cell>
          <cell r="D47" t="str">
            <v>Defensa jurídica del Estado</v>
          </cell>
        </row>
        <row r="48">
          <cell r="C48" t="str">
            <v>1206</v>
          </cell>
          <cell r="D48" t="str">
            <v>Sistema penitenciario y carcelario en el marco de los derechos humanos</v>
          </cell>
        </row>
        <row r="49">
          <cell r="C49" t="str">
            <v>1207</v>
          </cell>
          <cell r="D49" t="str">
            <v>Fortalecimiento de la política criminal del Estado colombiano</v>
          </cell>
        </row>
        <row r="50">
          <cell r="C50" t="str">
            <v>1208</v>
          </cell>
          <cell r="D50" t="str">
            <v>Formulación y coordinación de la política integral frente a las drogas y actividades relacionadas</v>
          </cell>
        </row>
        <row r="51">
          <cell r="C51" t="str">
            <v>1209</v>
          </cell>
          <cell r="D51" t="str">
            <v>Modernización de la información inmobiliaria</v>
          </cell>
        </row>
        <row r="52">
          <cell r="C52" t="str">
            <v>1299</v>
          </cell>
          <cell r="D52" t="str">
            <v>Fortalecimiento de la gestión y dirección del Sector Justicia y del Derecho</v>
          </cell>
        </row>
        <row r="53">
          <cell r="C53" t="str">
            <v>1301</v>
          </cell>
          <cell r="D53" t="str">
            <v>Política macroeconómica y fiscal</v>
          </cell>
        </row>
        <row r="54">
          <cell r="C54" t="str">
            <v>1302</v>
          </cell>
          <cell r="D54" t="str">
            <v>Gestión de recursos públicos</v>
          </cell>
        </row>
        <row r="55">
          <cell r="C55" t="str">
            <v>1303</v>
          </cell>
          <cell r="D55" t="str">
            <v>Reducción de la vulnerabilidad fiscal ante desastres y riesgos climáticos</v>
          </cell>
        </row>
        <row r="56">
          <cell r="C56" t="str">
            <v>1304</v>
          </cell>
          <cell r="D56" t="str">
            <v>Inspección, control y vigilancia financiera, solidaria y de recursos públicos</v>
          </cell>
        </row>
        <row r="57">
          <cell r="C57" t="str">
            <v>1305</v>
          </cell>
          <cell r="D57" t="str">
            <v>Fortalecimiento del recaudo y tributación</v>
          </cell>
        </row>
        <row r="58">
          <cell r="C58" t="str">
            <v>1399</v>
          </cell>
          <cell r="D58" t="str">
            <v>Fortalecimiento de la gestión y dirección del Sector Hacienda</v>
          </cell>
        </row>
        <row r="59">
          <cell r="C59" t="str">
            <v>1501</v>
          </cell>
          <cell r="D59" t="str">
            <v>Capacidades de la Policía Nacional en seguridad pública, prevención, convivencia y seguridad ciudadana</v>
          </cell>
        </row>
        <row r="60">
          <cell r="C60" t="str">
            <v>1502</v>
          </cell>
          <cell r="D60" t="str">
            <v>Capacidades de las Fuerzas Militares en seguridad pública y defensa en el territorio nacional</v>
          </cell>
        </row>
        <row r="61">
          <cell r="C61" t="str">
            <v>1504</v>
          </cell>
          <cell r="D61" t="str">
            <v>Desarrollo marítimo, fluvial y costero desde el sector defensa</v>
          </cell>
        </row>
        <row r="62">
          <cell r="C62" t="str">
            <v>1505</v>
          </cell>
          <cell r="D62" t="str">
            <v>Generación de bienestar para la Fuerza Pública y sus familias</v>
          </cell>
        </row>
        <row r="63">
          <cell r="C63" t="str">
            <v>1506</v>
          </cell>
          <cell r="D63" t="str">
            <v>Gestión del riesgo de desastres desde el sector defensa y seguridad</v>
          </cell>
        </row>
        <row r="64">
          <cell r="C64" t="str">
            <v>1507</v>
          </cell>
          <cell r="D64" t="str">
            <v>Grupo Social y Empresarial de la Defensa (GSED) Competitivo</v>
          </cell>
        </row>
        <row r="65">
          <cell r="C65" t="str">
            <v>1599</v>
          </cell>
          <cell r="D65" t="str">
            <v>Fortalecimiento de la gestión y dirección del Sector Defensa y Seguridad</v>
          </cell>
        </row>
        <row r="66">
          <cell r="C66" t="str">
            <v>1701</v>
          </cell>
          <cell r="D66" t="str">
            <v>Mejoramiento de la habitabilidad rural</v>
          </cell>
        </row>
        <row r="67">
          <cell r="C67" t="str">
            <v>1702</v>
          </cell>
          <cell r="D67" t="str">
            <v>Inclusión productiva de pequeños productores rurales</v>
          </cell>
        </row>
        <row r="68">
          <cell r="C68" t="str">
            <v>1703</v>
          </cell>
          <cell r="D68" t="str">
            <v>Servicios financieros y gestión del riesgo para las actividades agropecuarias y rurales</v>
          </cell>
        </row>
        <row r="69">
          <cell r="C69" t="str">
            <v>1704</v>
          </cell>
          <cell r="D69" t="str">
            <v>Ordenamiento social y uso productivo del territorio rural</v>
          </cell>
        </row>
        <row r="70">
          <cell r="C70" t="str">
            <v>1705</v>
          </cell>
          <cell r="D70" t="str">
            <v>Restitución de tierras a víctimas del conflicto armado</v>
          </cell>
        </row>
        <row r="71">
          <cell r="C71" t="str">
            <v>1706</v>
          </cell>
          <cell r="D71" t="str">
            <v xml:space="preserve"> Aprovechamiento de mercados externos</v>
          </cell>
        </row>
        <row r="72">
          <cell r="C72" t="str">
            <v>1707</v>
          </cell>
          <cell r="D72" t="str">
            <v>Sanidad agropecuaria e inocuidad agroalimentaria</v>
          </cell>
        </row>
        <row r="73">
          <cell r="C73" t="str">
            <v>1708</v>
          </cell>
          <cell r="D73" t="str">
            <v>Ciencia, tecnología e innovación agropecuaria</v>
          </cell>
        </row>
        <row r="74">
          <cell r="C74" t="str">
            <v>1709</v>
          </cell>
          <cell r="D74" t="str">
            <v>Infraestructura productiva y comercialización</v>
          </cell>
        </row>
        <row r="75">
          <cell r="C75" t="str">
            <v>1710</v>
          </cell>
          <cell r="D75" t="str">
            <v>Renovación territorial para el desarrollo integral de las zonas rurales afectadas por el conflicto armado</v>
          </cell>
        </row>
        <row r="76">
          <cell r="C76" t="str">
            <v>1799</v>
          </cell>
          <cell r="D76" t="str">
            <v>Fortalecimiento de la gestión y dirección del Sector Agropecuario</v>
          </cell>
        </row>
        <row r="77">
          <cell r="C77" t="str">
            <v>1901</v>
          </cell>
          <cell r="D77" t="str">
            <v xml:space="preserve">Salud pública y prestación de servicios  </v>
          </cell>
        </row>
        <row r="78">
          <cell r="C78" t="str">
            <v>1902</v>
          </cell>
          <cell r="D78" t="str">
            <v>Aseguramiento y administración del Sistema General de la Seguridad Social en Salud - SGSSS</v>
          </cell>
        </row>
        <row r="79">
          <cell r="C79" t="str">
            <v>1903</v>
          </cell>
          <cell r="D79" t="str">
            <v>Inspección, vigilancia y control</v>
          </cell>
        </row>
        <row r="80">
          <cell r="C80" t="str">
            <v>1904</v>
          </cell>
          <cell r="D80" t="str">
            <v>Sanidad Ambiental</v>
          </cell>
        </row>
        <row r="81">
          <cell r="C81" t="str">
            <v>1999</v>
          </cell>
          <cell r="D81" t="str">
            <v xml:space="preserve"> Fortalecimiento de la gestión y dirección del Sector Salud y Protección Social</v>
          </cell>
        </row>
        <row r="82">
          <cell r="C82" t="str">
            <v>2101</v>
          </cell>
          <cell r="D82" t="str">
            <v>Acceso al servicio público domiciliario de gas combustible</v>
          </cell>
        </row>
        <row r="83">
          <cell r="C83" t="str">
            <v>2102</v>
          </cell>
          <cell r="D83" t="str">
            <v>Consolidación productiva del sector de energía eléctrica</v>
          </cell>
        </row>
        <row r="84">
          <cell r="C84" t="str">
            <v>2103</v>
          </cell>
          <cell r="D84" t="str">
            <v>Consolidación productiva del sector hidrocarburos</v>
          </cell>
        </row>
        <row r="85">
          <cell r="C85" t="str">
            <v>2104</v>
          </cell>
          <cell r="D85" t="str">
            <v>Consolidación productiva del sector minero</v>
          </cell>
        </row>
        <row r="86">
          <cell r="C86" t="str">
            <v>2105</v>
          </cell>
          <cell r="D86" t="str">
            <v xml:space="preserve"> Desarrollo ambiental sostenible del sector minero energético</v>
          </cell>
        </row>
        <row r="87">
          <cell r="C87" t="str">
            <v>2106</v>
          </cell>
          <cell r="D87" t="str">
            <v>Gestión de la información en el sector minero energético</v>
          </cell>
        </row>
        <row r="88">
          <cell r="C88" t="str">
            <v>2199</v>
          </cell>
          <cell r="D88" t="str">
            <v xml:space="preserve">Fortalecimiento de la gestión y dirección del Sector Minas y Energía </v>
          </cell>
        </row>
        <row r="89">
          <cell r="C89" t="str">
            <v>2201</v>
          </cell>
          <cell r="D89" t="str">
            <v>Calidad, cobertura y fortalecimiento de la educación inicial, prescolar, básica y media</v>
          </cell>
        </row>
        <row r="90">
          <cell r="C90" t="str">
            <v>2202</v>
          </cell>
          <cell r="D90" t="str">
            <v>Calidad y fomento de la educación superior</v>
          </cell>
        </row>
        <row r="91">
          <cell r="C91" t="str">
            <v>2203</v>
          </cell>
          <cell r="D91" t="str">
            <v>Cierre de brechas para el goce efectivo de derechos fundamentales de la población en condición de discapacidad</v>
          </cell>
        </row>
        <row r="92">
          <cell r="C92" t="str">
            <v>2299</v>
          </cell>
          <cell r="D92" t="str">
            <v>Fortalecimiento de la gestión y dirección del Sector Educación</v>
          </cell>
        </row>
        <row r="93">
          <cell r="C93" t="str">
            <v>2301</v>
          </cell>
          <cell r="D93" t="str">
            <v>Facilitar el acceso y uso de las Tecnologías de la Información y las Comunicaciones (TIC) en todo el territorio nacional</v>
          </cell>
        </row>
        <row r="94">
          <cell r="C94" t="str">
            <v>2302</v>
          </cell>
          <cell r="D94" t="str">
            <v>Fomento del desarrollo de aplicaciones, software y contenidos para impulsar la apropiación de las Tecnologías de la Información y las Comunicaciones (TIC)</v>
          </cell>
        </row>
        <row r="95">
          <cell r="C95" t="str">
            <v>2399</v>
          </cell>
          <cell r="D95" t="str">
            <v>Fortalecimiento de la gestión y dirección del Sector Comunicaciones</v>
          </cell>
        </row>
        <row r="96">
          <cell r="C96" t="str">
            <v>2401</v>
          </cell>
          <cell r="D96" t="str">
            <v>Infraestructura red vial primaria</v>
          </cell>
        </row>
        <row r="97">
          <cell r="C97" t="str">
            <v>2402</v>
          </cell>
          <cell r="D97" t="str">
            <v>Infraestructura red vial regional</v>
          </cell>
        </row>
        <row r="98">
          <cell r="C98" t="str">
            <v>2403</v>
          </cell>
          <cell r="D98" t="str">
            <v>Infraestructura y servicios de transporte aéreo</v>
          </cell>
        </row>
        <row r="99">
          <cell r="C99" t="str">
            <v>2404</v>
          </cell>
          <cell r="D99" t="str">
            <v>Infraestructura de transporte férreo</v>
          </cell>
        </row>
        <row r="100">
          <cell r="C100" t="str">
            <v>2405</v>
          </cell>
          <cell r="D100" t="str">
            <v>Infraestructura de transporte marítimo</v>
          </cell>
        </row>
        <row r="101">
          <cell r="C101" t="str">
            <v>2406</v>
          </cell>
          <cell r="D101" t="str">
            <v>Infraestructura de transporte fluvial</v>
          </cell>
        </row>
        <row r="102">
          <cell r="C102" t="str">
            <v>2407</v>
          </cell>
          <cell r="D102" t="str">
            <v>Infraestructura y servicios de logística de transporte</v>
          </cell>
        </row>
        <row r="103">
          <cell r="C103" t="str">
            <v>2408</v>
          </cell>
          <cell r="D103" t="str">
            <v>Prestación de servicios de transporte público de pasajeros</v>
          </cell>
        </row>
        <row r="104">
          <cell r="C104" t="str">
            <v>2409</v>
          </cell>
          <cell r="D104" t="str">
            <v>Seguridad de transporte</v>
          </cell>
        </row>
        <row r="105">
          <cell r="C105" t="str">
            <v>2410</v>
          </cell>
          <cell r="D105" t="str">
            <v>Regulación y supervisión de infraestructura y servicios de transporte</v>
          </cell>
        </row>
        <row r="106">
          <cell r="C106" t="str">
            <v>2499</v>
          </cell>
          <cell r="D106" t="str">
            <v>Fortalecimiento de la gestión y dirección del Sector Transporte</v>
          </cell>
        </row>
        <row r="107">
          <cell r="C107" t="str">
            <v>2501</v>
          </cell>
          <cell r="D107" t="str">
            <v>Fortalecimiento del control y la vigilancia de la gestión fiscal y resarcimiento al daño del patrimonio público</v>
          </cell>
        </row>
        <row r="108">
          <cell r="C108" t="str">
            <v>2502</v>
          </cell>
          <cell r="D108" t="str">
            <v>Promoción, protección y defensa de los Derechos Humanos y el Derecho Internacional Humanitario</v>
          </cell>
        </row>
        <row r="109">
          <cell r="C109" t="str">
            <v>2503</v>
          </cell>
          <cell r="D109" t="str">
            <v>Lucha contra la corrupción</v>
          </cell>
        </row>
        <row r="110">
          <cell r="C110" t="str">
            <v>2504</v>
          </cell>
          <cell r="D110" t="str">
            <v>Vigilancia de la gestión administrativa de los funcionarios del Estado</v>
          </cell>
        </row>
        <row r="111">
          <cell r="C111" t="str">
            <v>2599</v>
          </cell>
          <cell r="D111" t="str">
            <v>Fortalecimiento de la gestión y dirección del Sector Organismos de Control</v>
          </cell>
        </row>
        <row r="112">
          <cell r="C112" t="str">
            <v>2701</v>
          </cell>
          <cell r="D112" t="str">
            <v>Mejoramiento a las competencias de la administración de justica</v>
          </cell>
        </row>
        <row r="113">
          <cell r="C113" t="str">
            <v>2799</v>
          </cell>
          <cell r="D113" t="str">
            <v>Fortalecimiento de la gestión y dirección del Sector Rama Judicial</v>
          </cell>
        </row>
        <row r="114">
          <cell r="C114" t="str">
            <v>2801</v>
          </cell>
          <cell r="D114" t="str">
            <v>Procesos democráticos y asuntos electorales</v>
          </cell>
        </row>
        <row r="115">
          <cell r="C115" t="str">
            <v>2802</v>
          </cell>
          <cell r="D115" t="str">
            <v>Identificación y registro del estado civil de la población</v>
          </cell>
        </row>
        <row r="116">
          <cell r="C116" t="str">
            <v>2899</v>
          </cell>
          <cell r="D116" t="str">
            <v>Fortalecimiento de la gestión y dirección del Sector Registraduría</v>
          </cell>
        </row>
        <row r="117">
          <cell r="C117" t="str">
            <v>2901</v>
          </cell>
          <cell r="D117" t="str">
            <v>Efectividad de la investigación penal y técnico científica</v>
          </cell>
        </row>
        <row r="118">
          <cell r="C118" t="str">
            <v>2999</v>
          </cell>
          <cell r="D118" t="str">
            <v xml:space="preserve">Fortalecimiento de la gestión y dirección del Sector Fiscalía </v>
          </cell>
        </row>
        <row r="119">
          <cell r="C119" t="str">
            <v>3201</v>
          </cell>
          <cell r="D119" t="str">
            <v>Fortalecimiento del desempeño ambiental de los sectores productivos</v>
          </cell>
        </row>
        <row r="120">
          <cell r="C120" t="str">
            <v>3202</v>
          </cell>
          <cell r="D120" t="str">
            <v>Conservación de la biodiversidad y sus servicios ecosistémicos</v>
          </cell>
        </row>
        <row r="121">
          <cell r="C121" t="str">
            <v>3203</v>
          </cell>
          <cell r="D121" t="str">
            <v>Gestión integral del recurso hídrico</v>
          </cell>
        </row>
        <row r="122">
          <cell r="C122" t="str">
            <v>3204</v>
          </cell>
          <cell r="D122" t="str">
            <v>Gestión de la información y el conocimiento ambiental</v>
          </cell>
        </row>
        <row r="123">
          <cell r="C123" t="str">
            <v>3205</v>
          </cell>
          <cell r="D123" t="str">
            <v>Ordenamiento ambiental territorial</v>
          </cell>
        </row>
        <row r="124">
          <cell r="C124" t="str">
            <v>3206</v>
          </cell>
          <cell r="D124" t="str">
            <v>Gestión del cambio climático para un desarrollo bajo en carbono y resiliente al clima</v>
          </cell>
        </row>
        <row r="125">
          <cell r="C125" t="str">
            <v>3207</v>
          </cell>
          <cell r="D125" t="str">
            <v>Gestión integral de mares, costas y recursos acuáticos</v>
          </cell>
        </row>
        <row r="126">
          <cell r="C126" t="str">
            <v>3208</v>
          </cell>
          <cell r="D126" t="str">
            <v xml:space="preserve">Educación Ambiental </v>
          </cell>
        </row>
        <row r="127">
          <cell r="C127" t="str">
            <v>3299</v>
          </cell>
          <cell r="D127" t="str">
            <v>Fortalecimiento de la gestión y dirección del Sector Ambiente y Desarrollo Sostenible</v>
          </cell>
        </row>
        <row r="128">
          <cell r="C128" t="str">
            <v>3301</v>
          </cell>
          <cell r="D128" t="str">
            <v>Promoción y acceso efectivo a procesos culturales y artísticos</v>
          </cell>
        </row>
        <row r="129">
          <cell r="C129" t="str">
            <v>3302</v>
          </cell>
          <cell r="D129" t="str">
            <v>Gestión, protección y salvaguardia del patrimonio cultural colombiano</v>
          </cell>
        </row>
        <row r="130">
          <cell r="C130" t="str">
            <v>3399</v>
          </cell>
          <cell r="D130" t="str">
            <v>Fortalecimiento de la gestión y dirección del Sector Cultura</v>
          </cell>
        </row>
        <row r="131">
          <cell r="C131" t="str">
            <v>3501</v>
          </cell>
          <cell r="D131" t="str">
            <v>Internacionalización de la economía</v>
          </cell>
        </row>
        <row r="132">
          <cell r="C132" t="str">
            <v>3502</v>
          </cell>
          <cell r="D132" t="str">
            <v>Productividad y competitividad de las empresas colombianas</v>
          </cell>
        </row>
        <row r="133">
          <cell r="C133" t="str">
            <v>3503</v>
          </cell>
          <cell r="D133" t="str">
            <v>Ambiente regulatorio y económico para la competencia y la actividad empresarial</v>
          </cell>
        </row>
        <row r="134">
          <cell r="C134" t="str">
            <v>3599</v>
          </cell>
          <cell r="D134" t="str">
            <v>Fortalecimiento de la gestión y dirección del Sector Comercio, Industria y Turismo</v>
          </cell>
        </row>
        <row r="135">
          <cell r="C135" t="str">
            <v>3601</v>
          </cell>
          <cell r="D135" t="str">
            <v>Protección Social</v>
          </cell>
        </row>
        <row r="136">
          <cell r="C136" t="str">
            <v>3602</v>
          </cell>
          <cell r="D136" t="str">
            <v>Generación y formalización del empleo</v>
          </cell>
        </row>
        <row r="137">
          <cell r="C137" t="str">
            <v>3603</v>
          </cell>
          <cell r="D137" t="str">
            <v>Formación para el trabajo</v>
          </cell>
        </row>
        <row r="138">
          <cell r="C138" t="str">
            <v>3604</v>
          </cell>
          <cell r="D138" t="str">
            <v>Derechos fundamentales del trabajo y fortalecimiento del diálogo social</v>
          </cell>
        </row>
        <row r="139">
          <cell r="C139" t="str">
            <v>3605</v>
          </cell>
          <cell r="D139" t="str">
            <v>Fomento de la investigación, desarrollo tecnológico e innovación del sector trabajo</v>
          </cell>
        </row>
        <row r="140">
          <cell r="C140" t="str">
            <v>3699</v>
          </cell>
          <cell r="D140" t="str">
            <v>Fortalecimiento de la gestión y dirección del Sector Trabajo</v>
          </cell>
        </row>
        <row r="141">
          <cell r="C141" t="str">
            <v>3701</v>
          </cell>
          <cell r="D141" t="str">
            <v>Fortalecimiento institucional a los procesos organizativos de concertación; garantía, prevención y respeto de los derechos humanos como fundamentos para la paz</v>
          </cell>
        </row>
        <row r="142">
          <cell r="C142" t="str">
            <v>3702</v>
          </cell>
          <cell r="D142" t="str">
            <v>Fortalecimiento a la gobernabilidad territorial para la seguridad, convivencia ciudadana, paz y post-conflicto</v>
          </cell>
        </row>
        <row r="143">
          <cell r="C143" t="str">
            <v>3703</v>
          </cell>
          <cell r="D143" t="str">
            <v>Política pública de víctimas del conflicto armado y postconflicto</v>
          </cell>
        </row>
        <row r="144">
          <cell r="C144" t="str">
            <v>3704</v>
          </cell>
          <cell r="D144" t="str">
            <v>Participación Ciudadana, Política y diversidad de creencias</v>
          </cell>
        </row>
        <row r="145">
          <cell r="C145" t="str">
            <v>3705</v>
          </cell>
          <cell r="D145" t="str">
            <v>Protección de personas, grupos y comunidades en riesgo extraordinario y extremo UNP</v>
          </cell>
        </row>
        <row r="146">
          <cell r="C146" t="str">
            <v>3706</v>
          </cell>
          <cell r="D146" t="str">
            <v>Protección, promoción y difusión del derecho de autor y los derechos conexos</v>
          </cell>
        </row>
        <row r="147">
          <cell r="C147" t="str">
            <v>3707</v>
          </cell>
          <cell r="D147" t="str">
            <v>Gestión del riesgo de desastres naturales y antrópicos en la zona de influencia del Volcán Nevado del Huila</v>
          </cell>
        </row>
        <row r="148">
          <cell r="C148" t="str">
            <v>3708</v>
          </cell>
          <cell r="D148" t="str">
            <v>Fortalecimiento institucional y operativo de los Bomberos de Colombia</v>
          </cell>
        </row>
        <row r="149">
          <cell r="C149" t="str">
            <v>3799</v>
          </cell>
          <cell r="D149" t="str">
            <v>Fortalecimiento de la gestión y dirección del Sector Interior</v>
          </cell>
        </row>
        <row r="150">
          <cell r="C150" t="str">
            <v>3901</v>
          </cell>
          <cell r="D150" t="str">
            <v xml:space="preserve">Consolidación de una institucionalidad habilitante para la Ciencia Tecnología e Innovación (CTI) </v>
          </cell>
        </row>
        <row r="151">
          <cell r="C151" t="str">
            <v>3902</v>
          </cell>
          <cell r="D151" t="str">
            <v>Investigación con calidad e impacto</v>
          </cell>
        </row>
        <row r="152">
          <cell r="C152" t="str">
            <v>3903</v>
          </cell>
          <cell r="D152" t="str">
            <v>Desarrollo tecnológico e innovación para crecimiento empresarial</v>
          </cell>
        </row>
        <row r="153">
          <cell r="C153" t="str">
            <v>3904</v>
          </cell>
          <cell r="D153" t="str">
            <v>Generación de una cultura que valora y gestiona el conocimiento y la innovación</v>
          </cell>
        </row>
        <row r="154">
          <cell r="C154" t="str">
            <v>3999</v>
          </cell>
          <cell r="D154" t="str">
            <v>Fortalecimiento de la gestión y dirección del Sector Ciencia y Tecnología</v>
          </cell>
        </row>
        <row r="155">
          <cell r="C155" t="str">
            <v>4001</v>
          </cell>
          <cell r="D155" t="str">
            <v>Acceso a soluciones de vivienda</v>
          </cell>
        </row>
        <row r="156">
          <cell r="C156" t="str">
            <v>4002</v>
          </cell>
          <cell r="D156" t="str">
            <v>Ordenamiento territorial y desarrollo urbano</v>
          </cell>
        </row>
        <row r="157">
          <cell r="C157" t="str">
            <v>4003</v>
          </cell>
          <cell r="D157" t="str">
            <v>Acceso de la población a los servicios de agua potable y saneamiento básico</v>
          </cell>
        </row>
        <row r="158">
          <cell r="C158" t="str">
            <v>4099</v>
          </cell>
          <cell r="D158" t="str">
            <v>Fortalecimiento de la gestión y dirección del Sector Vivienda, Ciudad y Territorio</v>
          </cell>
        </row>
        <row r="159">
          <cell r="C159" t="str">
            <v>4101</v>
          </cell>
          <cell r="D159" t="str">
            <v>Atención, asistencia  y reparación integral a las víctimas</v>
          </cell>
        </row>
        <row r="160">
          <cell r="C160" t="str">
            <v>4102</v>
          </cell>
          <cell r="D160" t="str">
            <v>Desarrollo integral de niñas, niños, adolescentes y sus familias</v>
          </cell>
        </row>
        <row r="161">
          <cell r="C161" t="str">
            <v>4103</v>
          </cell>
          <cell r="D161" t="str">
            <v>Inclusión social y productiva para la población en situación de vulnerabilidad</v>
          </cell>
        </row>
        <row r="162">
          <cell r="C162" t="str">
            <v>4199</v>
          </cell>
          <cell r="D162" t="str">
            <v xml:space="preserve">Fortalecimiento de la gestión y dirección del Sector Inclusión Social y Reconciliación </v>
          </cell>
        </row>
        <row r="163">
          <cell r="C163" t="str">
            <v>4201</v>
          </cell>
          <cell r="D163" t="str">
            <v>Desarrollo de Inteligencia Estratégica y Contrainteligencia de Estado</v>
          </cell>
        </row>
        <row r="164">
          <cell r="C164" t="str">
            <v>4299</v>
          </cell>
          <cell r="D164" t="str">
            <v>Fortalecimiento de la gestión y dirección del Sector Inteligencia</v>
          </cell>
        </row>
        <row r="165">
          <cell r="C165" t="str">
            <v>4301</v>
          </cell>
          <cell r="D165" t="str">
            <v>Fomento a la recreación, la actividad física y el deporte para desarrollar entornos de convivencia y paz</v>
          </cell>
        </row>
        <row r="166">
          <cell r="C166" t="str">
            <v>4302</v>
          </cell>
          <cell r="D166" t="str">
            <v>Formación y preparación de deportistas</v>
          </cell>
        </row>
        <row r="167">
          <cell r="C167" t="str">
            <v>4399</v>
          </cell>
          <cell r="D167" t="str">
            <v xml:space="preserve">Fortalecimiento de la gestión y dirección del Sector Deporte y Recreación </v>
          </cell>
        </row>
        <row r="168">
          <cell r="C168" t="str">
            <v>4401</v>
          </cell>
          <cell r="D168" t="str">
            <v>Jurisdicción especial para la paz</v>
          </cell>
        </row>
        <row r="169">
          <cell r="C169" t="str">
            <v>4402</v>
          </cell>
          <cell r="D169" t="str">
            <v xml:space="preserve">Esclarecimiento de la verdad, la convivencia y la no repetición.
</v>
          </cell>
        </row>
        <row r="170">
          <cell r="C170" t="str">
            <v>4403</v>
          </cell>
          <cell r="D170" t="str">
            <v xml:space="preserve">Búsqueda humanitaria de personas dadas por desaparecidas en el contexto y en razón del conflicto armado en Colombia
</v>
          </cell>
        </row>
        <row r="171">
          <cell r="C171" t="str">
            <v>4499</v>
          </cell>
          <cell r="D171" t="str">
            <v>Fortalecimiento de la gestión y dirección del Sector Sistema Integral de Verdad , Justicia, Reparación y No Repetición</v>
          </cell>
        </row>
        <row r="172">
          <cell r="C172" t="str">
            <v>4501</v>
          </cell>
          <cell r="D172" t="str">
            <v>Fortalecimiento de la convivencia y la seguridad ciudadana</v>
          </cell>
        </row>
        <row r="173">
          <cell r="C173" t="str">
            <v>4502</v>
          </cell>
          <cell r="D173" t="str">
            <v>Fortalecimiento del buen gobierno para el respeto y garantía de los derechos humanos.</v>
          </cell>
        </row>
        <row r="174">
          <cell r="C174" t="str">
            <v>4503</v>
          </cell>
          <cell r="D174" t="str">
            <v>Gestión del riesgo de desastres y emergencias</v>
          </cell>
        </row>
        <row r="175">
          <cell r="C175" t="str">
            <v>4599</v>
          </cell>
          <cell r="D175" t="str">
            <v>Fortalecimiento a la gestión y dirección de la administración pública territorial</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
      <sheetName val="Meta 2"/>
      <sheetName val="Meta 3"/>
      <sheetName val="Ponderación "/>
      <sheetName val="Hoja13"/>
      <sheetName val="Hoja1"/>
    </sheetNames>
    <sheetDataSet>
      <sheetData sheetId="0"/>
      <sheetData sheetId="1"/>
      <sheetData sheetId="2"/>
      <sheetData sheetId="3">
        <row r="4">
          <cell r="C4">
            <v>120000000</v>
          </cell>
          <cell r="D4">
            <v>0.31</v>
          </cell>
        </row>
        <row r="5">
          <cell r="D5">
            <v>0.33</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Proyectos de Inversión "/>
      <sheetName val="Hoja1"/>
      <sheetName val="Prog. presupuestal"/>
      <sheetName val="Ppto 2020-2024 15-jun-2020"/>
      <sheetName val="Resumen.SEGPLAN 15-jun-2020"/>
      <sheetName val="Cálculo Emple.Emp 15-jun-2020"/>
      <sheetName val="BASES"/>
      <sheetName val="Cálculo Emple.Emp 18-ago"/>
      <sheetName val="Ins.cadena de valor"/>
    </sheetNames>
    <sheetDataSet>
      <sheetData sheetId="0"/>
      <sheetData sheetId="1"/>
      <sheetData sheetId="2"/>
      <sheetData sheetId="3">
        <row r="3">
          <cell r="C3">
            <v>114870000</v>
          </cell>
          <cell r="D3">
            <v>2363000000</v>
          </cell>
          <cell r="E3">
            <v>2523000000</v>
          </cell>
          <cell r="F3">
            <v>2491086000</v>
          </cell>
          <cell r="G3">
            <v>2219930000</v>
          </cell>
        </row>
        <row r="4">
          <cell r="C4">
            <v>100000000</v>
          </cell>
          <cell r="D4">
            <v>800000000</v>
          </cell>
          <cell r="E4">
            <v>800000000</v>
          </cell>
          <cell r="F4">
            <v>700000000</v>
          </cell>
          <cell r="G4">
            <v>0</v>
          </cell>
        </row>
        <row r="5">
          <cell r="C5">
            <v>107500000</v>
          </cell>
          <cell r="D5">
            <v>827985000</v>
          </cell>
          <cell r="E5">
            <v>848326000</v>
          </cell>
          <cell r="F5">
            <v>725114000</v>
          </cell>
          <cell r="G5">
            <v>746870000</v>
          </cell>
        </row>
        <row r="10">
          <cell r="H10" t="str">
            <v>Total cuatrienio</v>
          </cell>
        </row>
        <row r="11">
          <cell r="A11">
            <v>31312</v>
          </cell>
          <cell r="B11" t="str">
            <v>Personal contratado para apoyar las actividades propias de los proyectos de inversión de la entidad</v>
          </cell>
          <cell r="C11">
            <v>222370000</v>
          </cell>
          <cell r="D11">
            <v>2136485000</v>
          </cell>
          <cell r="E11">
            <v>2286991000</v>
          </cell>
          <cell r="F11">
            <v>2357114000</v>
          </cell>
          <cell r="G11">
            <v>2214000000</v>
          </cell>
          <cell r="H11">
            <v>9216960000</v>
          </cell>
        </row>
        <row r="12">
          <cell r="A12">
            <v>31366</v>
          </cell>
          <cell r="C12">
            <v>100000000</v>
          </cell>
          <cell r="D12">
            <v>800000000</v>
          </cell>
          <cell r="E12">
            <v>800000000</v>
          </cell>
          <cell r="F12">
            <v>700000000</v>
          </cell>
          <cell r="G12">
            <v>0</v>
          </cell>
          <cell r="H12">
            <v>2400000000</v>
          </cell>
        </row>
        <row r="13">
          <cell r="C13">
            <v>0</v>
          </cell>
          <cell r="D13">
            <v>700000000</v>
          </cell>
          <cell r="E13">
            <v>700000000</v>
          </cell>
          <cell r="F13">
            <v>609086000</v>
          </cell>
          <cell r="G13">
            <v>482800000</v>
          </cell>
          <cell r="H13">
            <v>2491886000</v>
          </cell>
        </row>
        <row r="14">
          <cell r="A14">
            <v>26254</v>
          </cell>
          <cell r="B14" t="str">
            <v>Otros gastos operativos</v>
          </cell>
          <cell r="C14">
            <v>0</v>
          </cell>
          <cell r="D14">
            <v>354500000</v>
          </cell>
          <cell r="E14">
            <v>384335000</v>
          </cell>
          <cell r="F14">
            <v>250000000</v>
          </cell>
          <cell r="G14">
            <v>270000000</v>
          </cell>
          <cell r="H14">
            <v>1258835000</v>
          </cell>
        </row>
      </sheetData>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Angela Adriana Avila Ospina" id="{7DB8AD72-4ACD-491E-BCF6-3ED6A8B5AF61}" userId="0d2b931f7f16ca70" providerId="Windows Live"/>
  <person displayName="Ángela Adriana Ávila Ospina" id="{3863F63E-181D-456C-95D9-BB304B099615}" userId="Ángela Adriana Ávila Ospina" providerId="None"/>
  <person displayName="Ángela Adriana Ávila Ospina" id="{665BC4E6-CB0D-4685-A94B-D558FA5626B6}" userId="S::aavila@sdmujer.gov.co::03cd9c64-9e5b-41df-abaf-4a4394e5e84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34" dT="2020-09-29T16:33:09.23" personId="{7DB8AD72-4ACD-491E-BCF6-3ED6A8B5AF61}" id="{E48CBB92-622F-41BA-9A20-747E43DB3A2D}">
    <text>Reunión de socialización de avance a los 15 dias despúes de la firma del contrato</text>
  </threadedComment>
  <threadedComment ref="N37" dT="2020-09-29T16:33:09.23" personId="{7DB8AD72-4ACD-491E-BCF6-3ED6A8B5AF61}" id="{E0B98C80-9E81-4EFB-87A3-CC37C0841D35}">
    <text>Reunión de socialización de avance a los 15 dias despúes de la firma del contrato</text>
  </threadedComment>
</ThreadedComments>
</file>

<file path=xl/threadedComments/threadedComment2.xml><?xml version="1.0" encoding="utf-8"?>
<ThreadedComments xmlns="http://schemas.microsoft.com/office/spreadsheetml/2018/threadedcomments" xmlns:x="http://schemas.openxmlformats.org/spreadsheetml/2006/main">
  <threadedComment ref="B12" dT="2020-06-09T01:15:37.26" personId="{665BC4E6-CB0D-4685-A94B-D558FA5626B6}" id="{5B9E6BC0-2985-4B46-9AFC-F07799549774}">
    <text xml:space="preserve">Inicialmente se clasifica en este componente de gasto, sin embargo sería importante que desde OAP nos colaboren con un componente que esté asociado a los diplomados
</text>
  </threadedComment>
  <threadedComment ref="B12" dT="2020-06-12T19:34:32.88" personId="{3863F63E-181D-456C-95D9-BB304B099615}" id="{88AF0E22-0F36-4029-93C7-4082427F4FCD}" parentId="{5B9E6BC0-2985-4B46-9AFC-F07799549774}">
    <text>Se asocia a este componente conforme a las opciones remitidas por la OAP</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ontrol" Target="../activeX/activeX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N83"/>
  <sheetViews>
    <sheetView view="pageBreakPreview" topLeftCell="A36" zoomScale="60" zoomScaleNormal="80" workbookViewId="0">
      <selection activeCell="D38" sqref="D38"/>
    </sheetView>
  </sheetViews>
  <sheetFormatPr baseColWidth="10" defaultColWidth="11.5703125" defaultRowHeight="15" x14ac:dyDescent="0.25"/>
  <cols>
    <col min="1" max="1" width="38.42578125" style="92" customWidth="1"/>
    <col min="2" max="2" width="18.28515625" style="92" customWidth="1"/>
    <col min="3" max="3" width="17.42578125" style="92" customWidth="1"/>
    <col min="4" max="6" width="7" style="92" customWidth="1"/>
    <col min="7" max="15" width="7.7109375" style="92" customWidth="1"/>
    <col min="16" max="16" width="15" style="92" customWidth="1"/>
    <col min="17" max="17" width="22.28515625" style="92" customWidth="1"/>
    <col min="18" max="18" width="23.42578125" style="92" customWidth="1"/>
    <col min="19" max="19" width="22.7109375" style="92" customWidth="1"/>
    <col min="20" max="20" width="20.85546875" style="92" customWidth="1"/>
    <col min="21" max="21" width="13" style="92" customWidth="1"/>
    <col min="22" max="22" width="7.85546875" style="92" customWidth="1"/>
    <col min="23" max="23" width="9.140625" style="92" customWidth="1"/>
    <col min="24" max="24" width="11.42578125" style="92" customWidth="1"/>
    <col min="25" max="25" width="11.28515625" style="92" customWidth="1"/>
    <col min="26" max="26" width="16.7109375" style="92" customWidth="1"/>
    <col min="27" max="27" width="14.7109375" style="92" customWidth="1"/>
    <col min="28" max="28" width="18" style="92" customWidth="1"/>
    <col min="29" max="29" width="7.5703125" style="92" bestFit="1" customWidth="1"/>
    <col min="30" max="30" width="22.85546875" style="92" customWidth="1"/>
    <col min="31" max="31" width="18.42578125" style="92" bestFit="1" customWidth="1"/>
    <col min="32" max="32" width="8.42578125" style="92" customWidth="1"/>
    <col min="33" max="33" width="18.42578125" style="92" bestFit="1" customWidth="1"/>
    <col min="34" max="34" width="5.7109375" style="92" customWidth="1"/>
    <col min="35" max="35" width="18.42578125" style="92" bestFit="1" customWidth="1"/>
    <col min="36" max="36" width="4.7109375" style="92" customWidth="1"/>
    <col min="37" max="37" width="23" style="92" bestFit="1" customWidth="1"/>
    <col min="38" max="38" width="11.5703125" style="92"/>
    <col min="39" max="39" width="18.42578125" style="92" bestFit="1" customWidth="1"/>
    <col min="40" max="40" width="16.140625" style="92" customWidth="1"/>
    <col min="41" max="16384" width="11.5703125" style="92"/>
  </cols>
  <sheetData>
    <row r="1" spans="1:28" ht="32.25" customHeight="1" x14ac:dyDescent="0.25">
      <c r="A1" s="384"/>
      <c r="B1" s="343" t="s">
        <v>21</v>
      </c>
      <c r="C1" s="344"/>
      <c r="D1" s="344"/>
      <c r="E1" s="344"/>
      <c r="F1" s="344"/>
      <c r="G1" s="344"/>
      <c r="H1" s="344"/>
      <c r="I1" s="344"/>
      <c r="J1" s="344"/>
      <c r="K1" s="344"/>
      <c r="L1" s="344"/>
      <c r="M1" s="344"/>
      <c r="N1" s="344"/>
      <c r="O1" s="344"/>
      <c r="P1" s="344"/>
      <c r="Q1" s="344"/>
      <c r="R1" s="344"/>
      <c r="S1" s="344"/>
      <c r="T1" s="344"/>
      <c r="U1" s="344"/>
      <c r="V1" s="344"/>
      <c r="W1" s="344"/>
      <c r="X1" s="344"/>
      <c r="Y1" s="345"/>
      <c r="Z1" s="330" t="s">
        <v>23</v>
      </c>
      <c r="AA1" s="331"/>
      <c r="AB1" s="332"/>
    </row>
    <row r="2" spans="1:28" ht="30.75" customHeight="1" x14ac:dyDescent="0.25">
      <c r="A2" s="385"/>
      <c r="B2" s="381" t="s">
        <v>22</v>
      </c>
      <c r="C2" s="382"/>
      <c r="D2" s="382"/>
      <c r="E2" s="382"/>
      <c r="F2" s="382"/>
      <c r="G2" s="382"/>
      <c r="H2" s="382"/>
      <c r="I2" s="382"/>
      <c r="J2" s="382"/>
      <c r="K2" s="382"/>
      <c r="L2" s="382"/>
      <c r="M2" s="382"/>
      <c r="N2" s="382"/>
      <c r="O2" s="382"/>
      <c r="P2" s="382"/>
      <c r="Q2" s="382"/>
      <c r="R2" s="382"/>
      <c r="S2" s="382"/>
      <c r="T2" s="382"/>
      <c r="U2" s="382"/>
      <c r="V2" s="382"/>
      <c r="W2" s="382"/>
      <c r="X2" s="382"/>
      <c r="Y2" s="383"/>
      <c r="Z2" s="412" t="s">
        <v>97</v>
      </c>
      <c r="AA2" s="413"/>
      <c r="AB2" s="414"/>
    </row>
    <row r="3" spans="1:28" ht="24" customHeight="1" x14ac:dyDescent="0.25">
      <c r="A3" s="385"/>
      <c r="B3" s="357" t="s">
        <v>73</v>
      </c>
      <c r="C3" s="358"/>
      <c r="D3" s="358"/>
      <c r="E3" s="358"/>
      <c r="F3" s="358"/>
      <c r="G3" s="358"/>
      <c r="H3" s="358"/>
      <c r="I3" s="358"/>
      <c r="J3" s="358"/>
      <c r="K3" s="358"/>
      <c r="L3" s="358"/>
      <c r="M3" s="358"/>
      <c r="N3" s="358"/>
      <c r="O3" s="358"/>
      <c r="P3" s="358"/>
      <c r="Q3" s="358"/>
      <c r="R3" s="358"/>
      <c r="S3" s="358"/>
      <c r="T3" s="358"/>
      <c r="U3" s="358"/>
      <c r="V3" s="358"/>
      <c r="W3" s="358"/>
      <c r="X3" s="358"/>
      <c r="Y3" s="359"/>
      <c r="Z3" s="412" t="s">
        <v>96</v>
      </c>
      <c r="AA3" s="413"/>
      <c r="AB3" s="414"/>
    </row>
    <row r="4" spans="1:28" ht="15.75" customHeight="1" thickBot="1" x14ac:dyDescent="0.3">
      <c r="A4" s="386"/>
      <c r="B4" s="360"/>
      <c r="C4" s="361"/>
      <c r="D4" s="361"/>
      <c r="E4" s="361"/>
      <c r="F4" s="361"/>
      <c r="G4" s="361"/>
      <c r="H4" s="361"/>
      <c r="I4" s="361"/>
      <c r="J4" s="361"/>
      <c r="K4" s="361"/>
      <c r="L4" s="361"/>
      <c r="M4" s="361"/>
      <c r="N4" s="361"/>
      <c r="O4" s="361"/>
      <c r="P4" s="361"/>
      <c r="Q4" s="361"/>
      <c r="R4" s="361"/>
      <c r="S4" s="361"/>
      <c r="T4" s="361"/>
      <c r="U4" s="361"/>
      <c r="V4" s="361"/>
      <c r="W4" s="361"/>
      <c r="X4" s="361"/>
      <c r="Y4" s="362"/>
      <c r="Z4" s="416" t="s">
        <v>18</v>
      </c>
      <c r="AA4" s="417"/>
      <c r="AB4" s="418"/>
    </row>
    <row r="5" spans="1:28" ht="9" customHeight="1" thickBot="1" x14ac:dyDescent="0.3">
      <c r="A5" s="74"/>
      <c r="B5" s="72"/>
      <c r="C5" s="73"/>
      <c r="D5" s="7"/>
      <c r="E5" s="7"/>
      <c r="F5" s="7"/>
      <c r="G5" s="7"/>
      <c r="H5" s="7"/>
      <c r="I5" s="7"/>
      <c r="J5" s="7"/>
      <c r="K5" s="7"/>
      <c r="L5" s="7"/>
      <c r="M5" s="7"/>
      <c r="N5" s="7"/>
      <c r="O5" s="7"/>
      <c r="P5" s="7"/>
      <c r="Q5" s="7"/>
      <c r="R5" s="7"/>
      <c r="S5" s="7"/>
      <c r="T5" s="7"/>
      <c r="U5" s="7"/>
      <c r="V5" s="7"/>
      <c r="W5" s="7"/>
      <c r="X5" s="8"/>
      <c r="Y5" s="7"/>
      <c r="Z5" s="9"/>
      <c r="AA5" s="1"/>
      <c r="AB5" s="75"/>
    </row>
    <row r="6" spans="1:28" ht="9" customHeight="1" thickBot="1" x14ac:dyDescent="0.3">
      <c r="A6" s="6"/>
      <c r="B6" s="7"/>
      <c r="C6" s="7"/>
      <c r="D6" s="7"/>
      <c r="E6" s="7"/>
      <c r="F6" s="7"/>
      <c r="G6" s="7"/>
      <c r="H6" s="7"/>
      <c r="I6" s="7"/>
      <c r="J6" s="7"/>
      <c r="K6" s="7"/>
      <c r="L6" s="7"/>
      <c r="M6" s="7"/>
      <c r="N6" s="7"/>
      <c r="O6" s="7"/>
      <c r="P6" s="7"/>
      <c r="Q6" s="7"/>
      <c r="R6" s="7"/>
      <c r="S6" s="7"/>
      <c r="T6" s="7"/>
      <c r="U6" s="7"/>
      <c r="V6" s="7"/>
      <c r="W6" s="7"/>
      <c r="X6" s="8"/>
      <c r="Y6" s="7"/>
      <c r="Z6" s="7"/>
      <c r="AA6" s="3"/>
      <c r="AB6" s="76"/>
    </row>
    <row r="7" spans="1:28" ht="15" customHeight="1" x14ac:dyDescent="0.25">
      <c r="A7" s="351" t="s">
        <v>0</v>
      </c>
      <c r="B7" s="352"/>
      <c r="C7" s="365" t="s">
        <v>109</v>
      </c>
      <c r="D7" s="366"/>
      <c r="E7" s="366"/>
      <c r="F7" s="366"/>
      <c r="G7" s="366"/>
      <c r="H7" s="366"/>
      <c r="I7" s="366"/>
      <c r="J7" s="366"/>
      <c r="K7" s="367"/>
      <c r="L7" s="94"/>
      <c r="M7" s="95"/>
      <c r="N7" s="95"/>
      <c r="O7" s="95"/>
      <c r="P7" s="95"/>
      <c r="Q7" s="96"/>
      <c r="R7" s="404" t="s">
        <v>81</v>
      </c>
      <c r="S7" s="433"/>
      <c r="T7" s="405"/>
      <c r="U7" s="396">
        <v>44141</v>
      </c>
      <c r="V7" s="397"/>
      <c r="W7" s="404" t="s">
        <v>77</v>
      </c>
      <c r="X7" s="405"/>
      <c r="Y7" s="402" t="s">
        <v>80</v>
      </c>
      <c r="Z7" s="403"/>
      <c r="AA7" s="427"/>
      <c r="AB7" s="428"/>
    </row>
    <row r="8" spans="1:28" ht="15" customHeight="1" x14ac:dyDescent="0.25">
      <c r="A8" s="353"/>
      <c r="B8" s="354"/>
      <c r="C8" s="368"/>
      <c r="D8" s="369"/>
      <c r="E8" s="369"/>
      <c r="F8" s="369"/>
      <c r="G8" s="369"/>
      <c r="H8" s="369"/>
      <c r="I8" s="369"/>
      <c r="J8" s="369"/>
      <c r="K8" s="370"/>
      <c r="L8" s="94"/>
      <c r="M8" s="95"/>
      <c r="N8" s="95"/>
      <c r="O8" s="95"/>
      <c r="P8" s="95"/>
      <c r="Q8" s="96"/>
      <c r="R8" s="406"/>
      <c r="S8" s="434"/>
      <c r="T8" s="407"/>
      <c r="U8" s="398"/>
      <c r="V8" s="399"/>
      <c r="W8" s="406"/>
      <c r="X8" s="407"/>
      <c r="Y8" s="379" t="s">
        <v>78</v>
      </c>
      <c r="Z8" s="380"/>
      <c r="AA8" s="333"/>
      <c r="AB8" s="334"/>
    </row>
    <row r="9" spans="1:28" ht="15" customHeight="1" thickBot="1" x14ac:dyDescent="0.3">
      <c r="A9" s="355"/>
      <c r="B9" s="356"/>
      <c r="C9" s="371"/>
      <c r="D9" s="372"/>
      <c r="E9" s="372"/>
      <c r="F9" s="372"/>
      <c r="G9" s="372"/>
      <c r="H9" s="372"/>
      <c r="I9" s="372"/>
      <c r="J9" s="372"/>
      <c r="K9" s="373"/>
      <c r="L9" s="94"/>
      <c r="M9" s="95"/>
      <c r="N9" s="95"/>
      <c r="O9" s="95"/>
      <c r="P9" s="95"/>
      <c r="Q9" s="96"/>
      <c r="R9" s="408"/>
      <c r="S9" s="435"/>
      <c r="T9" s="409"/>
      <c r="U9" s="400"/>
      <c r="V9" s="401"/>
      <c r="W9" s="408"/>
      <c r="X9" s="409"/>
      <c r="Y9" s="391" t="s">
        <v>79</v>
      </c>
      <c r="Z9" s="392"/>
      <c r="AA9" s="335" t="s">
        <v>98</v>
      </c>
      <c r="AB9" s="336"/>
    </row>
    <row r="10" spans="1:28" ht="9" customHeight="1" thickBot="1" x14ac:dyDescent="0.3">
      <c r="A10" s="71"/>
      <c r="B10" s="78"/>
      <c r="C10" s="11"/>
      <c r="D10" s="11"/>
      <c r="E10" s="11"/>
      <c r="F10" s="11"/>
      <c r="G10" s="11"/>
      <c r="H10" s="11"/>
      <c r="I10" s="11"/>
      <c r="J10" s="11"/>
      <c r="K10" s="11"/>
      <c r="L10" s="11"/>
      <c r="M10" s="86"/>
      <c r="N10" s="86"/>
      <c r="O10" s="86"/>
      <c r="P10" s="86"/>
      <c r="Q10" s="86"/>
      <c r="R10" s="83"/>
      <c r="S10" s="83"/>
      <c r="T10" s="83"/>
      <c r="U10" s="83"/>
      <c r="V10" s="83"/>
      <c r="W10" s="80"/>
      <c r="X10" s="80"/>
      <c r="Y10" s="80"/>
      <c r="Z10" s="80"/>
      <c r="AA10" s="80"/>
      <c r="AB10" s="81"/>
    </row>
    <row r="11" spans="1:28" ht="39" customHeight="1" thickBot="1" x14ac:dyDescent="0.3">
      <c r="A11" s="363" t="s">
        <v>87</v>
      </c>
      <c r="B11" s="364"/>
      <c r="C11" s="374" t="s">
        <v>102</v>
      </c>
      <c r="D11" s="375"/>
      <c r="E11" s="375"/>
      <c r="F11" s="375"/>
      <c r="G11" s="375"/>
      <c r="H11" s="375"/>
      <c r="I11" s="375"/>
      <c r="J11" s="375"/>
      <c r="K11" s="376"/>
      <c r="L11" s="97"/>
      <c r="M11" s="340" t="s">
        <v>83</v>
      </c>
      <c r="N11" s="341"/>
      <c r="O11" s="341"/>
      <c r="P11" s="341"/>
      <c r="Q11" s="342"/>
      <c r="R11" s="388" t="s">
        <v>107</v>
      </c>
      <c r="S11" s="389"/>
      <c r="T11" s="389"/>
      <c r="U11" s="389"/>
      <c r="V11" s="390"/>
      <c r="W11" s="340" t="s">
        <v>82</v>
      </c>
      <c r="X11" s="342"/>
      <c r="Y11" s="419" t="s">
        <v>103</v>
      </c>
      <c r="Z11" s="420"/>
      <c r="AA11" s="420"/>
      <c r="AB11" s="421"/>
    </row>
    <row r="12" spans="1:28" ht="9" customHeight="1" thickBot="1" x14ac:dyDescent="0.3">
      <c r="A12" s="65"/>
      <c r="B12" s="82"/>
      <c r="C12" s="377"/>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5"/>
      <c r="AB12" s="77"/>
    </row>
    <row r="13" spans="1:28" s="98" customFormat="1" ht="37.5" customHeight="1" thickBot="1" x14ac:dyDescent="0.3">
      <c r="A13" s="363" t="s">
        <v>89</v>
      </c>
      <c r="B13" s="364"/>
      <c r="C13" s="436" t="s">
        <v>104</v>
      </c>
      <c r="D13" s="437"/>
      <c r="E13" s="437"/>
      <c r="F13" s="437"/>
      <c r="G13" s="437"/>
      <c r="H13" s="437"/>
      <c r="I13" s="437"/>
      <c r="J13" s="437"/>
      <c r="K13" s="437"/>
      <c r="L13" s="437"/>
      <c r="M13" s="437"/>
      <c r="N13" s="437"/>
      <c r="O13" s="437"/>
      <c r="P13" s="437"/>
      <c r="Q13" s="438"/>
      <c r="R13" s="7"/>
      <c r="S13" s="395" t="s">
        <v>19</v>
      </c>
      <c r="T13" s="395"/>
      <c r="U13" s="84">
        <v>2000</v>
      </c>
      <c r="V13" s="429" t="s">
        <v>20</v>
      </c>
      <c r="W13" s="395"/>
      <c r="X13" s="395"/>
      <c r="Y13" s="395"/>
      <c r="Z13" s="7"/>
      <c r="AA13" s="425">
        <f>+'Seguimiento Ppto.Giros'!J3</f>
        <v>0.34392158079225732</v>
      </c>
      <c r="AB13" s="426"/>
    </row>
    <row r="14" spans="1:28" ht="16.5" customHeight="1" thickBot="1" x14ac:dyDescent="0.3">
      <c r="A14" s="89"/>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1"/>
    </row>
    <row r="15" spans="1:28" ht="24" customHeight="1" thickBot="1" x14ac:dyDescent="0.3">
      <c r="A15" s="351" t="s">
        <v>1</v>
      </c>
      <c r="B15" s="352"/>
      <c r="C15" s="88" t="s">
        <v>69</v>
      </c>
      <c r="D15" s="415" t="s">
        <v>24</v>
      </c>
      <c r="E15" s="422"/>
      <c r="F15" s="415" t="s">
        <v>25</v>
      </c>
      <c r="G15" s="422"/>
      <c r="H15" s="415" t="s">
        <v>26</v>
      </c>
      <c r="I15" s="342"/>
      <c r="J15" s="86"/>
      <c r="K15" s="99"/>
      <c r="L15" s="86"/>
      <c r="M15" s="3"/>
      <c r="N15" s="3"/>
      <c r="O15" s="3"/>
      <c r="P15" s="3"/>
      <c r="Q15" s="430" t="s">
        <v>2</v>
      </c>
      <c r="R15" s="431"/>
      <c r="S15" s="431"/>
      <c r="T15" s="431"/>
      <c r="U15" s="431"/>
      <c r="V15" s="431"/>
      <c r="W15" s="431"/>
      <c r="X15" s="431"/>
      <c r="Y15" s="431"/>
      <c r="Z15" s="431"/>
      <c r="AA15" s="431"/>
      <c r="AB15" s="432"/>
    </row>
    <row r="16" spans="1:28" ht="35.25" customHeight="1" thickBot="1" x14ac:dyDescent="0.3">
      <c r="A16" s="355"/>
      <c r="B16" s="356"/>
      <c r="C16" s="79"/>
      <c r="D16" s="393"/>
      <c r="E16" s="411"/>
      <c r="F16" s="393"/>
      <c r="G16" s="411"/>
      <c r="H16" s="393" t="s">
        <v>131</v>
      </c>
      <c r="I16" s="394"/>
      <c r="J16" s="86"/>
      <c r="K16" s="86"/>
      <c r="L16" s="86"/>
      <c r="M16" s="3"/>
      <c r="N16" s="3"/>
      <c r="O16" s="3"/>
      <c r="P16" s="3"/>
      <c r="Q16" s="337" t="s">
        <v>3</v>
      </c>
      <c r="R16" s="338"/>
      <c r="S16" s="338"/>
      <c r="T16" s="338"/>
      <c r="U16" s="338"/>
      <c r="V16" s="339"/>
      <c r="W16" s="423" t="s">
        <v>4</v>
      </c>
      <c r="X16" s="338"/>
      <c r="Y16" s="338"/>
      <c r="Z16" s="338"/>
      <c r="AA16" s="338"/>
      <c r="AB16" s="424"/>
    </row>
    <row r="17" spans="1:40" ht="27" customHeight="1" x14ac:dyDescent="0.25">
      <c r="A17" s="2"/>
      <c r="B17" s="3"/>
      <c r="C17" s="3"/>
      <c r="D17" s="10"/>
      <c r="E17" s="10"/>
      <c r="F17" s="10"/>
      <c r="G17" s="10"/>
      <c r="H17" s="10"/>
      <c r="I17" s="10"/>
      <c r="J17" s="10"/>
      <c r="K17" s="10"/>
      <c r="L17" s="10"/>
      <c r="M17" s="3"/>
      <c r="N17" s="3"/>
      <c r="O17" s="3"/>
      <c r="P17" s="3"/>
      <c r="Q17" s="349" t="s">
        <v>5</v>
      </c>
      <c r="R17" s="323"/>
      <c r="S17" s="350"/>
      <c r="T17" s="322" t="s">
        <v>6</v>
      </c>
      <c r="U17" s="323"/>
      <c r="V17" s="350"/>
      <c r="W17" s="322" t="s">
        <v>5</v>
      </c>
      <c r="X17" s="323"/>
      <c r="Y17" s="350"/>
      <c r="Z17" s="322" t="s">
        <v>6</v>
      </c>
      <c r="AA17" s="323"/>
      <c r="AB17" s="324"/>
      <c r="AC17" s="100"/>
      <c r="AD17" s="100"/>
    </row>
    <row r="18" spans="1:40" ht="18" customHeight="1" thickBot="1" x14ac:dyDescent="0.3">
      <c r="A18" s="6"/>
      <c r="B18" s="7"/>
      <c r="C18" s="10"/>
      <c r="D18" s="10"/>
      <c r="E18" s="10"/>
      <c r="F18" s="10"/>
      <c r="G18" s="101"/>
      <c r="H18" s="101"/>
      <c r="I18" s="101"/>
      <c r="J18" s="101"/>
      <c r="K18" s="101"/>
      <c r="L18" s="101"/>
      <c r="M18" s="10"/>
      <c r="N18" s="10"/>
      <c r="O18" s="10"/>
      <c r="P18" s="10"/>
      <c r="Q18" s="346"/>
      <c r="R18" s="347"/>
      <c r="S18" s="348"/>
      <c r="T18" s="387"/>
      <c r="U18" s="347"/>
      <c r="V18" s="348"/>
      <c r="W18" s="387">
        <v>104570000</v>
      </c>
      <c r="X18" s="347"/>
      <c r="Y18" s="348"/>
      <c r="Z18" s="387">
        <v>104564466</v>
      </c>
      <c r="AA18" s="347"/>
      <c r="AB18" s="410"/>
      <c r="AC18" s="113">
        <f>+Z18/W18</f>
        <v>0.99994707851200149</v>
      </c>
      <c r="AD18" s="102"/>
    </row>
    <row r="19" spans="1:40" ht="7.5" customHeight="1" thickBot="1" x14ac:dyDescent="0.3">
      <c r="A19" s="6"/>
      <c r="B19" s="7"/>
      <c r="C19" s="10"/>
      <c r="D19" s="10"/>
      <c r="E19" s="10"/>
      <c r="F19" s="10"/>
      <c r="G19" s="10"/>
      <c r="H19" s="10"/>
      <c r="I19" s="10"/>
      <c r="J19" s="10"/>
      <c r="K19" s="10"/>
      <c r="L19" s="10"/>
      <c r="M19" s="10"/>
      <c r="N19" s="10"/>
      <c r="O19" s="10"/>
      <c r="P19" s="10"/>
      <c r="Q19" s="10"/>
      <c r="R19" s="10"/>
      <c r="S19" s="10"/>
      <c r="T19" s="10"/>
      <c r="U19" s="10"/>
      <c r="V19" s="10"/>
      <c r="W19" s="10"/>
      <c r="X19" s="10"/>
      <c r="Y19" s="10"/>
      <c r="Z19" s="10"/>
      <c r="AA19" s="3"/>
      <c r="AB19" s="76"/>
    </row>
    <row r="20" spans="1:40" ht="17.25" customHeight="1" x14ac:dyDescent="0.25">
      <c r="A20" s="325" t="s">
        <v>86</v>
      </c>
      <c r="B20" s="326"/>
      <c r="C20" s="327"/>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8"/>
    </row>
    <row r="21" spans="1:40" ht="15" customHeight="1" x14ac:dyDescent="0.25">
      <c r="A21" s="450" t="s">
        <v>7</v>
      </c>
      <c r="B21" s="443" t="s">
        <v>8</v>
      </c>
      <c r="C21" s="444"/>
      <c r="D21" s="319" t="s">
        <v>9</v>
      </c>
      <c r="E21" s="320"/>
      <c r="F21" s="320"/>
      <c r="G21" s="320"/>
      <c r="H21" s="320"/>
      <c r="I21" s="320"/>
      <c r="J21" s="320"/>
      <c r="K21" s="320"/>
      <c r="L21" s="320"/>
      <c r="M21" s="320"/>
      <c r="N21" s="320"/>
      <c r="O21" s="321"/>
      <c r="P21" s="329" t="s">
        <v>10</v>
      </c>
      <c r="Q21" s="329" t="s">
        <v>94</v>
      </c>
      <c r="R21" s="329"/>
      <c r="S21" s="329"/>
      <c r="T21" s="329"/>
      <c r="U21" s="329"/>
      <c r="V21" s="329"/>
      <c r="W21" s="329"/>
      <c r="X21" s="329"/>
      <c r="Y21" s="329"/>
      <c r="Z21" s="329"/>
      <c r="AA21" s="329"/>
      <c r="AB21" s="475"/>
    </row>
    <row r="22" spans="1:40" ht="27" customHeight="1" x14ac:dyDescent="0.25">
      <c r="A22" s="452"/>
      <c r="B22" s="445"/>
      <c r="C22" s="440"/>
      <c r="D22" s="319" t="s">
        <v>69</v>
      </c>
      <c r="E22" s="320"/>
      <c r="F22" s="321"/>
      <c r="G22" s="319" t="s">
        <v>24</v>
      </c>
      <c r="H22" s="320"/>
      <c r="I22" s="321"/>
      <c r="J22" s="319" t="s">
        <v>25</v>
      </c>
      <c r="K22" s="320"/>
      <c r="L22" s="321"/>
      <c r="M22" s="319" t="s">
        <v>26</v>
      </c>
      <c r="N22" s="320"/>
      <c r="O22" s="321"/>
      <c r="P22" s="321"/>
      <c r="Q22" s="329"/>
      <c r="R22" s="329"/>
      <c r="S22" s="329"/>
      <c r="T22" s="329"/>
      <c r="U22" s="329"/>
      <c r="V22" s="329"/>
      <c r="W22" s="329"/>
      <c r="X22" s="329"/>
      <c r="Y22" s="329"/>
      <c r="Z22" s="329"/>
      <c r="AA22" s="329"/>
      <c r="AB22" s="475"/>
    </row>
    <row r="23" spans="1:40" x14ac:dyDescent="0.25">
      <c r="A23" s="453" t="s">
        <v>104</v>
      </c>
      <c r="B23" s="446" t="s">
        <v>106</v>
      </c>
      <c r="C23" s="447"/>
      <c r="D23" s="455"/>
      <c r="E23" s="456"/>
      <c r="F23" s="457"/>
      <c r="G23" s="455"/>
      <c r="H23" s="456"/>
      <c r="I23" s="457"/>
      <c r="J23" s="455"/>
      <c r="K23" s="456"/>
      <c r="L23" s="457"/>
      <c r="M23" s="455"/>
      <c r="N23" s="456"/>
      <c r="O23" s="457"/>
      <c r="P23" s="468"/>
      <c r="Q23" s="471"/>
      <c r="R23" s="471"/>
      <c r="S23" s="471"/>
      <c r="T23" s="471"/>
      <c r="U23" s="471"/>
      <c r="V23" s="471"/>
      <c r="W23" s="471"/>
      <c r="X23" s="471"/>
      <c r="Y23" s="471"/>
      <c r="Z23" s="471"/>
      <c r="AA23" s="471"/>
      <c r="AB23" s="472"/>
    </row>
    <row r="24" spans="1:40" x14ac:dyDescent="0.25">
      <c r="A24" s="453"/>
      <c r="B24" s="448"/>
      <c r="C24" s="449"/>
      <c r="D24" s="458"/>
      <c r="E24" s="459"/>
      <c r="F24" s="460"/>
      <c r="G24" s="458"/>
      <c r="H24" s="459"/>
      <c r="I24" s="460"/>
      <c r="J24" s="458"/>
      <c r="K24" s="459"/>
      <c r="L24" s="460"/>
      <c r="M24" s="458"/>
      <c r="N24" s="459"/>
      <c r="O24" s="460"/>
      <c r="P24" s="469"/>
      <c r="Q24" s="471"/>
      <c r="R24" s="471"/>
      <c r="S24" s="471"/>
      <c r="T24" s="471"/>
      <c r="U24" s="471"/>
      <c r="V24" s="471"/>
      <c r="W24" s="471"/>
      <c r="X24" s="471"/>
      <c r="Y24" s="471"/>
      <c r="Z24" s="471"/>
      <c r="AA24" s="471"/>
      <c r="AB24" s="472"/>
    </row>
    <row r="25" spans="1:40" x14ac:dyDescent="0.25">
      <c r="A25" s="453"/>
      <c r="B25" s="448"/>
      <c r="C25" s="449"/>
      <c r="D25" s="458"/>
      <c r="E25" s="459"/>
      <c r="F25" s="460"/>
      <c r="G25" s="458"/>
      <c r="H25" s="459"/>
      <c r="I25" s="460"/>
      <c r="J25" s="458"/>
      <c r="K25" s="459"/>
      <c r="L25" s="460"/>
      <c r="M25" s="458"/>
      <c r="N25" s="459"/>
      <c r="O25" s="460"/>
      <c r="P25" s="469"/>
      <c r="Q25" s="471"/>
      <c r="R25" s="471"/>
      <c r="S25" s="471"/>
      <c r="T25" s="471"/>
      <c r="U25" s="471"/>
      <c r="V25" s="471"/>
      <c r="W25" s="471"/>
      <c r="X25" s="471"/>
      <c r="Y25" s="471"/>
      <c r="Z25" s="471"/>
      <c r="AA25" s="471"/>
      <c r="AB25" s="472"/>
    </row>
    <row r="26" spans="1:40" ht="15.75" thickBot="1" x14ac:dyDescent="0.3">
      <c r="A26" s="454"/>
      <c r="B26" s="448"/>
      <c r="C26" s="449"/>
      <c r="D26" s="458"/>
      <c r="E26" s="459"/>
      <c r="F26" s="460"/>
      <c r="G26" s="458"/>
      <c r="H26" s="459"/>
      <c r="I26" s="460"/>
      <c r="J26" s="458"/>
      <c r="K26" s="459"/>
      <c r="L26" s="460"/>
      <c r="M26" s="458"/>
      <c r="N26" s="459"/>
      <c r="O26" s="460"/>
      <c r="P26" s="469"/>
      <c r="Q26" s="473"/>
      <c r="R26" s="473"/>
      <c r="S26" s="473"/>
      <c r="T26" s="473"/>
      <c r="U26" s="473"/>
      <c r="V26" s="473"/>
      <c r="W26" s="473"/>
      <c r="X26" s="473"/>
      <c r="Y26" s="473"/>
      <c r="Z26" s="473"/>
      <c r="AA26" s="473"/>
      <c r="AB26" s="474"/>
    </row>
    <row r="27" spans="1:40" ht="25.15" customHeight="1" x14ac:dyDescent="0.25">
      <c r="A27" s="461"/>
      <c r="B27" s="462"/>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3"/>
    </row>
    <row r="28" spans="1:40" ht="18.75" x14ac:dyDescent="0.25">
      <c r="A28" s="450" t="s">
        <v>7</v>
      </c>
      <c r="B28" s="329" t="s">
        <v>71</v>
      </c>
      <c r="C28" s="329" t="s">
        <v>8</v>
      </c>
      <c r="D28" s="329" t="s">
        <v>68</v>
      </c>
      <c r="E28" s="329"/>
      <c r="F28" s="329"/>
      <c r="G28" s="329"/>
      <c r="H28" s="329"/>
      <c r="I28" s="329"/>
      <c r="J28" s="329"/>
      <c r="K28" s="329"/>
      <c r="L28" s="329"/>
      <c r="M28" s="329"/>
      <c r="N28" s="329"/>
      <c r="O28" s="329"/>
      <c r="P28" s="329"/>
      <c r="Q28" s="329" t="s">
        <v>95</v>
      </c>
      <c r="R28" s="329"/>
      <c r="S28" s="329"/>
      <c r="T28" s="329"/>
      <c r="U28" s="329"/>
      <c r="V28" s="329"/>
      <c r="W28" s="329"/>
      <c r="X28" s="329"/>
      <c r="Y28" s="329"/>
      <c r="Z28" s="329"/>
      <c r="AA28" s="329"/>
      <c r="AB28" s="329"/>
      <c r="AC28" s="286">
        <f>+P30/C30</f>
        <v>1</v>
      </c>
      <c r="AE28" s="103"/>
      <c r="AF28" s="103"/>
      <c r="AG28" s="103"/>
      <c r="AH28" s="103"/>
      <c r="AI28" s="103"/>
      <c r="AJ28" s="103"/>
      <c r="AK28" s="103"/>
      <c r="AL28" s="103"/>
      <c r="AM28" s="103"/>
      <c r="AN28" s="104"/>
    </row>
    <row r="29" spans="1:40" ht="18.75" x14ac:dyDescent="0.25">
      <c r="A29" s="450"/>
      <c r="B29" s="329"/>
      <c r="C29" s="451"/>
      <c r="D29" s="87" t="s">
        <v>47</v>
      </c>
      <c r="E29" s="87" t="s">
        <v>48</v>
      </c>
      <c r="F29" s="87" t="s">
        <v>49</v>
      </c>
      <c r="G29" s="87" t="s">
        <v>50</v>
      </c>
      <c r="H29" s="87" t="s">
        <v>51</v>
      </c>
      <c r="I29" s="87" t="s">
        <v>52</v>
      </c>
      <c r="J29" s="87" t="s">
        <v>53</v>
      </c>
      <c r="K29" s="87" t="s">
        <v>54</v>
      </c>
      <c r="L29" s="87" t="s">
        <v>55</v>
      </c>
      <c r="M29" s="87" t="s">
        <v>56</v>
      </c>
      <c r="N29" s="87" t="s">
        <v>57</v>
      </c>
      <c r="O29" s="87" t="s">
        <v>58</v>
      </c>
      <c r="P29" s="87" t="s">
        <v>10</v>
      </c>
      <c r="Q29" s="445" t="s">
        <v>90</v>
      </c>
      <c r="R29" s="464"/>
      <c r="S29" s="464"/>
      <c r="T29" s="440"/>
      <c r="U29" s="445" t="s">
        <v>91</v>
      </c>
      <c r="V29" s="464"/>
      <c r="W29" s="464"/>
      <c r="X29" s="440"/>
      <c r="Y29" s="445" t="s">
        <v>92</v>
      </c>
      <c r="Z29" s="464"/>
      <c r="AA29" s="464"/>
      <c r="AB29" s="470"/>
      <c r="AE29" s="103"/>
      <c r="AF29" s="103"/>
      <c r="AG29" s="103"/>
      <c r="AH29" s="103"/>
      <c r="AI29" s="103"/>
      <c r="AJ29" s="103"/>
      <c r="AK29" s="103"/>
      <c r="AL29" s="103"/>
      <c r="AM29" s="103"/>
      <c r="AN29" s="104"/>
    </row>
    <row r="30" spans="1:40" ht="359.45" customHeight="1" thickBot="1" x14ac:dyDescent="0.3">
      <c r="A30" s="315" t="s">
        <v>104</v>
      </c>
      <c r="B30" s="70">
        <v>0.36</v>
      </c>
      <c r="C30" s="85">
        <v>2000</v>
      </c>
      <c r="D30" s="85"/>
      <c r="E30" s="85"/>
      <c r="F30" s="85"/>
      <c r="G30" s="85"/>
      <c r="H30" s="85"/>
      <c r="I30" s="85"/>
      <c r="J30" s="85"/>
      <c r="K30" s="85">
        <v>219</v>
      </c>
      <c r="L30" s="85">
        <v>427</v>
      </c>
      <c r="M30" s="85">
        <v>682</v>
      </c>
      <c r="N30" s="85">
        <v>613</v>
      </c>
      <c r="O30" s="85">
        <v>59</v>
      </c>
      <c r="P30" s="85">
        <f>SUM(D30:O30)</f>
        <v>2000</v>
      </c>
      <c r="Q30" s="465" t="s">
        <v>241</v>
      </c>
      <c r="R30" s="466"/>
      <c r="S30" s="466"/>
      <c r="T30" s="467"/>
      <c r="U30" s="465" t="s">
        <v>125</v>
      </c>
      <c r="V30" s="466"/>
      <c r="W30" s="466"/>
      <c r="X30" s="467"/>
      <c r="Y30" s="501" t="s">
        <v>242</v>
      </c>
      <c r="Z30" s="502"/>
      <c r="AA30" s="502"/>
      <c r="AB30" s="503"/>
      <c r="AC30" s="284"/>
      <c r="AD30" s="93"/>
      <c r="AE30" s="137">
        <f>+LEN(AD30)</f>
        <v>0</v>
      </c>
      <c r="AF30" s="103"/>
      <c r="AG30" s="103"/>
      <c r="AH30" s="103"/>
      <c r="AI30" s="103"/>
      <c r="AJ30" s="103"/>
      <c r="AK30" s="103"/>
      <c r="AL30" s="103"/>
      <c r="AM30" s="103"/>
      <c r="AN30" s="104"/>
    </row>
    <row r="31" spans="1:40" ht="18.75" x14ac:dyDescent="0.25">
      <c r="A31" s="439"/>
      <c r="B31" s="440"/>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2"/>
      <c r="AD31" s="105"/>
      <c r="AE31" s="103"/>
      <c r="AF31" s="103"/>
      <c r="AG31" s="103"/>
      <c r="AH31" s="103"/>
      <c r="AI31" s="103"/>
      <c r="AJ31" s="103"/>
      <c r="AK31" s="103"/>
      <c r="AL31" s="103"/>
      <c r="AM31" s="103"/>
      <c r="AN31" s="104"/>
    </row>
    <row r="32" spans="1:40" ht="28.15" customHeight="1" x14ac:dyDescent="0.25">
      <c r="A32" s="450" t="s">
        <v>13</v>
      </c>
      <c r="B32" s="519" t="s">
        <v>70</v>
      </c>
      <c r="C32" s="329" t="s">
        <v>14</v>
      </c>
      <c r="D32" s="329"/>
      <c r="E32" s="329"/>
      <c r="F32" s="329"/>
      <c r="G32" s="329"/>
      <c r="H32" s="329"/>
      <c r="I32" s="329"/>
      <c r="J32" s="329"/>
      <c r="K32" s="329"/>
      <c r="L32" s="329"/>
      <c r="M32" s="329"/>
      <c r="N32" s="329"/>
      <c r="O32" s="329"/>
      <c r="P32" s="329"/>
      <c r="Q32" s="319" t="s">
        <v>88</v>
      </c>
      <c r="R32" s="320"/>
      <c r="S32" s="320"/>
      <c r="T32" s="320"/>
      <c r="U32" s="320"/>
      <c r="V32" s="320"/>
      <c r="W32" s="320"/>
      <c r="X32" s="320"/>
      <c r="Y32" s="320"/>
      <c r="Z32" s="320"/>
      <c r="AA32" s="320"/>
      <c r="AB32" s="491"/>
      <c r="AE32" s="103"/>
      <c r="AF32" s="103"/>
      <c r="AG32" s="103"/>
      <c r="AH32" s="103"/>
      <c r="AI32" s="103"/>
      <c r="AJ32" s="103"/>
      <c r="AK32" s="103"/>
      <c r="AL32" s="103"/>
      <c r="AM32" s="103"/>
      <c r="AN32" s="104"/>
    </row>
    <row r="33" spans="1:40" ht="28.15" customHeight="1" x14ac:dyDescent="0.25">
      <c r="A33" s="450"/>
      <c r="B33" s="441"/>
      <c r="C33" s="87" t="s">
        <v>15</v>
      </c>
      <c r="D33" s="87" t="s">
        <v>47</v>
      </c>
      <c r="E33" s="87" t="s">
        <v>48</v>
      </c>
      <c r="F33" s="87" t="s">
        <v>49</v>
      </c>
      <c r="G33" s="87" t="s">
        <v>50</v>
      </c>
      <c r="H33" s="87" t="s">
        <v>51</v>
      </c>
      <c r="I33" s="87" t="s">
        <v>52</v>
      </c>
      <c r="J33" s="87" t="s">
        <v>53</v>
      </c>
      <c r="K33" s="87" t="s">
        <v>54</v>
      </c>
      <c r="L33" s="87" t="s">
        <v>55</v>
      </c>
      <c r="M33" s="87" t="s">
        <v>56</v>
      </c>
      <c r="N33" s="87" t="s">
        <v>57</v>
      </c>
      <c r="O33" s="87" t="s">
        <v>58</v>
      </c>
      <c r="P33" s="87" t="s">
        <v>72</v>
      </c>
      <c r="Q33" s="319" t="s">
        <v>93</v>
      </c>
      <c r="R33" s="320"/>
      <c r="S33" s="320"/>
      <c r="T33" s="320"/>
      <c r="U33" s="320"/>
      <c r="V33" s="320"/>
      <c r="W33" s="320"/>
      <c r="X33" s="320"/>
      <c r="Y33" s="320"/>
      <c r="Z33" s="320"/>
      <c r="AA33" s="320"/>
      <c r="AB33" s="491"/>
      <c r="AE33" s="106"/>
      <c r="AF33" s="106"/>
      <c r="AG33" s="106"/>
      <c r="AH33" s="106"/>
      <c r="AI33" s="106"/>
      <c r="AJ33" s="106"/>
      <c r="AK33" s="106"/>
      <c r="AL33" s="106"/>
      <c r="AM33" s="106"/>
      <c r="AN33" s="104"/>
    </row>
    <row r="34" spans="1:40" ht="75" customHeight="1" x14ac:dyDescent="0.25">
      <c r="A34" s="480" t="s">
        <v>214</v>
      </c>
      <c r="B34" s="476">
        <v>0.11</v>
      </c>
      <c r="C34" s="66" t="s">
        <v>11</v>
      </c>
      <c r="D34" s="67"/>
      <c r="E34" s="67"/>
      <c r="F34" s="67"/>
      <c r="G34" s="67"/>
      <c r="H34" s="67"/>
      <c r="I34" s="67"/>
      <c r="J34" s="67"/>
      <c r="K34" s="67">
        <v>0.5</v>
      </c>
      <c r="L34" s="67">
        <v>0.5</v>
      </c>
      <c r="M34" s="67">
        <v>0</v>
      </c>
      <c r="N34" s="67">
        <v>0</v>
      </c>
      <c r="O34" s="67">
        <v>0</v>
      </c>
      <c r="P34" s="68">
        <f>SUM(D34:O34)</f>
        <v>1</v>
      </c>
      <c r="Q34" s="492" t="s">
        <v>237</v>
      </c>
      <c r="R34" s="493"/>
      <c r="S34" s="493"/>
      <c r="T34" s="493"/>
      <c r="U34" s="493"/>
      <c r="V34" s="493"/>
      <c r="W34" s="493"/>
      <c r="X34" s="493"/>
      <c r="Y34" s="493"/>
      <c r="Z34" s="493"/>
      <c r="AA34" s="493"/>
      <c r="AB34" s="494"/>
      <c r="AC34" s="59"/>
      <c r="AE34" s="107"/>
      <c r="AF34" s="107"/>
      <c r="AG34" s="107"/>
      <c r="AH34" s="107"/>
      <c r="AI34" s="107"/>
      <c r="AJ34" s="107"/>
      <c r="AK34" s="107"/>
      <c r="AL34" s="107"/>
      <c r="AM34" s="107"/>
      <c r="AN34" s="104"/>
    </row>
    <row r="35" spans="1:40" ht="75" customHeight="1" x14ac:dyDescent="0.25">
      <c r="A35" s="481"/>
      <c r="B35" s="477"/>
      <c r="C35" s="62" t="s">
        <v>12</v>
      </c>
      <c r="D35" s="12"/>
      <c r="E35" s="12"/>
      <c r="F35" s="12"/>
      <c r="G35" s="12"/>
      <c r="H35" s="12"/>
      <c r="I35" s="12"/>
      <c r="J35" s="12"/>
      <c r="K35" s="12">
        <v>0.5</v>
      </c>
      <c r="L35" s="12">
        <v>0.5</v>
      </c>
      <c r="M35" s="12">
        <v>0</v>
      </c>
      <c r="N35" s="12">
        <v>0</v>
      </c>
      <c r="O35" s="12"/>
      <c r="P35" s="13">
        <f t="shared" ref="P35:P45" si="0">SUM(D35:O35)</f>
        <v>1</v>
      </c>
      <c r="Q35" s="495"/>
      <c r="R35" s="496"/>
      <c r="S35" s="496"/>
      <c r="T35" s="496"/>
      <c r="U35" s="496"/>
      <c r="V35" s="496"/>
      <c r="W35" s="496"/>
      <c r="X35" s="496"/>
      <c r="Y35" s="496"/>
      <c r="Z35" s="496"/>
      <c r="AA35" s="496"/>
      <c r="AB35" s="497"/>
      <c r="AC35" s="59"/>
      <c r="AE35" s="104"/>
      <c r="AF35" s="104"/>
      <c r="AG35" s="104"/>
      <c r="AH35" s="104"/>
      <c r="AI35" s="104"/>
      <c r="AJ35" s="104"/>
      <c r="AK35" s="104"/>
      <c r="AL35" s="104"/>
      <c r="AM35" s="104"/>
      <c r="AN35" s="104"/>
    </row>
    <row r="36" spans="1:40" ht="75" customHeight="1" x14ac:dyDescent="0.25">
      <c r="A36" s="478"/>
      <c r="B36" s="479"/>
      <c r="C36" s="62"/>
      <c r="D36" s="64"/>
      <c r="E36" s="69"/>
      <c r="F36" s="64"/>
      <c r="G36" s="64"/>
      <c r="H36" s="64"/>
      <c r="I36" s="64"/>
      <c r="J36" s="64"/>
      <c r="K36" s="64"/>
      <c r="L36" s="64"/>
      <c r="M36" s="64"/>
      <c r="N36" s="64"/>
      <c r="O36" s="64"/>
      <c r="P36" s="108">
        <f>SUM(D36:O36)</f>
        <v>0</v>
      </c>
      <c r="Q36" s="498"/>
      <c r="R36" s="499"/>
      <c r="S36" s="499"/>
      <c r="T36" s="499"/>
      <c r="U36" s="499"/>
      <c r="V36" s="499"/>
      <c r="W36" s="499"/>
      <c r="X36" s="499"/>
      <c r="Y36" s="499"/>
      <c r="Z36" s="499"/>
      <c r="AA36" s="499"/>
      <c r="AB36" s="500"/>
      <c r="AC36" s="59"/>
      <c r="AE36" s="104"/>
      <c r="AF36" s="104"/>
      <c r="AG36" s="104"/>
      <c r="AH36" s="104"/>
      <c r="AI36" s="104"/>
      <c r="AJ36" s="104"/>
      <c r="AK36" s="104"/>
      <c r="AL36" s="104"/>
      <c r="AM36" s="104"/>
      <c r="AN36" s="104"/>
    </row>
    <row r="37" spans="1:40" ht="75" customHeight="1" x14ac:dyDescent="0.25">
      <c r="A37" s="480" t="s">
        <v>208</v>
      </c>
      <c r="B37" s="476">
        <v>7.0000000000000007E-2</v>
      </c>
      <c r="C37" s="61" t="s">
        <v>11</v>
      </c>
      <c r="D37" s="63"/>
      <c r="E37" s="63"/>
      <c r="F37" s="63"/>
      <c r="G37" s="63"/>
      <c r="H37" s="63"/>
      <c r="I37" s="63"/>
      <c r="J37" s="63"/>
      <c r="K37" s="63">
        <v>0.2</v>
      </c>
      <c r="L37" s="63">
        <v>0.2</v>
      </c>
      <c r="M37" s="63">
        <v>0.2</v>
      </c>
      <c r="N37" s="63">
        <v>0.2</v>
      </c>
      <c r="O37" s="63">
        <v>0.2</v>
      </c>
      <c r="P37" s="13">
        <f t="shared" si="0"/>
        <v>1</v>
      </c>
      <c r="Q37" s="492" t="s">
        <v>238</v>
      </c>
      <c r="R37" s="493"/>
      <c r="S37" s="493"/>
      <c r="T37" s="493"/>
      <c r="U37" s="493"/>
      <c r="V37" s="493"/>
      <c r="W37" s="493"/>
      <c r="X37" s="493"/>
      <c r="Y37" s="493"/>
      <c r="Z37" s="493"/>
      <c r="AA37" s="493"/>
      <c r="AB37" s="494"/>
      <c r="AC37" s="59"/>
      <c r="AM37" s="104"/>
      <c r="AN37" s="104"/>
    </row>
    <row r="38" spans="1:40" ht="75" customHeight="1" x14ac:dyDescent="0.25">
      <c r="A38" s="481"/>
      <c r="B38" s="477"/>
      <c r="C38" s="62" t="s">
        <v>12</v>
      </c>
      <c r="D38" s="12"/>
      <c r="E38" s="12"/>
      <c r="F38" s="12"/>
      <c r="G38" s="12"/>
      <c r="H38" s="12"/>
      <c r="I38" s="12"/>
      <c r="J38" s="12"/>
      <c r="K38" s="12">
        <v>0.2</v>
      </c>
      <c r="L38" s="60">
        <v>0.2</v>
      </c>
      <c r="M38" s="60">
        <v>0.2</v>
      </c>
      <c r="N38" s="60">
        <v>0.2</v>
      </c>
      <c r="O38" s="60">
        <v>0.2</v>
      </c>
      <c r="P38" s="13">
        <f t="shared" si="0"/>
        <v>1</v>
      </c>
      <c r="Q38" s="495"/>
      <c r="R38" s="496"/>
      <c r="S38" s="496"/>
      <c r="T38" s="496"/>
      <c r="U38" s="496"/>
      <c r="V38" s="496"/>
      <c r="W38" s="496"/>
      <c r="X38" s="496"/>
      <c r="Y38" s="496"/>
      <c r="Z38" s="496"/>
      <c r="AA38" s="496"/>
      <c r="AB38" s="497"/>
      <c r="AC38" s="59"/>
      <c r="AM38" s="104"/>
      <c r="AN38" s="104"/>
    </row>
    <row r="39" spans="1:40" ht="75" customHeight="1" x14ac:dyDescent="0.25">
      <c r="A39" s="478"/>
      <c r="B39" s="479"/>
      <c r="C39" s="62"/>
      <c r="D39" s="64"/>
      <c r="E39" s="64"/>
      <c r="F39" s="64"/>
      <c r="G39" s="64"/>
      <c r="H39" s="64"/>
      <c r="I39" s="64"/>
      <c r="J39" s="64"/>
      <c r="K39" s="64"/>
      <c r="L39" s="64"/>
      <c r="M39" s="64"/>
      <c r="N39" s="64"/>
      <c r="O39" s="64"/>
      <c r="P39" s="109">
        <f t="shared" si="0"/>
        <v>0</v>
      </c>
      <c r="Q39" s="498"/>
      <c r="R39" s="499"/>
      <c r="S39" s="499"/>
      <c r="T39" s="499"/>
      <c r="U39" s="499"/>
      <c r="V39" s="499"/>
      <c r="W39" s="499"/>
      <c r="X39" s="499"/>
      <c r="Y39" s="499"/>
      <c r="Z39" s="499"/>
      <c r="AA39" s="499"/>
      <c r="AB39" s="500"/>
      <c r="AC39" s="59"/>
      <c r="AM39" s="107"/>
      <c r="AN39" s="104"/>
    </row>
    <row r="40" spans="1:40" ht="75" customHeight="1" x14ac:dyDescent="0.25">
      <c r="A40" s="480" t="s">
        <v>209</v>
      </c>
      <c r="B40" s="476">
        <v>0.11</v>
      </c>
      <c r="C40" s="61" t="s">
        <v>11</v>
      </c>
      <c r="D40" s="63"/>
      <c r="E40" s="63"/>
      <c r="F40" s="63"/>
      <c r="G40" s="63"/>
      <c r="H40" s="63"/>
      <c r="I40" s="63"/>
      <c r="J40" s="63"/>
      <c r="K40" s="63">
        <v>0.2</v>
      </c>
      <c r="L40" s="63">
        <v>0.2</v>
      </c>
      <c r="M40" s="63">
        <v>0.2</v>
      </c>
      <c r="N40" s="63">
        <v>0.2</v>
      </c>
      <c r="O40" s="63">
        <v>0.2</v>
      </c>
      <c r="P40" s="13">
        <f t="shared" si="0"/>
        <v>1</v>
      </c>
      <c r="Q40" s="492" t="s">
        <v>239</v>
      </c>
      <c r="R40" s="493"/>
      <c r="S40" s="493"/>
      <c r="T40" s="493"/>
      <c r="U40" s="493"/>
      <c r="V40" s="493"/>
      <c r="W40" s="493"/>
      <c r="X40" s="493"/>
      <c r="Y40" s="493"/>
      <c r="Z40" s="493"/>
      <c r="AA40" s="493"/>
      <c r="AB40" s="494"/>
      <c r="AC40" s="59"/>
    </row>
    <row r="41" spans="1:40" ht="75" customHeight="1" x14ac:dyDescent="0.25">
      <c r="A41" s="481"/>
      <c r="B41" s="477"/>
      <c r="C41" s="62" t="s">
        <v>12</v>
      </c>
      <c r="D41" s="12"/>
      <c r="E41" s="12"/>
      <c r="F41" s="12"/>
      <c r="G41" s="12"/>
      <c r="H41" s="12"/>
      <c r="I41" s="12"/>
      <c r="J41" s="12"/>
      <c r="K41" s="12">
        <v>0.2</v>
      </c>
      <c r="L41" s="60">
        <v>0.2</v>
      </c>
      <c r="M41" s="60">
        <v>0.2</v>
      </c>
      <c r="N41" s="60">
        <v>0.37</v>
      </c>
      <c r="O41" s="60">
        <v>0.03</v>
      </c>
      <c r="P41" s="13">
        <f t="shared" si="0"/>
        <v>1</v>
      </c>
      <c r="Q41" s="495"/>
      <c r="R41" s="496"/>
      <c r="S41" s="496"/>
      <c r="T41" s="496"/>
      <c r="U41" s="496"/>
      <c r="V41" s="496"/>
      <c r="W41" s="496"/>
      <c r="X41" s="496"/>
      <c r="Y41" s="496"/>
      <c r="Z41" s="496"/>
      <c r="AA41" s="496"/>
      <c r="AB41" s="497"/>
      <c r="AC41" s="59"/>
      <c r="AN41" s="104"/>
    </row>
    <row r="42" spans="1:40" ht="75" customHeight="1" x14ac:dyDescent="0.25">
      <c r="A42" s="478"/>
      <c r="B42" s="479"/>
      <c r="C42" s="62"/>
      <c r="D42" s="64"/>
      <c r="E42" s="64"/>
      <c r="F42" s="64"/>
      <c r="G42" s="64"/>
      <c r="H42" s="64"/>
      <c r="I42" s="64"/>
      <c r="J42" s="64"/>
      <c r="K42" s="64"/>
      <c r="L42" s="64"/>
      <c r="M42" s="64"/>
      <c r="N42" s="64"/>
      <c r="O42" s="64"/>
      <c r="P42" s="109">
        <f>SUM(D42:O42)</f>
        <v>0</v>
      </c>
      <c r="Q42" s="498"/>
      <c r="R42" s="499"/>
      <c r="S42" s="499"/>
      <c r="T42" s="499"/>
      <c r="U42" s="499"/>
      <c r="V42" s="499"/>
      <c r="W42" s="499"/>
      <c r="X42" s="499"/>
      <c r="Y42" s="499"/>
      <c r="Z42" s="499"/>
      <c r="AA42" s="499"/>
      <c r="AB42" s="500"/>
      <c r="AC42" s="59"/>
    </row>
    <row r="43" spans="1:40" ht="75" customHeight="1" x14ac:dyDescent="0.25">
      <c r="A43" s="480" t="s">
        <v>210</v>
      </c>
      <c r="B43" s="476">
        <v>7.0000000000000007E-2</v>
      </c>
      <c r="C43" s="61" t="s">
        <v>11</v>
      </c>
      <c r="D43" s="63"/>
      <c r="E43" s="63"/>
      <c r="F43" s="63"/>
      <c r="G43" s="63"/>
      <c r="H43" s="63"/>
      <c r="I43" s="63"/>
      <c r="J43" s="63"/>
      <c r="K43" s="63">
        <v>0</v>
      </c>
      <c r="L43" s="63">
        <v>0.15</v>
      </c>
      <c r="M43" s="63">
        <v>0.15</v>
      </c>
      <c r="N43" s="63">
        <v>0.35</v>
      </c>
      <c r="O43" s="63">
        <v>0.35</v>
      </c>
      <c r="P43" s="13">
        <f t="shared" si="0"/>
        <v>0.99999999999999989</v>
      </c>
      <c r="Q43" s="492" t="s">
        <v>240</v>
      </c>
      <c r="R43" s="493"/>
      <c r="S43" s="493"/>
      <c r="T43" s="493"/>
      <c r="U43" s="493"/>
      <c r="V43" s="493"/>
      <c r="W43" s="493"/>
      <c r="X43" s="493"/>
      <c r="Y43" s="493"/>
      <c r="Z43" s="493"/>
      <c r="AA43" s="493"/>
      <c r="AB43" s="494"/>
      <c r="AC43" s="59"/>
    </row>
    <row r="44" spans="1:40" ht="75" customHeight="1" x14ac:dyDescent="0.25">
      <c r="A44" s="481"/>
      <c r="B44" s="477"/>
      <c r="C44" s="62" t="s">
        <v>12</v>
      </c>
      <c r="D44" s="12"/>
      <c r="E44" s="12"/>
      <c r="F44" s="12"/>
      <c r="G44" s="12"/>
      <c r="H44" s="12"/>
      <c r="I44" s="12"/>
      <c r="J44" s="12"/>
      <c r="K44" s="12">
        <v>0</v>
      </c>
      <c r="L44" s="60">
        <v>0.15</v>
      </c>
      <c r="M44" s="60">
        <v>0.15</v>
      </c>
      <c r="N44" s="60">
        <v>0.35</v>
      </c>
      <c r="O44" s="60">
        <v>0.35</v>
      </c>
      <c r="P44" s="13">
        <f t="shared" si="0"/>
        <v>0.99999999999999989</v>
      </c>
      <c r="Q44" s="495"/>
      <c r="R44" s="496"/>
      <c r="S44" s="496"/>
      <c r="T44" s="496"/>
      <c r="U44" s="496"/>
      <c r="V44" s="496"/>
      <c r="W44" s="496"/>
      <c r="X44" s="496"/>
      <c r="Y44" s="496"/>
      <c r="Z44" s="496"/>
      <c r="AA44" s="496"/>
      <c r="AB44" s="497"/>
      <c r="AC44" s="59"/>
    </row>
    <row r="45" spans="1:40" ht="75" customHeight="1" x14ac:dyDescent="0.25">
      <c r="A45" s="478"/>
      <c r="B45" s="479"/>
      <c r="C45" s="62"/>
      <c r="D45" s="64"/>
      <c r="E45" s="64"/>
      <c r="F45" s="64"/>
      <c r="G45" s="64"/>
      <c r="H45" s="64"/>
      <c r="I45" s="64"/>
      <c r="J45" s="64"/>
      <c r="K45" s="64"/>
      <c r="L45" s="64"/>
      <c r="M45" s="64"/>
      <c r="N45" s="64"/>
      <c r="O45" s="64"/>
      <c r="P45" s="109">
        <f t="shared" si="0"/>
        <v>0</v>
      </c>
      <c r="Q45" s="498"/>
      <c r="R45" s="499"/>
      <c r="S45" s="499"/>
      <c r="T45" s="499"/>
      <c r="U45" s="499"/>
      <c r="V45" s="499"/>
      <c r="W45" s="499"/>
      <c r="X45" s="499"/>
      <c r="Y45" s="499"/>
      <c r="Z45" s="499"/>
      <c r="AA45" s="499"/>
      <c r="AB45" s="500"/>
      <c r="AC45" s="59"/>
    </row>
    <row r="46" spans="1:40" ht="17.25" customHeight="1" thickBot="1" x14ac:dyDescent="0.3">
      <c r="A46" s="2"/>
      <c r="B46" s="3"/>
      <c r="C46" s="3"/>
      <c r="D46" s="3"/>
      <c r="E46" s="3"/>
      <c r="F46" s="3"/>
      <c r="G46" s="3"/>
      <c r="H46" s="3"/>
      <c r="I46" s="3"/>
      <c r="J46" s="3"/>
      <c r="K46" s="3"/>
      <c r="L46" s="3"/>
      <c r="M46" s="3"/>
      <c r="N46" s="3"/>
      <c r="O46" s="3"/>
      <c r="P46" s="3"/>
      <c r="Q46" s="3"/>
      <c r="R46" s="3"/>
      <c r="S46" s="3"/>
      <c r="T46" s="3"/>
      <c r="U46" s="3"/>
      <c r="V46" s="3"/>
      <c r="W46" s="3"/>
      <c r="X46" s="4"/>
      <c r="Y46" s="3"/>
      <c r="Z46" s="3"/>
      <c r="AA46" s="3"/>
      <c r="AB46" s="76"/>
    </row>
    <row r="47" spans="1:40" ht="70.900000000000006" customHeight="1" x14ac:dyDescent="0.25">
      <c r="A47" s="482" t="s">
        <v>74</v>
      </c>
      <c r="B47" s="485" t="s">
        <v>76</v>
      </c>
      <c r="C47" s="486"/>
      <c r="D47" s="486"/>
      <c r="E47" s="486"/>
      <c r="F47" s="486"/>
      <c r="G47" s="487"/>
      <c r="H47" s="513" t="s">
        <v>75</v>
      </c>
      <c r="I47" s="366"/>
      <c r="J47" s="366"/>
      <c r="K47" s="366"/>
      <c r="L47" s="366"/>
      <c r="M47" s="366"/>
      <c r="N47" s="485" t="s">
        <v>76</v>
      </c>
      <c r="O47" s="486"/>
      <c r="P47" s="486"/>
      <c r="Q47" s="486"/>
      <c r="R47" s="486"/>
      <c r="S47" s="487"/>
      <c r="T47" s="504" t="s">
        <v>17</v>
      </c>
      <c r="U47" s="505"/>
      <c r="V47" s="505"/>
      <c r="W47" s="506"/>
      <c r="X47" s="485" t="s">
        <v>16</v>
      </c>
      <c r="Y47" s="486"/>
      <c r="Z47" s="486"/>
      <c r="AA47" s="486"/>
      <c r="AB47" s="516"/>
    </row>
    <row r="48" spans="1:40" ht="29.45" customHeight="1" x14ac:dyDescent="0.25">
      <c r="A48" s="483"/>
      <c r="B48" s="510" t="s">
        <v>136</v>
      </c>
      <c r="C48" s="511"/>
      <c r="D48" s="511"/>
      <c r="E48" s="511"/>
      <c r="F48" s="511"/>
      <c r="G48" s="512"/>
      <c r="H48" s="514"/>
      <c r="I48" s="369"/>
      <c r="J48" s="369"/>
      <c r="K48" s="369"/>
      <c r="L48" s="369"/>
      <c r="M48" s="369"/>
      <c r="N48" s="510" t="s">
        <v>137</v>
      </c>
      <c r="O48" s="511"/>
      <c r="P48" s="511"/>
      <c r="Q48" s="511"/>
      <c r="R48" s="511"/>
      <c r="S48" s="512"/>
      <c r="T48" s="507"/>
      <c r="U48" s="395"/>
      <c r="V48" s="395"/>
      <c r="W48" s="508"/>
      <c r="X48" s="510" t="s">
        <v>122</v>
      </c>
      <c r="Y48" s="511"/>
      <c r="Z48" s="511"/>
      <c r="AA48" s="511"/>
      <c r="AB48" s="517"/>
    </row>
    <row r="49" spans="1:28" ht="29.45" customHeight="1" thickBot="1" x14ac:dyDescent="0.3">
      <c r="A49" s="484"/>
      <c r="B49" s="488" t="s">
        <v>127</v>
      </c>
      <c r="C49" s="489"/>
      <c r="D49" s="489"/>
      <c r="E49" s="489"/>
      <c r="F49" s="489"/>
      <c r="G49" s="490"/>
      <c r="H49" s="515"/>
      <c r="I49" s="372"/>
      <c r="J49" s="372"/>
      <c r="K49" s="372"/>
      <c r="L49" s="372"/>
      <c r="M49" s="372"/>
      <c r="N49" s="488" t="s">
        <v>126</v>
      </c>
      <c r="O49" s="489"/>
      <c r="P49" s="489"/>
      <c r="Q49" s="489"/>
      <c r="R49" s="489"/>
      <c r="S49" s="490"/>
      <c r="T49" s="393"/>
      <c r="U49" s="509"/>
      <c r="V49" s="509"/>
      <c r="W49" s="411"/>
      <c r="X49" s="488" t="s">
        <v>85</v>
      </c>
      <c r="Y49" s="489"/>
      <c r="Z49" s="489"/>
      <c r="AA49" s="489"/>
      <c r="AB49" s="518"/>
    </row>
    <row r="50" spans="1:28" x14ac:dyDescent="0.25">
      <c r="G50" s="110"/>
    </row>
    <row r="51" spans="1:28" x14ac:dyDescent="0.25">
      <c r="F51" s="111"/>
      <c r="G51" s="112"/>
    </row>
    <row r="53" spans="1:28" x14ac:dyDescent="0.25">
      <c r="A53"/>
    </row>
    <row r="83" spans="18:19" x14ac:dyDescent="0.25">
      <c r="R83" s="93"/>
      <c r="S83" s="92">
        <f>+LEN(R83)</f>
        <v>0</v>
      </c>
    </row>
  </sheetData>
  <mergeCells count="113">
    <mergeCell ref="A47:A49"/>
    <mergeCell ref="B47:G47"/>
    <mergeCell ref="B49:G49"/>
    <mergeCell ref="Q33:AB33"/>
    <mergeCell ref="Q34:AB36"/>
    <mergeCell ref="Q37:AB39"/>
    <mergeCell ref="Q40:AB42"/>
    <mergeCell ref="Q32:AB32"/>
    <mergeCell ref="U30:X30"/>
    <mergeCell ref="Y30:AB30"/>
    <mergeCell ref="T47:W49"/>
    <mergeCell ref="B43:B44"/>
    <mergeCell ref="B48:G48"/>
    <mergeCell ref="H47:M49"/>
    <mergeCell ref="N49:S49"/>
    <mergeCell ref="N48:S48"/>
    <mergeCell ref="N47:S47"/>
    <mergeCell ref="Q43:AB45"/>
    <mergeCell ref="X47:AB47"/>
    <mergeCell ref="X48:AB48"/>
    <mergeCell ref="X49:AB49"/>
    <mergeCell ref="B34:B35"/>
    <mergeCell ref="B32:B33"/>
    <mergeCell ref="B37:B38"/>
    <mergeCell ref="B40:B41"/>
    <mergeCell ref="C32:P32"/>
    <mergeCell ref="A45:B45"/>
    <mergeCell ref="A34:A35"/>
    <mergeCell ref="A32:A33"/>
    <mergeCell ref="A36:B36"/>
    <mergeCell ref="A39:B39"/>
    <mergeCell ref="A37:A38"/>
    <mergeCell ref="A43:A44"/>
    <mergeCell ref="A42:B42"/>
    <mergeCell ref="A40:A41"/>
    <mergeCell ref="A31:AB31"/>
    <mergeCell ref="B21:C22"/>
    <mergeCell ref="B23:C26"/>
    <mergeCell ref="A28:A29"/>
    <mergeCell ref="C28:C29"/>
    <mergeCell ref="A21:A22"/>
    <mergeCell ref="A23:A26"/>
    <mergeCell ref="B28:B29"/>
    <mergeCell ref="M23:O26"/>
    <mergeCell ref="D23:F26"/>
    <mergeCell ref="D28:P28"/>
    <mergeCell ref="D21:O21"/>
    <mergeCell ref="G23:I26"/>
    <mergeCell ref="A27:AB27"/>
    <mergeCell ref="Q28:AB28"/>
    <mergeCell ref="Q29:T29"/>
    <mergeCell ref="Q30:T30"/>
    <mergeCell ref="J23:L26"/>
    <mergeCell ref="P23:P26"/>
    <mergeCell ref="U29:X29"/>
    <mergeCell ref="Y29:AB29"/>
    <mergeCell ref="Q23:AB26"/>
    <mergeCell ref="Q21:AB22"/>
    <mergeCell ref="J22:L22"/>
    <mergeCell ref="Z2:AB2"/>
    <mergeCell ref="H15:I15"/>
    <mergeCell ref="Z4:AB4"/>
    <mergeCell ref="T17:V17"/>
    <mergeCell ref="W17:Y17"/>
    <mergeCell ref="Z3:AB3"/>
    <mergeCell ref="Y11:AB11"/>
    <mergeCell ref="F15:G15"/>
    <mergeCell ref="F16:G16"/>
    <mergeCell ref="W16:AB16"/>
    <mergeCell ref="AA13:AB13"/>
    <mergeCell ref="AA7:AB7"/>
    <mergeCell ref="V13:Y13"/>
    <mergeCell ref="Q15:AB15"/>
    <mergeCell ref="R7:T9"/>
    <mergeCell ref="W11:X11"/>
    <mergeCell ref="C13:Q13"/>
    <mergeCell ref="D15:E15"/>
    <mergeCell ref="T18:V18"/>
    <mergeCell ref="R11:V11"/>
    <mergeCell ref="Y9:Z9"/>
    <mergeCell ref="W18:Y18"/>
    <mergeCell ref="A11:B11"/>
    <mergeCell ref="H16:I16"/>
    <mergeCell ref="S13:T13"/>
    <mergeCell ref="U7:V9"/>
    <mergeCell ref="Y7:Z7"/>
    <mergeCell ref="W7:X9"/>
    <mergeCell ref="Z18:AB18"/>
    <mergeCell ref="D16:E16"/>
    <mergeCell ref="M22:O22"/>
    <mergeCell ref="Z17:AB17"/>
    <mergeCell ref="G22:I22"/>
    <mergeCell ref="A20:AB20"/>
    <mergeCell ref="P21:P22"/>
    <mergeCell ref="D22:F22"/>
    <mergeCell ref="Z1:AB1"/>
    <mergeCell ref="AA8:AB8"/>
    <mergeCell ref="AA9:AB9"/>
    <mergeCell ref="Q16:V16"/>
    <mergeCell ref="M11:Q11"/>
    <mergeCell ref="B1:Y1"/>
    <mergeCell ref="Q18:S18"/>
    <mergeCell ref="Q17:S17"/>
    <mergeCell ref="A7:B9"/>
    <mergeCell ref="A15:B16"/>
    <mergeCell ref="B3:Y4"/>
    <mergeCell ref="A13:B13"/>
    <mergeCell ref="C7:K9"/>
    <mergeCell ref="C11:K11"/>
    <mergeCell ref="C12:Z12"/>
    <mergeCell ref="Y8:Z8"/>
    <mergeCell ref="B2:Y2"/>
    <mergeCell ref="A1:A4"/>
  </mergeCells>
  <dataValidations count="3">
    <dataValidation type="textLength" operator="lessThanOrEqual" allowBlank="1" showInputMessage="1" showErrorMessage="1" errorTitle="Máximo 2.000 caracteres" error="Máximo 2.000 caracteres" promptTitle="2.000 caracteres" sqref="Q23:AB26" xr:uid="{00000000-0002-0000-0000-000000000000}">
      <formula1>2000</formula1>
    </dataValidation>
    <dataValidation type="textLength" operator="lessThanOrEqual" allowBlank="1" showInputMessage="1" showErrorMessage="1" errorTitle="Máximo 2.000 caracteres" error="Máximo 2.000 caracteres" sqref="Q34:AB45 Q30:T30" xr:uid="{00000000-0002-0000-0000-000001000000}">
      <formula1>2000</formula1>
    </dataValidation>
    <dataValidation type="textLength" operator="lessThanOrEqual" allowBlank="1" showInputMessage="1" showErrorMessage="1" errorTitle="Máximo 1.000 caracteres" error="Máximo 1.000 caracteres" sqref="U30:X30" xr:uid="{EC106857-533C-46C7-989F-774CA94DB30E}">
      <formula1>1000</formula1>
    </dataValidation>
  </dataValidations>
  <printOptions horizontalCentered="1"/>
  <pageMargins left="0.19685039370078741" right="0.19685039370078741" top="0.19685039370078741" bottom="0.19685039370078741" header="0" footer="0"/>
  <pageSetup paperSize="41" scale="34" fitToHeight="0" orientation="landscape" r:id="rId1"/>
  <rowBreaks count="1" manualBreakCount="1">
    <brk id="36" max="27" man="1"/>
  </rowBreaks>
  <colBreaks count="1" manualBreakCount="1">
    <brk id="28"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7885-E0F5-4B1C-9986-0EE5D5257846}">
  <sheetPr codeName="Hoja1">
    <tabColor rgb="FF00B0F0"/>
  </sheetPr>
  <dimension ref="A1:AR57"/>
  <sheetViews>
    <sheetView view="pageBreakPreview" topLeftCell="E28" zoomScale="75" zoomScaleNormal="80" zoomScaleSheetLayoutView="75" workbookViewId="0">
      <selection activeCell="Q30" sqref="Q30:T30"/>
    </sheetView>
  </sheetViews>
  <sheetFormatPr baseColWidth="10" defaultColWidth="11.5703125" defaultRowHeight="15" x14ac:dyDescent="0.25"/>
  <cols>
    <col min="1" max="1" width="38.42578125" style="92" customWidth="1"/>
    <col min="2" max="2" width="18.28515625" style="92" customWidth="1"/>
    <col min="3" max="3" width="17.42578125" style="92" customWidth="1"/>
    <col min="4" max="6" width="7" style="92" customWidth="1"/>
    <col min="7" max="15" width="7.7109375" style="92" customWidth="1"/>
    <col min="16" max="16" width="11.140625" style="92" customWidth="1"/>
    <col min="17" max="17" width="11.5703125" style="92" customWidth="1"/>
    <col min="18" max="18" width="7.42578125" style="92" customWidth="1"/>
    <col min="19" max="20" width="11.5703125" style="92" customWidth="1"/>
    <col min="21" max="21" width="13" style="92" customWidth="1"/>
    <col min="22" max="22" width="7.85546875" style="92" customWidth="1"/>
    <col min="23" max="23" width="9.140625" style="92" customWidth="1"/>
    <col min="24" max="24" width="11.42578125" style="92" customWidth="1"/>
    <col min="25" max="25" width="9.7109375" style="92" customWidth="1"/>
    <col min="26" max="26" width="12.85546875" style="92" customWidth="1"/>
    <col min="27" max="27" width="6.28515625" style="92" customWidth="1"/>
    <col min="28" max="28" width="7.7109375" style="92" customWidth="1"/>
    <col min="29" max="29" width="8.28515625" style="92" bestFit="1" customWidth="1"/>
    <col min="30" max="30" width="22.85546875" style="92" customWidth="1"/>
    <col min="31" max="31" width="18.42578125" style="92" bestFit="1" customWidth="1"/>
    <col min="32" max="32" width="8.42578125" style="92" customWidth="1"/>
    <col min="33" max="33" width="18.42578125" style="92" bestFit="1" customWidth="1"/>
    <col min="34" max="34" width="5.7109375" style="92" customWidth="1"/>
    <col min="35" max="35" width="18.42578125" style="92" bestFit="1" customWidth="1"/>
    <col min="36" max="36" width="4.7109375" style="92" customWidth="1"/>
    <col min="37" max="37" width="23" style="92" bestFit="1" customWidth="1"/>
    <col min="38" max="38" width="11.5703125" style="92"/>
    <col min="39" max="39" width="18.42578125" style="92" bestFit="1" customWidth="1"/>
    <col min="40" max="40" width="16.140625" style="92" customWidth="1"/>
    <col min="41" max="16384" width="11.5703125" style="92"/>
  </cols>
  <sheetData>
    <row r="1" spans="1:28" ht="32.25" customHeight="1" x14ac:dyDescent="0.25">
      <c r="A1" s="384"/>
      <c r="B1" s="343" t="s">
        <v>21</v>
      </c>
      <c r="C1" s="344"/>
      <c r="D1" s="344"/>
      <c r="E1" s="344"/>
      <c r="F1" s="344"/>
      <c r="G1" s="344"/>
      <c r="H1" s="344"/>
      <c r="I1" s="344"/>
      <c r="J1" s="344"/>
      <c r="K1" s="344"/>
      <c r="L1" s="344"/>
      <c r="M1" s="344"/>
      <c r="N1" s="344"/>
      <c r="O1" s="344"/>
      <c r="P1" s="344"/>
      <c r="Q1" s="344"/>
      <c r="R1" s="344"/>
      <c r="S1" s="344"/>
      <c r="T1" s="344"/>
      <c r="U1" s="344"/>
      <c r="V1" s="344"/>
      <c r="W1" s="344"/>
      <c r="X1" s="344"/>
      <c r="Y1" s="345"/>
      <c r="Z1" s="330" t="s">
        <v>23</v>
      </c>
      <c r="AA1" s="331"/>
      <c r="AB1" s="332"/>
    </row>
    <row r="2" spans="1:28" ht="30.75" customHeight="1" x14ac:dyDescent="0.25">
      <c r="A2" s="385"/>
      <c r="B2" s="381" t="s">
        <v>22</v>
      </c>
      <c r="C2" s="382"/>
      <c r="D2" s="382"/>
      <c r="E2" s="382"/>
      <c r="F2" s="382"/>
      <c r="G2" s="382"/>
      <c r="H2" s="382"/>
      <c r="I2" s="382"/>
      <c r="J2" s="382"/>
      <c r="K2" s="382"/>
      <c r="L2" s="382"/>
      <c r="M2" s="382"/>
      <c r="N2" s="382"/>
      <c r="O2" s="382"/>
      <c r="P2" s="382"/>
      <c r="Q2" s="382"/>
      <c r="R2" s="382"/>
      <c r="S2" s="382"/>
      <c r="T2" s="382"/>
      <c r="U2" s="382"/>
      <c r="V2" s="382"/>
      <c r="W2" s="382"/>
      <c r="X2" s="382"/>
      <c r="Y2" s="383"/>
      <c r="Z2" s="412" t="s">
        <v>97</v>
      </c>
      <c r="AA2" s="413"/>
      <c r="AB2" s="414"/>
    </row>
    <row r="3" spans="1:28" ht="24" customHeight="1" x14ac:dyDescent="0.25">
      <c r="A3" s="385"/>
      <c r="B3" s="357" t="s">
        <v>73</v>
      </c>
      <c r="C3" s="358"/>
      <c r="D3" s="358"/>
      <c r="E3" s="358"/>
      <c r="F3" s="358"/>
      <c r="G3" s="358"/>
      <c r="H3" s="358"/>
      <c r="I3" s="358"/>
      <c r="J3" s="358"/>
      <c r="K3" s="358"/>
      <c r="L3" s="358"/>
      <c r="M3" s="358"/>
      <c r="N3" s="358"/>
      <c r="O3" s="358"/>
      <c r="P3" s="358"/>
      <c r="Q3" s="358"/>
      <c r="R3" s="358"/>
      <c r="S3" s="358"/>
      <c r="T3" s="358"/>
      <c r="U3" s="358"/>
      <c r="V3" s="358"/>
      <c r="W3" s="358"/>
      <c r="X3" s="358"/>
      <c r="Y3" s="359"/>
      <c r="Z3" s="412" t="s">
        <v>96</v>
      </c>
      <c r="AA3" s="413"/>
      <c r="AB3" s="414"/>
    </row>
    <row r="4" spans="1:28" ht="15.75" customHeight="1" thickBot="1" x14ac:dyDescent="0.3">
      <c r="A4" s="386"/>
      <c r="B4" s="360"/>
      <c r="C4" s="361"/>
      <c r="D4" s="361"/>
      <c r="E4" s="361"/>
      <c r="F4" s="361"/>
      <c r="G4" s="361"/>
      <c r="H4" s="361"/>
      <c r="I4" s="361"/>
      <c r="J4" s="361"/>
      <c r="K4" s="361"/>
      <c r="L4" s="361"/>
      <c r="M4" s="361"/>
      <c r="N4" s="361"/>
      <c r="O4" s="361"/>
      <c r="P4" s="361"/>
      <c r="Q4" s="361"/>
      <c r="R4" s="361"/>
      <c r="S4" s="361"/>
      <c r="T4" s="361"/>
      <c r="U4" s="361"/>
      <c r="V4" s="361"/>
      <c r="W4" s="361"/>
      <c r="X4" s="361"/>
      <c r="Y4" s="362"/>
      <c r="Z4" s="416" t="s">
        <v>18</v>
      </c>
      <c r="AA4" s="417"/>
      <c r="AB4" s="418"/>
    </row>
    <row r="5" spans="1:28" ht="9" customHeight="1" thickBot="1" x14ac:dyDescent="0.3">
      <c r="A5" s="74"/>
      <c r="B5" s="72"/>
      <c r="C5" s="73"/>
      <c r="D5" s="7"/>
      <c r="E5" s="7"/>
      <c r="F5" s="7"/>
      <c r="G5" s="7"/>
      <c r="H5" s="7"/>
      <c r="I5" s="7"/>
      <c r="J5" s="7"/>
      <c r="K5" s="7"/>
      <c r="L5" s="7"/>
      <c r="M5" s="7"/>
      <c r="N5" s="7"/>
      <c r="O5" s="7"/>
      <c r="P5" s="7"/>
      <c r="Q5" s="7"/>
      <c r="R5" s="7"/>
      <c r="S5" s="7"/>
      <c r="T5" s="7"/>
      <c r="U5" s="7"/>
      <c r="V5" s="7"/>
      <c r="W5" s="7"/>
      <c r="X5" s="8"/>
      <c r="Y5" s="7"/>
      <c r="Z5" s="9"/>
      <c r="AA5" s="1"/>
      <c r="AB5" s="75"/>
    </row>
    <row r="6" spans="1:28" ht="9" customHeight="1" thickBot="1" x14ac:dyDescent="0.3">
      <c r="A6" s="6"/>
      <c r="B6" s="7"/>
      <c r="C6" s="7"/>
      <c r="D6" s="7"/>
      <c r="E6" s="7"/>
      <c r="F6" s="7"/>
      <c r="G6" s="7"/>
      <c r="H6" s="7"/>
      <c r="I6" s="7"/>
      <c r="J6" s="7"/>
      <c r="K6" s="7"/>
      <c r="L6" s="7"/>
      <c r="M6" s="7"/>
      <c r="N6" s="7"/>
      <c r="O6" s="7"/>
      <c r="P6" s="7"/>
      <c r="Q6" s="7"/>
      <c r="R6" s="7"/>
      <c r="S6" s="7"/>
      <c r="T6" s="7"/>
      <c r="U6" s="7"/>
      <c r="V6" s="7"/>
      <c r="W6" s="7"/>
      <c r="X6" s="8"/>
      <c r="Y6" s="7"/>
      <c r="Z6" s="7"/>
      <c r="AA6" s="3"/>
      <c r="AB6" s="76"/>
    </row>
    <row r="7" spans="1:28" ht="15" customHeight="1" x14ac:dyDescent="0.25">
      <c r="A7" s="351" t="s">
        <v>0</v>
      </c>
      <c r="B7" s="352"/>
      <c r="C7" s="365" t="s">
        <v>109</v>
      </c>
      <c r="D7" s="366"/>
      <c r="E7" s="366"/>
      <c r="F7" s="366"/>
      <c r="G7" s="366"/>
      <c r="H7" s="366"/>
      <c r="I7" s="366"/>
      <c r="J7" s="366"/>
      <c r="K7" s="367"/>
      <c r="L7" s="94"/>
      <c r="M7" s="95"/>
      <c r="N7" s="95"/>
      <c r="O7" s="95"/>
      <c r="P7" s="95"/>
      <c r="Q7" s="96"/>
      <c r="R7" s="404" t="s">
        <v>81</v>
      </c>
      <c r="S7" s="433"/>
      <c r="T7" s="405"/>
      <c r="U7" s="396">
        <v>44141</v>
      </c>
      <c r="V7" s="397"/>
      <c r="W7" s="404" t="s">
        <v>77</v>
      </c>
      <c r="X7" s="405"/>
      <c r="Y7" s="402" t="s">
        <v>80</v>
      </c>
      <c r="Z7" s="403"/>
      <c r="AA7" s="427"/>
      <c r="AB7" s="428"/>
    </row>
    <row r="8" spans="1:28" ht="15" customHeight="1" x14ac:dyDescent="0.25">
      <c r="A8" s="353"/>
      <c r="B8" s="354"/>
      <c r="C8" s="368"/>
      <c r="D8" s="369"/>
      <c r="E8" s="369"/>
      <c r="F8" s="369"/>
      <c r="G8" s="369"/>
      <c r="H8" s="369"/>
      <c r="I8" s="369"/>
      <c r="J8" s="369"/>
      <c r="K8" s="370"/>
      <c r="L8" s="94"/>
      <c r="M8" s="95"/>
      <c r="N8" s="95"/>
      <c r="O8" s="95"/>
      <c r="P8" s="95"/>
      <c r="Q8" s="96"/>
      <c r="R8" s="406"/>
      <c r="S8" s="434"/>
      <c r="T8" s="407"/>
      <c r="U8" s="398"/>
      <c r="V8" s="399"/>
      <c r="W8" s="406"/>
      <c r="X8" s="407"/>
      <c r="Y8" s="379" t="s">
        <v>78</v>
      </c>
      <c r="Z8" s="380"/>
      <c r="AA8" s="333"/>
      <c r="AB8" s="334"/>
    </row>
    <row r="9" spans="1:28" ht="15" customHeight="1" thickBot="1" x14ac:dyDescent="0.3">
      <c r="A9" s="355"/>
      <c r="B9" s="356"/>
      <c r="C9" s="371"/>
      <c r="D9" s="372"/>
      <c r="E9" s="372"/>
      <c r="F9" s="372"/>
      <c r="G9" s="372"/>
      <c r="H9" s="372"/>
      <c r="I9" s="372"/>
      <c r="J9" s="372"/>
      <c r="K9" s="373"/>
      <c r="L9" s="94"/>
      <c r="M9" s="95"/>
      <c r="N9" s="95"/>
      <c r="O9" s="95"/>
      <c r="P9" s="95"/>
      <c r="Q9" s="96"/>
      <c r="R9" s="408"/>
      <c r="S9" s="435"/>
      <c r="T9" s="409"/>
      <c r="U9" s="400"/>
      <c r="V9" s="401"/>
      <c r="W9" s="408"/>
      <c r="X9" s="409"/>
      <c r="Y9" s="391" t="s">
        <v>79</v>
      </c>
      <c r="Z9" s="392"/>
      <c r="AA9" s="335" t="s">
        <v>98</v>
      </c>
      <c r="AB9" s="336"/>
    </row>
    <row r="10" spans="1:28" ht="9" customHeight="1" thickBot="1" x14ac:dyDescent="0.3">
      <c r="A10" s="71"/>
      <c r="B10" s="78"/>
      <c r="C10" s="11"/>
      <c r="D10" s="11"/>
      <c r="E10" s="11"/>
      <c r="F10" s="11"/>
      <c r="G10" s="11"/>
      <c r="H10" s="11"/>
      <c r="I10" s="11"/>
      <c r="J10" s="11"/>
      <c r="K10" s="11"/>
      <c r="L10" s="11"/>
      <c r="M10" s="86"/>
      <c r="N10" s="86"/>
      <c r="O10" s="86"/>
      <c r="P10" s="86"/>
      <c r="Q10" s="86"/>
      <c r="R10" s="83"/>
      <c r="S10" s="83"/>
      <c r="T10" s="83"/>
      <c r="U10" s="83"/>
      <c r="V10" s="83"/>
      <c r="W10" s="80"/>
      <c r="X10" s="80"/>
      <c r="Y10" s="80"/>
      <c r="Z10" s="80"/>
      <c r="AA10" s="80"/>
      <c r="AB10" s="81"/>
    </row>
    <row r="11" spans="1:28" ht="39" customHeight="1" thickBot="1" x14ac:dyDescent="0.3">
      <c r="A11" s="363" t="s">
        <v>87</v>
      </c>
      <c r="B11" s="364"/>
      <c r="C11" s="374" t="s">
        <v>102</v>
      </c>
      <c r="D11" s="375"/>
      <c r="E11" s="375"/>
      <c r="F11" s="375"/>
      <c r="G11" s="375"/>
      <c r="H11" s="375"/>
      <c r="I11" s="375"/>
      <c r="J11" s="375"/>
      <c r="K11" s="376"/>
      <c r="L11" s="97"/>
      <c r="M11" s="340" t="s">
        <v>83</v>
      </c>
      <c r="N11" s="341"/>
      <c r="O11" s="341"/>
      <c r="P11" s="341"/>
      <c r="Q11" s="342"/>
      <c r="R11" s="388" t="s">
        <v>107</v>
      </c>
      <c r="S11" s="389"/>
      <c r="T11" s="389"/>
      <c r="U11" s="389"/>
      <c r="V11" s="390"/>
      <c r="W11" s="340" t="s">
        <v>82</v>
      </c>
      <c r="X11" s="342"/>
      <c r="Y11" s="419" t="s">
        <v>103</v>
      </c>
      <c r="Z11" s="420"/>
      <c r="AA11" s="420"/>
      <c r="AB11" s="421"/>
    </row>
    <row r="12" spans="1:28" ht="9" customHeight="1" thickBot="1" x14ac:dyDescent="0.3">
      <c r="A12" s="65"/>
      <c r="B12" s="82"/>
      <c r="C12" s="377"/>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5"/>
      <c r="AB12" s="77"/>
    </row>
    <row r="13" spans="1:28" s="98" customFormat="1" ht="37.5" customHeight="1" thickBot="1" x14ac:dyDescent="0.3">
      <c r="A13" s="363" t="s">
        <v>89</v>
      </c>
      <c r="B13" s="364"/>
      <c r="C13" s="436" t="s">
        <v>110</v>
      </c>
      <c r="D13" s="437"/>
      <c r="E13" s="437"/>
      <c r="F13" s="437"/>
      <c r="G13" s="437"/>
      <c r="H13" s="437"/>
      <c r="I13" s="437"/>
      <c r="J13" s="437"/>
      <c r="K13" s="437"/>
      <c r="L13" s="437"/>
      <c r="M13" s="437"/>
      <c r="N13" s="437"/>
      <c r="O13" s="437"/>
      <c r="P13" s="437"/>
      <c r="Q13" s="438"/>
      <c r="R13" s="7"/>
      <c r="S13" s="395" t="s">
        <v>19</v>
      </c>
      <c r="T13" s="395"/>
      <c r="U13" s="84">
        <v>1</v>
      </c>
      <c r="V13" s="429" t="s">
        <v>20</v>
      </c>
      <c r="W13" s="395"/>
      <c r="X13" s="395"/>
      <c r="Y13" s="395"/>
      <c r="Z13" s="7"/>
      <c r="AA13" s="425">
        <f>+'[2]Ponderación '!D4</f>
        <v>0.31</v>
      </c>
      <c r="AB13" s="426"/>
    </row>
    <row r="14" spans="1:28" ht="16.5" customHeight="1" thickBot="1" x14ac:dyDescent="0.3">
      <c r="A14" s="89"/>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1"/>
    </row>
    <row r="15" spans="1:28" ht="24" customHeight="1" thickBot="1" x14ac:dyDescent="0.3">
      <c r="A15" s="351" t="s">
        <v>1</v>
      </c>
      <c r="B15" s="352"/>
      <c r="C15" s="88" t="s">
        <v>69</v>
      </c>
      <c r="D15" s="415" t="s">
        <v>24</v>
      </c>
      <c r="E15" s="422"/>
      <c r="F15" s="415" t="s">
        <v>25</v>
      </c>
      <c r="G15" s="422"/>
      <c r="H15" s="415" t="s">
        <v>26</v>
      </c>
      <c r="I15" s="342"/>
      <c r="J15" s="86"/>
      <c r="K15" s="99"/>
      <c r="L15" s="86"/>
      <c r="M15" s="3"/>
      <c r="N15" s="3"/>
      <c r="O15" s="3"/>
      <c r="P15" s="3"/>
      <c r="Q15" s="430" t="s">
        <v>2</v>
      </c>
      <c r="R15" s="431"/>
      <c r="S15" s="431"/>
      <c r="T15" s="431"/>
      <c r="U15" s="431"/>
      <c r="V15" s="431"/>
      <c r="W15" s="431"/>
      <c r="X15" s="431"/>
      <c r="Y15" s="431"/>
      <c r="Z15" s="431"/>
      <c r="AA15" s="431"/>
      <c r="AB15" s="432"/>
    </row>
    <row r="16" spans="1:28" ht="35.25" customHeight="1" thickBot="1" x14ac:dyDescent="0.3">
      <c r="A16" s="355"/>
      <c r="B16" s="356"/>
      <c r="C16" s="79"/>
      <c r="D16" s="393"/>
      <c r="E16" s="411"/>
      <c r="F16" s="393"/>
      <c r="G16" s="411"/>
      <c r="H16" s="393" t="s">
        <v>131</v>
      </c>
      <c r="I16" s="394"/>
      <c r="J16" s="86"/>
      <c r="K16" s="86"/>
      <c r="L16" s="86"/>
      <c r="M16" s="3"/>
      <c r="N16" s="3"/>
      <c r="O16" s="3"/>
      <c r="P16" s="3"/>
      <c r="Q16" s="337" t="s">
        <v>3</v>
      </c>
      <c r="R16" s="338"/>
      <c r="S16" s="338"/>
      <c r="T16" s="338"/>
      <c r="U16" s="338"/>
      <c r="V16" s="339"/>
      <c r="W16" s="423" t="s">
        <v>4</v>
      </c>
      <c r="X16" s="338"/>
      <c r="Y16" s="338"/>
      <c r="Z16" s="338"/>
      <c r="AA16" s="338"/>
      <c r="AB16" s="424"/>
    </row>
    <row r="17" spans="1:40" ht="27" customHeight="1" x14ac:dyDescent="0.25">
      <c r="A17" s="2"/>
      <c r="B17" s="3"/>
      <c r="C17" s="3"/>
      <c r="D17" s="10"/>
      <c r="E17" s="10"/>
      <c r="F17" s="10"/>
      <c r="G17" s="10"/>
      <c r="H17" s="10"/>
      <c r="I17" s="10"/>
      <c r="J17" s="10"/>
      <c r="K17" s="10"/>
      <c r="L17" s="10"/>
      <c r="M17" s="3"/>
      <c r="N17" s="3"/>
      <c r="O17" s="3"/>
      <c r="P17" s="3"/>
      <c r="Q17" s="349" t="s">
        <v>5</v>
      </c>
      <c r="R17" s="323"/>
      <c r="S17" s="350"/>
      <c r="T17" s="322" t="s">
        <v>6</v>
      </c>
      <c r="U17" s="323"/>
      <c r="V17" s="350"/>
      <c r="W17" s="322" t="s">
        <v>5</v>
      </c>
      <c r="X17" s="323"/>
      <c r="Y17" s="350"/>
      <c r="Z17" s="322" t="s">
        <v>6</v>
      </c>
      <c r="AA17" s="323"/>
      <c r="AB17" s="324"/>
      <c r="AC17" s="100"/>
      <c r="AD17" s="100"/>
    </row>
    <row r="18" spans="1:40" ht="18" customHeight="1" thickBot="1" x14ac:dyDescent="0.3">
      <c r="A18" s="6"/>
      <c r="B18" s="7"/>
      <c r="C18" s="10"/>
      <c r="D18" s="10"/>
      <c r="E18" s="10"/>
      <c r="F18" s="10"/>
      <c r="G18" s="101"/>
      <c r="H18" s="101"/>
      <c r="I18" s="101"/>
      <c r="J18" s="101"/>
      <c r="K18" s="101"/>
      <c r="L18" s="101"/>
      <c r="M18" s="10"/>
      <c r="N18" s="10"/>
      <c r="O18" s="10"/>
      <c r="P18" s="10"/>
      <c r="Q18" s="346"/>
      <c r="R18" s="347"/>
      <c r="S18" s="348"/>
      <c r="T18" s="387"/>
      <c r="U18" s="347"/>
      <c r="V18" s="348"/>
      <c r="W18" s="387">
        <f>+'[2]Ponderación '!C4</f>
        <v>120000000</v>
      </c>
      <c r="X18" s="347"/>
      <c r="Y18" s="348"/>
      <c r="Z18" s="387">
        <v>120000000</v>
      </c>
      <c r="AA18" s="347"/>
      <c r="AB18" s="410"/>
      <c r="AC18" s="113">
        <f>+Z18/W18</f>
        <v>1</v>
      </c>
      <c r="AD18" s="102"/>
    </row>
    <row r="19" spans="1:40" ht="7.5" customHeight="1" thickBot="1" x14ac:dyDescent="0.3">
      <c r="A19" s="6"/>
      <c r="B19" s="7"/>
      <c r="C19" s="10"/>
      <c r="D19" s="10"/>
      <c r="E19" s="10"/>
      <c r="F19" s="10"/>
      <c r="G19" s="10"/>
      <c r="H19" s="10"/>
      <c r="I19" s="10"/>
      <c r="J19" s="10"/>
      <c r="K19" s="10"/>
      <c r="L19" s="10"/>
      <c r="M19" s="10"/>
      <c r="N19" s="10"/>
      <c r="O19" s="10"/>
      <c r="P19" s="10"/>
      <c r="Q19" s="10"/>
      <c r="R19" s="10"/>
      <c r="S19" s="10"/>
      <c r="T19" s="10"/>
      <c r="U19" s="10"/>
      <c r="V19" s="10"/>
      <c r="W19" s="10"/>
      <c r="X19" s="10"/>
      <c r="Y19" s="10"/>
      <c r="Z19" s="10"/>
      <c r="AA19" s="3"/>
      <c r="AB19" s="76"/>
    </row>
    <row r="20" spans="1:40" ht="17.25" customHeight="1" x14ac:dyDescent="0.25">
      <c r="A20" s="325" t="s">
        <v>86</v>
      </c>
      <c r="B20" s="326"/>
      <c r="C20" s="327"/>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8"/>
    </row>
    <row r="21" spans="1:40" ht="15" customHeight="1" x14ac:dyDescent="0.25">
      <c r="A21" s="450" t="s">
        <v>7</v>
      </c>
      <c r="B21" s="443" t="s">
        <v>8</v>
      </c>
      <c r="C21" s="444"/>
      <c r="D21" s="319" t="s">
        <v>9</v>
      </c>
      <c r="E21" s="320"/>
      <c r="F21" s="320"/>
      <c r="G21" s="320"/>
      <c r="H21" s="320"/>
      <c r="I21" s="320"/>
      <c r="J21" s="320"/>
      <c r="K21" s="320"/>
      <c r="L21" s="320"/>
      <c r="M21" s="320"/>
      <c r="N21" s="320"/>
      <c r="O21" s="321"/>
      <c r="P21" s="329" t="s">
        <v>10</v>
      </c>
      <c r="Q21" s="329" t="s">
        <v>94</v>
      </c>
      <c r="R21" s="329"/>
      <c r="S21" s="329"/>
      <c r="T21" s="329"/>
      <c r="U21" s="329"/>
      <c r="V21" s="329"/>
      <c r="W21" s="329"/>
      <c r="X21" s="329"/>
      <c r="Y21" s="329"/>
      <c r="Z21" s="329"/>
      <c r="AA21" s="329"/>
      <c r="AB21" s="475"/>
    </row>
    <row r="22" spans="1:40" ht="27" customHeight="1" x14ac:dyDescent="0.25">
      <c r="A22" s="452"/>
      <c r="B22" s="445"/>
      <c r="C22" s="440"/>
      <c r="D22" s="319" t="s">
        <v>69</v>
      </c>
      <c r="E22" s="320"/>
      <c r="F22" s="321"/>
      <c r="G22" s="319" t="s">
        <v>24</v>
      </c>
      <c r="H22" s="320"/>
      <c r="I22" s="321"/>
      <c r="J22" s="319" t="s">
        <v>25</v>
      </c>
      <c r="K22" s="320"/>
      <c r="L22" s="321"/>
      <c r="M22" s="319" t="s">
        <v>26</v>
      </c>
      <c r="N22" s="320"/>
      <c r="O22" s="321"/>
      <c r="P22" s="321"/>
      <c r="Q22" s="329"/>
      <c r="R22" s="329"/>
      <c r="S22" s="329"/>
      <c r="T22" s="329"/>
      <c r="U22" s="329"/>
      <c r="V22" s="329"/>
      <c r="W22" s="329"/>
      <c r="X22" s="329"/>
      <c r="Y22" s="329"/>
      <c r="Z22" s="329"/>
      <c r="AA22" s="329"/>
      <c r="AB22" s="475"/>
    </row>
    <row r="23" spans="1:40" x14ac:dyDescent="0.25">
      <c r="A23" s="453" t="str">
        <f>+C13</f>
        <v xml:space="preserve">Diseñar 13 contenidos para el desarrollo de capacidades socioemocionales, técnicas y digitales de las mujeres, en toda su diversidad </v>
      </c>
      <c r="B23" s="446" t="s">
        <v>106</v>
      </c>
      <c r="C23" s="447"/>
      <c r="D23" s="455"/>
      <c r="E23" s="456"/>
      <c r="F23" s="457"/>
      <c r="G23" s="455"/>
      <c r="H23" s="456"/>
      <c r="I23" s="457"/>
      <c r="J23" s="455"/>
      <c r="K23" s="456"/>
      <c r="L23" s="457"/>
      <c r="M23" s="455"/>
      <c r="N23" s="456"/>
      <c r="O23" s="457"/>
      <c r="P23" s="468"/>
      <c r="Q23" s="471"/>
      <c r="R23" s="471"/>
      <c r="S23" s="471"/>
      <c r="T23" s="471"/>
      <c r="U23" s="471"/>
      <c r="V23" s="471"/>
      <c r="W23" s="471"/>
      <c r="X23" s="471"/>
      <c r="Y23" s="471"/>
      <c r="Z23" s="471"/>
      <c r="AA23" s="471"/>
      <c r="AB23" s="472"/>
    </row>
    <row r="24" spans="1:40" x14ac:dyDescent="0.25">
      <c r="A24" s="453"/>
      <c r="B24" s="448"/>
      <c r="C24" s="449"/>
      <c r="D24" s="458"/>
      <c r="E24" s="459"/>
      <c r="F24" s="460"/>
      <c r="G24" s="458"/>
      <c r="H24" s="459"/>
      <c r="I24" s="460"/>
      <c r="J24" s="458"/>
      <c r="K24" s="459"/>
      <c r="L24" s="460"/>
      <c r="M24" s="458"/>
      <c r="N24" s="459"/>
      <c r="O24" s="460"/>
      <c r="P24" s="469"/>
      <c r="Q24" s="471"/>
      <c r="R24" s="471"/>
      <c r="S24" s="471"/>
      <c r="T24" s="471"/>
      <c r="U24" s="471"/>
      <c r="V24" s="471"/>
      <c r="W24" s="471"/>
      <c r="X24" s="471"/>
      <c r="Y24" s="471"/>
      <c r="Z24" s="471"/>
      <c r="AA24" s="471"/>
      <c r="AB24" s="472"/>
    </row>
    <row r="25" spans="1:40" x14ac:dyDescent="0.25">
      <c r="A25" s="453"/>
      <c r="B25" s="448"/>
      <c r="C25" s="449"/>
      <c r="D25" s="458"/>
      <c r="E25" s="459"/>
      <c r="F25" s="460"/>
      <c r="G25" s="458"/>
      <c r="H25" s="459"/>
      <c r="I25" s="460"/>
      <c r="J25" s="458"/>
      <c r="K25" s="459"/>
      <c r="L25" s="460"/>
      <c r="M25" s="458"/>
      <c r="N25" s="459"/>
      <c r="O25" s="460"/>
      <c r="P25" s="469"/>
      <c r="Q25" s="471"/>
      <c r="R25" s="471"/>
      <c r="S25" s="471"/>
      <c r="T25" s="471"/>
      <c r="U25" s="471"/>
      <c r="V25" s="471"/>
      <c r="W25" s="471"/>
      <c r="X25" s="471"/>
      <c r="Y25" s="471"/>
      <c r="Z25" s="471"/>
      <c r="AA25" s="471"/>
      <c r="AB25" s="472"/>
    </row>
    <row r="26" spans="1:40" ht="30.75" customHeight="1" thickBot="1" x14ac:dyDescent="0.3">
      <c r="A26" s="454"/>
      <c r="B26" s="448"/>
      <c r="C26" s="449"/>
      <c r="D26" s="458"/>
      <c r="E26" s="459"/>
      <c r="F26" s="460"/>
      <c r="G26" s="458"/>
      <c r="H26" s="459"/>
      <c r="I26" s="460"/>
      <c r="J26" s="458"/>
      <c r="K26" s="459"/>
      <c r="L26" s="460"/>
      <c r="M26" s="458"/>
      <c r="N26" s="459"/>
      <c r="O26" s="460"/>
      <c r="P26" s="469"/>
      <c r="Q26" s="473"/>
      <c r="R26" s="473"/>
      <c r="S26" s="473"/>
      <c r="T26" s="473"/>
      <c r="U26" s="473"/>
      <c r="V26" s="473"/>
      <c r="W26" s="473"/>
      <c r="X26" s="473"/>
      <c r="Y26" s="473"/>
      <c r="Z26" s="473"/>
      <c r="AA26" s="473"/>
      <c r="AB26" s="474"/>
    </row>
    <row r="27" spans="1:40" ht="51.75" customHeight="1" x14ac:dyDescent="0.25">
      <c r="A27" s="461"/>
      <c r="B27" s="462"/>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3"/>
    </row>
    <row r="28" spans="1:40" ht="36.75" customHeight="1" x14ac:dyDescent="0.25">
      <c r="A28" s="450" t="s">
        <v>7</v>
      </c>
      <c r="B28" s="329" t="s">
        <v>71</v>
      </c>
      <c r="C28" s="329" t="s">
        <v>8</v>
      </c>
      <c r="D28" s="329" t="s">
        <v>68</v>
      </c>
      <c r="E28" s="329"/>
      <c r="F28" s="329"/>
      <c r="G28" s="329"/>
      <c r="H28" s="329"/>
      <c r="I28" s="329"/>
      <c r="J28" s="329"/>
      <c r="K28" s="329"/>
      <c r="L28" s="329"/>
      <c r="M28" s="329"/>
      <c r="N28" s="329"/>
      <c r="O28" s="329"/>
      <c r="P28" s="329"/>
      <c r="Q28" s="329" t="s">
        <v>95</v>
      </c>
      <c r="R28" s="329"/>
      <c r="S28" s="329"/>
      <c r="T28" s="329"/>
      <c r="U28" s="329"/>
      <c r="V28" s="329"/>
      <c r="W28" s="329"/>
      <c r="X28" s="329"/>
      <c r="Y28" s="329"/>
      <c r="Z28" s="329"/>
      <c r="AA28" s="329"/>
      <c r="AB28" s="329"/>
      <c r="AE28" s="103"/>
      <c r="AF28" s="103"/>
      <c r="AG28" s="103"/>
      <c r="AH28" s="103"/>
      <c r="AI28" s="103"/>
      <c r="AJ28" s="103"/>
      <c r="AK28" s="103"/>
      <c r="AL28" s="103"/>
      <c r="AM28" s="103"/>
      <c r="AN28" s="104"/>
    </row>
    <row r="29" spans="1:40" ht="25.5" customHeight="1" x14ac:dyDescent="0.25">
      <c r="A29" s="450"/>
      <c r="B29" s="329"/>
      <c r="C29" s="451"/>
      <c r="D29" s="87" t="s">
        <v>47</v>
      </c>
      <c r="E29" s="87" t="s">
        <v>48</v>
      </c>
      <c r="F29" s="87" t="s">
        <v>49</v>
      </c>
      <c r="G29" s="87" t="s">
        <v>50</v>
      </c>
      <c r="H29" s="87" t="s">
        <v>51</v>
      </c>
      <c r="I29" s="87" t="s">
        <v>52</v>
      </c>
      <c r="J29" s="87" t="s">
        <v>53</v>
      </c>
      <c r="K29" s="87" t="s">
        <v>54</v>
      </c>
      <c r="L29" s="87" t="s">
        <v>55</v>
      </c>
      <c r="M29" s="87" t="s">
        <v>56</v>
      </c>
      <c r="N29" s="87" t="s">
        <v>57</v>
      </c>
      <c r="O29" s="87" t="s">
        <v>58</v>
      </c>
      <c r="P29" s="87" t="s">
        <v>10</v>
      </c>
      <c r="Q29" s="445" t="s">
        <v>90</v>
      </c>
      <c r="R29" s="464"/>
      <c r="S29" s="464"/>
      <c r="T29" s="440"/>
      <c r="U29" s="445" t="s">
        <v>91</v>
      </c>
      <c r="V29" s="464"/>
      <c r="W29" s="464"/>
      <c r="X29" s="440"/>
      <c r="Y29" s="445" t="s">
        <v>92</v>
      </c>
      <c r="Z29" s="464"/>
      <c r="AA29" s="464"/>
      <c r="AB29" s="470"/>
      <c r="AE29" s="103"/>
      <c r="AF29" s="103"/>
      <c r="AG29" s="103"/>
      <c r="AH29" s="103"/>
      <c r="AI29" s="103"/>
      <c r="AJ29" s="103"/>
      <c r="AK29" s="103"/>
      <c r="AL29" s="103"/>
      <c r="AM29" s="103"/>
      <c r="AN29" s="104"/>
    </row>
    <row r="30" spans="1:40" ht="224.45" customHeight="1" thickBot="1" x14ac:dyDescent="0.3">
      <c r="A30" s="315" t="str">
        <f>+C13</f>
        <v xml:space="preserve">Diseñar 13 contenidos para el desarrollo de capacidades socioemocionales, técnicas y digitales de las mujeres, en toda su diversidad </v>
      </c>
      <c r="B30" s="70">
        <f>+B34+B37</f>
        <v>0.31</v>
      </c>
      <c r="C30" s="85">
        <v>2</v>
      </c>
      <c r="D30" s="124"/>
      <c r="E30" s="124"/>
      <c r="F30" s="124"/>
      <c r="G30" s="124"/>
      <c r="H30" s="124"/>
      <c r="I30" s="124"/>
      <c r="J30" s="124">
        <f>+J54</f>
        <v>0</v>
      </c>
      <c r="K30" s="124">
        <v>0</v>
      </c>
      <c r="L30" s="124">
        <f>+L54</f>
        <v>0.1</v>
      </c>
      <c r="M30" s="124">
        <f>+M54</f>
        <v>0.2</v>
      </c>
      <c r="N30" s="124">
        <f>+N54</f>
        <v>0.76774193548387104</v>
      </c>
      <c r="O30" s="124">
        <f>+O54</f>
        <v>0.93225806451612903</v>
      </c>
      <c r="P30" s="124">
        <f>SUM(D30:O30)</f>
        <v>2</v>
      </c>
      <c r="Q30" s="541" t="s">
        <v>236</v>
      </c>
      <c r="R30" s="542"/>
      <c r="S30" s="542"/>
      <c r="T30" s="543"/>
      <c r="U30" s="465" t="s">
        <v>125</v>
      </c>
      <c r="V30" s="466"/>
      <c r="W30" s="466"/>
      <c r="X30" s="467"/>
      <c r="Y30" s="541" t="s">
        <v>231</v>
      </c>
      <c r="Z30" s="542"/>
      <c r="AA30" s="542"/>
      <c r="AB30" s="544"/>
      <c r="AC30" s="92">
        <f>+LEN(Q30)</f>
        <v>725</v>
      </c>
      <c r="AD30" s="93" t="s">
        <v>215</v>
      </c>
      <c r="AE30" s="92">
        <f>+LEN(AD30)</f>
        <v>299</v>
      </c>
      <c r="AF30" s="103"/>
      <c r="AG30" s="103"/>
      <c r="AH30" s="103"/>
      <c r="AI30" s="103"/>
      <c r="AJ30" s="103"/>
      <c r="AK30" s="103"/>
      <c r="AL30" s="103"/>
      <c r="AM30" s="103"/>
      <c r="AN30" s="104"/>
    </row>
    <row r="31" spans="1:40" ht="18.75" x14ac:dyDescent="0.25">
      <c r="A31" s="439"/>
      <c r="B31" s="440"/>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2"/>
      <c r="AD31" s="105"/>
      <c r="AE31" s="103"/>
      <c r="AF31" s="103"/>
      <c r="AG31" s="103"/>
      <c r="AH31" s="103"/>
      <c r="AI31" s="103"/>
      <c r="AJ31" s="103"/>
      <c r="AK31" s="103"/>
      <c r="AL31" s="103"/>
      <c r="AM31" s="103"/>
      <c r="AN31" s="104"/>
    </row>
    <row r="32" spans="1:40" ht="15" customHeight="1" x14ac:dyDescent="0.25">
      <c r="A32" s="450" t="s">
        <v>13</v>
      </c>
      <c r="B32" s="519" t="s">
        <v>70</v>
      </c>
      <c r="C32" s="329" t="s">
        <v>14</v>
      </c>
      <c r="D32" s="329"/>
      <c r="E32" s="329"/>
      <c r="F32" s="329"/>
      <c r="G32" s="329"/>
      <c r="H32" s="329"/>
      <c r="I32" s="329"/>
      <c r="J32" s="329"/>
      <c r="K32" s="329"/>
      <c r="L32" s="329"/>
      <c r="M32" s="329"/>
      <c r="N32" s="329"/>
      <c r="O32" s="329"/>
      <c r="P32" s="329"/>
      <c r="Q32" s="319" t="s">
        <v>88</v>
      </c>
      <c r="R32" s="320"/>
      <c r="S32" s="320"/>
      <c r="T32" s="320"/>
      <c r="U32" s="320"/>
      <c r="V32" s="320"/>
      <c r="W32" s="320"/>
      <c r="X32" s="320"/>
      <c r="Y32" s="320"/>
      <c r="Z32" s="320"/>
      <c r="AA32" s="320"/>
      <c r="AB32" s="491"/>
      <c r="AC32" s="105">
        <f>+P30/C30</f>
        <v>1</v>
      </c>
      <c r="AE32" s="103"/>
      <c r="AF32" s="103"/>
      <c r="AG32" s="103"/>
      <c r="AH32" s="103"/>
      <c r="AI32" s="103"/>
      <c r="AJ32" s="103"/>
      <c r="AK32" s="103"/>
      <c r="AL32" s="103"/>
      <c r="AM32" s="103"/>
      <c r="AN32" s="104"/>
    </row>
    <row r="33" spans="1:44" ht="25.5" customHeight="1" x14ac:dyDescent="0.25">
      <c r="A33" s="450"/>
      <c r="B33" s="441"/>
      <c r="C33" s="87" t="s">
        <v>15</v>
      </c>
      <c r="D33" s="87" t="s">
        <v>47</v>
      </c>
      <c r="E33" s="87" t="s">
        <v>48</v>
      </c>
      <c r="F33" s="87" t="s">
        <v>49</v>
      </c>
      <c r="G33" s="87" t="s">
        <v>50</v>
      </c>
      <c r="H33" s="87" t="s">
        <v>51</v>
      </c>
      <c r="I33" s="87" t="s">
        <v>52</v>
      </c>
      <c r="J33" s="87" t="s">
        <v>53</v>
      </c>
      <c r="K33" s="87" t="s">
        <v>54</v>
      </c>
      <c r="L33" s="87" t="s">
        <v>55</v>
      </c>
      <c r="M33" s="87" t="s">
        <v>56</v>
      </c>
      <c r="N33" s="87" t="s">
        <v>57</v>
      </c>
      <c r="O33" s="87" t="s">
        <v>58</v>
      </c>
      <c r="P33" s="87" t="s">
        <v>72</v>
      </c>
      <c r="Q33" s="319" t="s">
        <v>93</v>
      </c>
      <c r="R33" s="320"/>
      <c r="S33" s="320"/>
      <c r="T33" s="320"/>
      <c r="U33" s="320"/>
      <c r="V33" s="320"/>
      <c r="W33" s="320"/>
      <c r="X33" s="320"/>
      <c r="Y33" s="320"/>
      <c r="Z33" s="320"/>
      <c r="AA33" s="320"/>
      <c r="AB33" s="491"/>
      <c r="AE33" s="106"/>
      <c r="AF33" s="106"/>
      <c r="AG33" s="106"/>
      <c r="AH33" s="106"/>
      <c r="AI33" s="106"/>
      <c r="AJ33" s="106"/>
      <c r="AK33" s="106"/>
      <c r="AL33" s="106"/>
      <c r="AM33" s="106"/>
      <c r="AN33" s="104"/>
    </row>
    <row r="34" spans="1:44" ht="42" customHeight="1" x14ac:dyDescent="0.25">
      <c r="A34" s="480" t="s">
        <v>211</v>
      </c>
      <c r="B34" s="537">
        <v>0.16</v>
      </c>
      <c r="C34" s="66" t="s">
        <v>11</v>
      </c>
      <c r="D34" s="67"/>
      <c r="E34" s="67"/>
      <c r="F34" s="67"/>
      <c r="G34" s="67"/>
      <c r="H34" s="67"/>
      <c r="I34" s="67"/>
      <c r="J34" s="67"/>
      <c r="K34" s="67">
        <v>0</v>
      </c>
      <c r="L34" s="67">
        <v>0</v>
      </c>
      <c r="M34" s="67">
        <v>0.1</v>
      </c>
      <c r="N34" s="67">
        <v>0.9</v>
      </c>
      <c r="O34" s="67">
        <v>0</v>
      </c>
      <c r="P34" s="68">
        <f t="shared" ref="P34:P39" si="0">SUM(D34:O34)</f>
        <v>1</v>
      </c>
      <c r="Q34" s="523" t="s">
        <v>230</v>
      </c>
      <c r="R34" s="524"/>
      <c r="S34" s="524"/>
      <c r="T34" s="524"/>
      <c r="U34" s="524"/>
      <c r="V34" s="524"/>
      <c r="W34" s="524"/>
      <c r="X34" s="524"/>
      <c r="Y34" s="524"/>
      <c r="Z34" s="524"/>
      <c r="AA34" s="524"/>
      <c r="AB34" s="525"/>
      <c r="AC34" s="59"/>
      <c r="AD34" s="92">
        <f>LEN(Q34)</f>
        <v>726</v>
      </c>
      <c r="AE34" s="107"/>
      <c r="AF34" s="523"/>
      <c r="AG34" s="524"/>
      <c r="AH34" s="524"/>
      <c r="AI34" s="524"/>
      <c r="AJ34" s="524"/>
      <c r="AK34" s="524"/>
      <c r="AL34" s="524"/>
      <c r="AM34" s="524"/>
      <c r="AN34" s="524"/>
      <c r="AO34" s="524"/>
      <c r="AP34" s="524"/>
      <c r="AQ34" s="525"/>
    </row>
    <row r="35" spans="1:44" ht="42" customHeight="1" thickBot="1" x14ac:dyDescent="0.3">
      <c r="A35" s="481"/>
      <c r="B35" s="538"/>
      <c r="C35" s="62" t="s">
        <v>12</v>
      </c>
      <c r="D35" s="12"/>
      <c r="E35" s="12"/>
      <c r="F35" s="12"/>
      <c r="G35" s="12"/>
      <c r="H35" s="12"/>
      <c r="I35" s="12"/>
      <c r="J35" s="12"/>
      <c r="K35" s="12">
        <v>0</v>
      </c>
      <c r="L35" s="12">
        <v>0.05</v>
      </c>
      <c r="M35" s="12">
        <v>0.1</v>
      </c>
      <c r="N35" s="12">
        <v>0.65</v>
      </c>
      <c r="O35" s="12">
        <v>0.2</v>
      </c>
      <c r="P35" s="13">
        <f>SUM(D35:O35)</f>
        <v>1</v>
      </c>
      <c r="Q35" s="526"/>
      <c r="R35" s="527"/>
      <c r="S35" s="527"/>
      <c r="T35" s="527"/>
      <c r="U35" s="527"/>
      <c r="V35" s="527"/>
      <c r="W35" s="527"/>
      <c r="X35" s="527"/>
      <c r="Y35" s="527"/>
      <c r="Z35" s="527"/>
      <c r="AA35" s="527"/>
      <c r="AB35" s="528"/>
      <c r="AC35" s="59"/>
      <c r="AE35" s="104"/>
      <c r="AF35" s="526"/>
      <c r="AG35" s="527"/>
      <c r="AH35" s="527"/>
      <c r="AI35" s="527"/>
      <c r="AJ35" s="527"/>
      <c r="AK35" s="527"/>
      <c r="AL35" s="527"/>
      <c r="AM35" s="527"/>
      <c r="AN35" s="527"/>
      <c r="AO35" s="527"/>
      <c r="AP35" s="527"/>
      <c r="AQ35" s="528"/>
      <c r="AR35" s="92">
        <f>+LEN(AF34)</f>
        <v>0</v>
      </c>
    </row>
    <row r="36" spans="1:44" ht="30.75" customHeight="1" x14ac:dyDescent="0.25">
      <c r="A36" s="539"/>
      <c r="B36" s="540"/>
      <c r="C36" s="62"/>
      <c r="D36" s="64"/>
      <c r="E36" s="69"/>
      <c r="F36" s="64"/>
      <c r="G36" s="64"/>
      <c r="H36" s="64"/>
      <c r="I36" s="64"/>
      <c r="J36" s="64"/>
      <c r="K36" s="64"/>
      <c r="L36" s="64"/>
      <c r="M36" s="64"/>
      <c r="N36" s="64"/>
      <c r="O36" s="64"/>
      <c r="P36" s="108">
        <f t="shared" si="0"/>
        <v>0</v>
      </c>
      <c r="Q36" s="529"/>
      <c r="R36" s="530"/>
      <c r="S36" s="530"/>
      <c r="T36" s="530"/>
      <c r="U36" s="530"/>
      <c r="V36" s="530"/>
      <c r="W36" s="530"/>
      <c r="X36" s="530"/>
      <c r="Y36" s="530"/>
      <c r="Z36" s="530"/>
      <c r="AA36" s="530"/>
      <c r="AB36" s="531"/>
      <c r="AC36" s="59"/>
      <c r="AE36" s="104"/>
      <c r="AF36" s="529"/>
      <c r="AG36" s="530"/>
      <c r="AH36" s="530"/>
      <c r="AI36" s="530"/>
      <c r="AJ36" s="530"/>
      <c r="AK36" s="530"/>
      <c r="AL36" s="530"/>
      <c r="AM36" s="530"/>
      <c r="AN36" s="530"/>
      <c r="AO36" s="530"/>
      <c r="AP36" s="530"/>
      <c r="AQ36" s="531"/>
    </row>
    <row r="37" spans="1:44" ht="42" customHeight="1" x14ac:dyDescent="0.25">
      <c r="A37" s="480" t="s">
        <v>212</v>
      </c>
      <c r="B37" s="537">
        <v>0.15</v>
      </c>
      <c r="C37" s="66" t="s">
        <v>11</v>
      </c>
      <c r="D37" s="67"/>
      <c r="E37" s="67"/>
      <c r="F37" s="67"/>
      <c r="G37" s="67"/>
      <c r="H37" s="67"/>
      <c r="I37" s="67"/>
      <c r="J37" s="67"/>
      <c r="K37" s="67">
        <v>0</v>
      </c>
      <c r="L37" s="67">
        <v>0</v>
      </c>
      <c r="M37" s="67">
        <v>0</v>
      </c>
      <c r="N37" s="67">
        <v>0.1</v>
      </c>
      <c r="O37" s="67">
        <v>0.9</v>
      </c>
      <c r="P37" s="68">
        <f t="shared" si="0"/>
        <v>1</v>
      </c>
      <c r="Q37" s="523" t="s">
        <v>244</v>
      </c>
      <c r="R37" s="524"/>
      <c r="S37" s="524"/>
      <c r="T37" s="524"/>
      <c r="U37" s="524"/>
      <c r="V37" s="524"/>
      <c r="W37" s="524"/>
      <c r="X37" s="524"/>
      <c r="Y37" s="524"/>
      <c r="Z37" s="524"/>
      <c r="AA37" s="524"/>
      <c r="AB37" s="525"/>
      <c r="AC37" s="59"/>
      <c r="AD37" s="92">
        <f>LEN(Q37)</f>
        <v>727</v>
      </c>
      <c r="AF37" s="523" t="s">
        <v>128</v>
      </c>
      <c r="AG37" s="524"/>
      <c r="AH37" s="524"/>
      <c r="AI37" s="524"/>
      <c r="AJ37" s="524"/>
      <c r="AK37" s="524"/>
      <c r="AL37" s="524"/>
      <c r="AM37" s="524"/>
      <c r="AN37" s="524"/>
      <c r="AO37" s="524"/>
      <c r="AP37" s="524"/>
      <c r="AQ37" s="525"/>
    </row>
    <row r="38" spans="1:44" ht="42" customHeight="1" thickBot="1" x14ac:dyDescent="0.3">
      <c r="A38" s="481"/>
      <c r="B38" s="538"/>
      <c r="C38" s="62" t="s">
        <v>12</v>
      </c>
      <c r="D38" s="12"/>
      <c r="E38" s="12"/>
      <c r="F38" s="12"/>
      <c r="G38" s="12"/>
      <c r="H38" s="12"/>
      <c r="I38" s="12"/>
      <c r="J38" s="12"/>
      <c r="K38" s="12">
        <v>0</v>
      </c>
      <c r="L38" s="12">
        <v>0.05</v>
      </c>
      <c r="M38" s="12">
        <v>0.1</v>
      </c>
      <c r="N38" s="12">
        <v>0.1</v>
      </c>
      <c r="O38" s="12">
        <v>0.75</v>
      </c>
      <c r="P38" s="13">
        <f t="shared" si="0"/>
        <v>1</v>
      </c>
      <c r="Q38" s="526"/>
      <c r="R38" s="527"/>
      <c r="S38" s="527"/>
      <c r="T38" s="527"/>
      <c r="U38" s="527"/>
      <c r="V38" s="527"/>
      <c r="W38" s="527"/>
      <c r="X38" s="527"/>
      <c r="Y38" s="527"/>
      <c r="Z38" s="527"/>
      <c r="AA38" s="527"/>
      <c r="AB38" s="528"/>
      <c r="AC38" s="59"/>
      <c r="AF38" s="526"/>
      <c r="AG38" s="527"/>
      <c r="AH38" s="527"/>
      <c r="AI38" s="527"/>
      <c r="AJ38" s="527"/>
      <c r="AK38" s="527"/>
      <c r="AL38" s="527"/>
      <c r="AM38" s="527"/>
      <c r="AN38" s="527"/>
      <c r="AO38" s="527"/>
      <c r="AP38" s="527"/>
      <c r="AQ38" s="528"/>
      <c r="AR38" s="92">
        <f>+LEN(AF37)</f>
        <v>295</v>
      </c>
    </row>
    <row r="39" spans="1:44" ht="30.75" customHeight="1" thickBot="1" x14ac:dyDescent="0.3">
      <c r="A39" s="539"/>
      <c r="B39" s="540"/>
      <c r="C39" s="62"/>
      <c r="D39" s="64"/>
      <c r="E39" s="64"/>
      <c r="F39" s="64"/>
      <c r="G39" s="64"/>
      <c r="H39" s="64"/>
      <c r="I39" s="64"/>
      <c r="J39" s="64"/>
      <c r="K39" s="64"/>
      <c r="L39" s="64"/>
      <c r="M39" s="64"/>
      <c r="N39" s="64"/>
      <c r="O39" s="64"/>
      <c r="P39" s="109">
        <f t="shared" si="0"/>
        <v>0</v>
      </c>
      <c r="Q39" s="529"/>
      <c r="R39" s="530"/>
      <c r="S39" s="530"/>
      <c r="T39" s="530"/>
      <c r="U39" s="530"/>
      <c r="V39" s="530"/>
      <c r="W39" s="530"/>
      <c r="X39" s="530"/>
      <c r="Y39" s="530"/>
      <c r="Z39" s="530"/>
      <c r="AA39" s="530"/>
      <c r="AB39" s="531"/>
      <c r="AC39" s="59"/>
      <c r="AF39" s="529"/>
      <c r="AG39" s="530"/>
      <c r="AH39" s="530"/>
      <c r="AI39" s="530"/>
      <c r="AJ39" s="530"/>
      <c r="AK39" s="530"/>
      <c r="AL39" s="530"/>
      <c r="AM39" s="530"/>
      <c r="AN39" s="530"/>
      <c r="AO39" s="530"/>
      <c r="AP39" s="530"/>
      <c r="AQ39" s="531"/>
    </row>
    <row r="40" spans="1:44" ht="27" customHeight="1" x14ac:dyDescent="0.25">
      <c r="A40" s="482" t="s">
        <v>74</v>
      </c>
      <c r="B40" s="485" t="s">
        <v>76</v>
      </c>
      <c r="C40" s="486"/>
      <c r="D40" s="486"/>
      <c r="E40" s="486"/>
      <c r="F40" s="486"/>
      <c r="G40" s="487"/>
      <c r="H40" s="513" t="s">
        <v>75</v>
      </c>
      <c r="I40" s="366"/>
      <c r="J40" s="366"/>
      <c r="K40" s="366"/>
      <c r="L40" s="366"/>
      <c r="M40" s="366"/>
      <c r="N40" s="485" t="s">
        <v>76</v>
      </c>
      <c r="O40" s="486"/>
      <c r="P40" s="486"/>
      <c r="Q40" s="486"/>
      <c r="R40" s="486"/>
      <c r="S40" s="487"/>
      <c r="T40" s="504" t="s">
        <v>17</v>
      </c>
      <c r="U40" s="505"/>
      <c r="V40" s="505"/>
      <c r="W40" s="506"/>
      <c r="X40" s="485" t="s">
        <v>16</v>
      </c>
      <c r="Y40" s="486"/>
      <c r="Z40" s="486"/>
      <c r="AA40" s="486"/>
      <c r="AB40" s="516"/>
    </row>
    <row r="41" spans="1:44" ht="27" customHeight="1" x14ac:dyDescent="0.25">
      <c r="A41" s="483"/>
      <c r="B41" s="510" t="s">
        <v>111</v>
      </c>
      <c r="C41" s="511"/>
      <c r="D41" s="511"/>
      <c r="E41" s="511"/>
      <c r="F41" s="511"/>
      <c r="G41" s="512"/>
      <c r="H41" s="514"/>
      <c r="I41" s="369"/>
      <c r="J41" s="369"/>
      <c r="K41" s="369"/>
      <c r="L41" s="369"/>
      <c r="M41" s="369"/>
      <c r="N41" s="510" t="s">
        <v>108</v>
      </c>
      <c r="O41" s="511"/>
      <c r="P41" s="511"/>
      <c r="Q41" s="511"/>
      <c r="R41" s="511"/>
      <c r="S41" s="512"/>
      <c r="T41" s="507"/>
      <c r="U41" s="395"/>
      <c r="V41" s="395"/>
      <c r="W41" s="508"/>
      <c r="X41" s="510" t="s">
        <v>122</v>
      </c>
      <c r="Y41" s="511"/>
      <c r="Z41" s="511"/>
      <c r="AA41" s="511"/>
      <c r="AB41" s="517"/>
    </row>
    <row r="42" spans="1:44" ht="27" customHeight="1" thickBot="1" x14ac:dyDescent="0.3">
      <c r="A42" s="484"/>
      <c r="B42" s="488" t="s">
        <v>112</v>
      </c>
      <c r="C42" s="489"/>
      <c r="D42" s="489"/>
      <c r="E42" s="489"/>
      <c r="F42" s="489"/>
      <c r="G42" s="490"/>
      <c r="H42" s="515"/>
      <c r="I42" s="372"/>
      <c r="J42" s="372"/>
      <c r="K42" s="372"/>
      <c r="L42" s="372"/>
      <c r="M42" s="372"/>
      <c r="N42" s="488" t="s">
        <v>84</v>
      </c>
      <c r="O42" s="489"/>
      <c r="P42" s="489"/>
      <c r="Q42" s="489"/>
      <c r="R42" s="489"/>
      <c r="S42" s="490"/>
      <c r="T42" s="393"/>
      <c r="U42" s="509"/>
      <c r="V42" s="509"/>
      <c r="W42" s="411"/>
      <c r="X42" s="488" t="s">
        <v>85</v>
      </c>
      <c r="Y42" s="489"/>
      <c r="Z42" s="489"/>
      <c r="AA42" s="489"/>
      <c r="AB42" s="518"/>
    </row>
    <row r="43" spans="1:44" x14ac:dyDescent="0.25">
      <c r="G43" s="110"/>
    </row>
    <row r="44" spans="1:44" x14ac:dyDescent="0.25">
      <c r="F44" s="111"/>
      <c r="G44" s="112"/>
    </row>
    <row r="47" spans="1:44" s="114" customFormat="1" ht="22.15" customHeight="1" x14ac:dyDescent="0.2">
      <c r="A47" s="532" t="s">
        <v>13</v>
      </c>
      <c r="B47" s="532" t="s">
        <v>70</v>
      </c>
      <c r="C47" s="534" t="s">
        <v>14</v>
      </c>
      <c r="D47" s="535"/>
      <c r="E47" s="535"/>
      <c r="F47" s="535"/>
      <c r="G47" s="535"/>
      <c r="H47" s="535"/>
      <c r="I47" s="535"/>
      <c r="J47" s="535"/>
      <c r="K47" s="535"/>
      <c r="L47" s="535"/>
      <c r="M47" s="535"/>
      <c r="N47" s="535"/>
      <c r="O47" s="535"/>
      <c r="P47" s="536"/>
      <c r="Q47" s="92"/>
      <c r="R47" s="92"/>
      <c r="S47" s="92"/>
      <c r="T47" s="92"/>
      <c r="U47" s="92"/>
      <c r="V47" s="92"/>
    </row>
    <row r="48" spans="1:44" s="114" customFormat="1" ht="22.15" customHeight="1" x14ac:dyDescent="0.2">
      <c r="A48" s="533"/>
      <c r="B48" s="533"/>
      <c r="C48" s="115" t="s">
        <v>15</v>
      </c>
      <c r="D48" s="115" t="s">
        <v>44</v>
      </c>
      <c r="E48" s="115" t="s">
        <v>45</v>
      </c>
      <c r="F48" s="115" t="s">
        <v>46</v>
      </c>
      <c r="G48" s="115" t="s">
        <v>59</v>
      </c>
      <c r="H48" s="115" t="s">
        <v>60</v>
      </c>
      <c r="I48" s="115" t="s">
        <v>61</v>
      </c>
      <c r="J48" s="115" t="s">
        <v>62</v>
      </c>
      <c r="K48" s="115" t="s">
        <v>63</v>
      </c>
      <c r="L48" s="115" t="s">
        <v>64</v>
      </c>
      <c r="M48" s="115" t="s">
        <v>65</v>
      </c>
      <c r="N48" s="115" t="s">
        <v>66</v>
      </c>
      <c r="O48" s="115" t="s">
        <v>67</v>
      </c>
      <c r="P48" s="115" t="s">
        <v>72</v>
      </c>
      <c r="Q48" s="92"/>
      <c r="R48" s="92"/>
      <c r="S48" s="92"/>
      <c r="T48" s="92"/>
      <c r="U48" s="92"/>
      <c r="V48" s="92"/>
    </row>
    <row r="49" spans="1:22" s="119" customFormat="1" ht="22.15" customHeight="1" x14ac:dyDescent="0.25">
      <c r="A49" s="521" t="str">
        <f>+A34</f>
        <v>Elaborar, desarrollar y virtualizar un (1) módulo de desarrollo de capacidades financieras, e implementación de prueba piloto.</v>
      </c>
      <c r="B49" s="520">
        <f>(16*2)/31</f>
        <v>1.032258064516129</v>
      </c>
      <c r="C49" s="116" t="s">
        <v>11</v>
      </c>
      <c r="D49" s="117">
        <f t="shared" ref="D49:O49" si="1">+D34*$B$34/$P$34</f>
        <v>0</v>
      </c>
      <c r="E49" s="117">
        <f t="shared" si="1"/>
        <v>0</v>
      </c>
      <c r="F49" s="117">
        <f t="shared" si="1"/>
        <v>0</v>
      </c>
      <c r="G49" s="117">
        <f t="shared" si="1"/>
        <v>0</v>
      </c>
      <c r="H49" s="117">
        <f t="shared" si="1"/>
        <v>0</v>
      </c>
      <c r="I49" s="117">
        <f t="shared" si="1"/>
        <v>0</v>
      </c>
      <c r="J49" s="117">
        <f t="shared" si="1"/>
        <v>0</v>
      </c>
      <c r="K49" s="117">
        <f t="shared" si="1"/>
        <v>0</v>
      </c>
      <c r="L49" s="117">
        <f t="shared" si="1"/>
        <v>0</v>
      </c>
      <c r="M49" s="117">
        <f t="shared" si="1"/>
        <v>1.6E-2</v>
      </c>
      <c r="N49" s="117">
        <f t="shared" si="1"/>
        <v>0.14400000000000002</v>
      </c>
      <c r="O49" s="117">
        <f t="shared" si="1"/>
        <v>0</v>
      </c>
      <c r="P49" s="118">
        <f>SUM(D49:O49)</f>
        <v>0.16000000000000003</v>
      </c>
      <c r="Q49" s="92"/>
      <c r="R49" s="110"/>
      <c r="S49" s="110"/>
      <c r="T49" s="92"/>
      <c r="U49" s="92"/>
      <c r="V49" s="92"/>
    </row>
    <row r="50" spans="1:22" s="119" customFormat="1" ht="22.15" customHeight="1" x14ac:dyDescent="0.25">
      <c r="A50" s="522"/>
      <c r="B50" s="520"/>
      <c r="C50" s="130" t="s">
        <v>12</v>
      </c>
      <c r="D50" s="121">
        <f t="shared" ref="D50:O50" si="2">+D35*$B$34/$P$34</f>
        <v>0</v>
      </c>
      <c r="E50" s="121">
        <f t="shared" si="2"/>
        <v>0</v>
      </c>
      <c r="F50" s="121">
        <f t="shared" si="2"/>
        <v>0</v>
      </c>
      <c r="G50" s="121">
        <f t="shared" si="2"/>
        <v>0</v>
      </c>
      <c r="H50" s="121">
        <f t="shared" si="2"/>
        <v>0</v>
      </c>
      <c r="I50" s="121">
        <f t="shared" si="2"/>
        <v>0</v>
      </c>
      <c r="J50" s="121">
        <f t="shared" si="2"/>
        <v>0</v>
      </c>
      <c r="K50" s="121">
        <f t="shared" si="2"/>
        <v>0</v>
      </c>
      <c r="L50" s="121">
        <f t="shared" si="2"/>
        <v>8.0000000000000002E-3</v>
      </c>
      <c r="M50" s="121">
        <f t="shared" si="2"/>
        <v>1.6E-2</v>
      </c>
      <c r="N50" s="121">
        <f t="shared" si="2"/>
        <v>0.10400000000000001</v>
      </c>
      <c r="O50" s="121">
        <f t="shared" si="2"/>
        <v>3.2000000000000001E-2</v>
      </c>
      <c r="P50" s="131">
        <f>SUM(D50:O50)</f>
        <v>0.16</v>
      </c>
      <c r="Q50" s="92"/>
      <c r="R50" s="110"/>
      <c r="S50" s="92"/>
      <c r="T50" s="92"/>
      <c r="U50" s="92"/>
      <c r="V50" s="92"/>
    </row>
    <row r="51" spans="1:22" s="119" customFormat="1" ht="22.15" customHeight="1" x14ac:dyDescent="0.25">
      <c r="A51" s="521" t="str">
        <f>+A37</f>
        <v>Elaborar, desarrollar y  virtualizar un (1) módulo de desarrollo de capacidades para el empleo, el emprendimiento y la vida, e implementación de prueba piloto</v>
      </c>
      <c r="B51" s="520">
        <f>(15*2)/31</f>
        <v>0.967741935483871</v>
      </c>
      <c r="C51" s="116" t="s">
        <v>11</v>
      </c>
      <c r="D51" s="117">
        <f t="shared" ref="D51:O51" si="3">+D37*$B$37/$P$37</f>
        <v>0</v>
      </c>
      <c r="E51" s="117">
        <f t="shared" si="3"/>
        <v>0</v>
      </c>
      <c r="F51" s="117">
        <f t="shared" si="3"/>
        <v>0</v>
      </c>
      <c r="G51" s="117">
        <f t="shared" si="3"/>
        <v>0</v>
      </c>
      <c r="H51" s="117">
        <f t="shared" si="3"/>
        <v>0</v>
      </c>
      <c r="I51" s="117">
        <f t="shared" si="3"/>
        <v>0</v>
      </c>
      <c r="J51" s="117">
        <f t="shared" si="3"/>
        <v>0</v>
      </c>
      <c r="K51" s="117">
        <f t="shared" si="3"/>
        <v>0</v>
      </c>
      <c r="L51" s="117">
        <f t="shared" si="3"/>
        <v>0</v>
      </c>
      <c r="M51" s="117">
        <f t="shared" si="3"/>
        <v>0</v>
      </c>
      <c r="N51" s="117">
        <f t="shared" si="3"/>
        <v>1.4999999999999999E-2</v>
      </c>
      <c r="O51" s="117">
        <f t="shared" si="3"/>
        <v>0.13500000000000001</v>
      </c>
      <c r="P51" s="118">
        <f>SUM(D51:O51)</f>
        <v>0.15000000000000002</v>
      </c>
      <c r="Q51" s="92"/>
      <c r="R51" s="110"/>
      <c r="S51" s="92"/>
      <c r="T51" s="92"/>
      <c r="U51" s="92"/>
      <c r="V51" s="92"/>
    </row>
    <row r="52" spans="1:22" s="119" customFormat="1" ht="22.15" customHeight="1" x14ac:dyDescent="0.25">
      <c r="A52" s="522"/>
      <c r="B52" s="520"/>
      <c r="C52" s="130" t="s">
        <v>12</v>
      </c>
      <c r="D52" s="121">
        <f t="shared" ref="D52:O52" si="4">+D38*$B$37/$P$37</f>
        <v>0</v>
      </c>
      <c r="E52" s="121">
        <f t="shared" si="4"/>
        <v>0</v>
      </c>
      <c r="F52" s="121">
        <f t="shared" si="4"/>
        <v>0</v>
      </c>
      <c r="G52" s="121">
        <f t="shared" si="4"/>
        <v>0</v>
      </c>
      <c r="H52" s="121">
        <f t="shared" si="4"/>
        <v>0</v>
      </c>
      <c r="I52" s="121">
        <f t="shared" si="4"/>
        <v>0</v>
      </c>
      <c r="J52" s="121">
        <f t="shared" si="4"/>
        <v>0</v>
      </c>
      <c r="K52" s="121">
        <f t="shared" si="4"/>
        <v>0</v>
      </c>
      <c r="L52" s="121">
        <f t="shared" si="4"/>
        <v>7.4999999999999997E-3</v>
      </c>
      <c r="M52" s="121">
        <f t="shared" si="4"/>
        <v>1.4999999999999999E-2</v>
      </c>
      <c r="N52" s="121">
        <f t="shared" si="4"/>
        <v>1.4999999999999999E-2</v>
      </c>
      <c r="O52" s="121">
        <f t="shared" si="4"/>
        <v>0.11249999999999999</v>
      </c>
      <c r="P52" s="122">
        <f>SUM(D52:O52)</f>
        <v>0.15</v>
      </c>
      <c r="Q52" s="92"/>
      <c r="R52" s="92"/>
      <c r="S52" s="92"/>
      <c r="T52" s="92"/>
      <c r="U52" s="92"/>
      <c r="V52" s="92"/>
    </row>
    <row r="53" spans="1:22" s="119" customFormat="1" x14ac:dyDescent="0.25">
      <c r="D53" s="125">
        <f t="shared" ref="D53:O53" si="5">+D50+D52</f>
        <v>0</v>
      </c>
      <c r="E53" s="125">
        <f t="shared" si="5"/>
        <v>0</v>
      </c>
      <c r="F53" s="125">
        <f t="shared" si="5"/>
        <v>0</v>
      </c>
      <c r="G53" s="125">
        <f t="shared" si="5"/>
        <v>0</v>
      </c>
      <c r="H53" s="125">
        <f t="shared" si="5"/>
        <v>0</v>
      </c>
      <c r="I53" s="125">
        <f t="shared" si="5"/>
        <v>0</v>
      </c>
      <c r="J53" s="125">
        <f t="shared" si="5"/>
        <v>0</v>
      </c>
      <c r="K53" s="125">
        <f t="shared" si="5"/>
        <v>0</v>
      </c>
      <c r="L53" s="125">
        <f t="shared" si="5"/>
        <v>1.55E-2</v>
      </c>
      <c r="M53" s="125">
        <f t="shared" si="5"/>
        <v>3.1E-2</v>
      </c>
      <c r="N53" s="125">
        <f t="shared" si="5"/>
        <v>0.11900000000000001</v>
      </c>
      <c r="O53" s="125">
        <f t="shared" si="5"/>
        <v>0.14449999999999999</v>
      </c>
      <c r="P53" s="123"/>
      <c r="Q53" s="92"/>
      <c r="R53" s="92"/>
      <c r="S53" s="92"/>
      <c r="T53" s="92"/>
      <c r="U53" s="92"/>
      <c r="V53" s="92"/>
    </row>
    <row r="54" spans="1:22" s="119" customFormat="1" ht="22.15" customHeight="1" x14ac:dyDescent="0.25">
      <c r="C54" s="129" t="s">
        <v>129</v>
      </c>
      <c r="D54" s="126">
        <f t="shared" ref="D54:K54" si="6">+D53*2/31</f>
        <v>0</v>
      </c>
      <c r="E54" s="126">
        <f t="shared" si="6"/>
        <v>0</v>
      </c>
      <c r="F54" s="126">
        <f t="shared" si="6"/>
        <v>0</v>
      </c>
      <c r="G54" s="126">
        <f t="shared" si="6"/>
        <v>0</v>
      </c>
      <c r="H54" s="126">
        <f t="shared" si="6"/>
        <v>0</v>
      </c>
      <c r="I54" s="126">
        <f t="shared" si="6"/>
        <v>0</v>
      </c>
      <c r="J54" s="126">
        <f t="shared" si="6"/>
        <v>0</v>
      </c>
      <c r="K54" s="126">
        <f t="shared" si="6"/>
        <v>0</v>
      </c>
      <c r="L54" s="126">
        <f>(L53*$C$30/$B$30)</f>
        <v>0.1</v>
      </c>
      <c r="M54" s="126">
        <f>(M53*$C$30/$B$30)</f>
        <v>0.2</v>
      </c>
      <c r="N54" s="126">
        <f>(N53*$C$30/$B$30)</f>
        <v>0.76774193548387104</v>
      </c>
      <c r="O54" s="126">
        <f>(O53*$C$30/$B$30)</f>
        <v>0.93225806451612903</v>
      </c>
      <c r="P54" s="117">
        <f>SUM(J54:O54)</f>
        <v>2</v>
      </c>
      <c r="Q54" s="92"/>
      <c r="R54" s="92"/>
      <c r="S54" s="92"/>
      <c r="T54" s="92"/>
      <c r="U54" s="92"/>
      <c r="V54" s="92"/>
    </row>
    <row r="57" spans="1:22" x14ac:dyDescent="0.25">
      <c r="O57" s="112">
        <f>+P54/2</f>
        <v>1</v>
      </c>
    </row>
  </sheetData>
  <mergeCells count="114">
    <mergeCell ref="A1:A4"/>
    <mergeCell ref="B1:Y1"/>
    <mergeCell ref="Z1:AB1"/>
    <mergeCell ref="B2:Y2"/>
    <mergeCell ref="Z2:AB2"/>
    <mergeCell ref="B3:Y4"/>
    <mergeCell ref="Z3:AB3"/>
    <mergeCell ref="Z4:AB4"/>
    <mergeCell ref="Y11:AB11"/>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A20:AB20"/>
    <mergeCell ref="A21:A22"/>
    <mergeCell ref="B21:C22"/>
    <mergeCell ref="D21:O21"/>
    <mergeCell ref="P21:P22"/>
    <mergeCell ref="Q21:AB22"/>
    <mergeCell ref="D22:F22"/>
    <mergeCell ref="G22:I22"/>
    <mergeCell ref="J22:L22"/>
    <mergeCell ref="M22:O22"/>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A36:B36"/>
    <mergeCell ref="A37:A38"/>
    <mergeCell ref="B37:B38"/>
    <mergeCell ref="Q37:AB39"/>
    <mergeCell ref="A39:B39"/>
    <mergeCell ref="Y29:AB29"/>
    <mergeCell ref="Q30:T30"/>
    <mergeCell ref="U30:X30"/>
    <mergeCell ref="Y30:AB30"/>
    <mergeCell ref="A31:AB31"/>
    <mergeCell ref="A32:A33"/>
    <mergeCell ref="B32:B33"/>
    <mergeCell ref="C32:P32"/>
    <mergeCell ref="Q32:AB32"/>
    <mergeCell ref="Q33:AB33"/>
    <mergeCell ref="B49:B50"/>
    <mergeCell ref="A51:A52"/>
    <mergeCell ref="B51:B52"/>
    <mergeCell ref="AF34:AQ36"/>
    <mergeCell ref="AF37:AQ39"/>
    <mergeCell ref="B41:G41"/>
    <mergeCell ref="N41:S41"/>
    <mergeCell ref="A47:A48"/>
    <mergeCell ref="B47:B48"/>
    <mergeCell ref="C47:P47"/>
    <mergeCell ref="A49:A50"/>
    <mergeCell ref="N42:S42"/>
    <mergeCell ref="X42:AB42"/>
    <mergeCell ref="A40:A42"/>
    <mergeCell ref="B40:G40"/>
    <mergeCell ref="H40:M42"/>
    <mergeCell ref="N40:S40"/>
    <mergeCell ref="T40:W42"/>
    <mergeCell ref="X40:AB40"/>
    <mergeCell ref="X41:AB41"/>
    <mergeCell ref="B42:G42"/>
    <mergeCell ref="A34:A35"/>
    <mergeCell ref="B34:B35"/>
    <mergeCell ref="Q34:AB36"/>
  </mergeCells>
  <dataValidations count="3">
    <dataValidation type="textLength" operator="lessThanOrEqual" allowBlank="1" showInputMessage="1" showErrorMessage="1" errorTitle="Máximo 2.000 caracteres" error="Máximo 2.000 caracteres" promptTitle="2.000 caracteres" sqref="Q23:AB26" xr:uid="{00000000-0002-0000-0100-000002000000}">
      <formula1>2000</formula1>
    </dataValidation>
    <dataValidation type="textLength" operator="lessThanOrEqual" allowBlank="1" showInputMessage="1" showErrorMessage="1" errorTitle="Máximo 2.000 caracteres" error="Máximo 2.000 caracteres" sqref="Q30:T30 AF34:AQ39 Q34:AB39" xr:uid="{00000000-0002-0000-0100-000001000000}">
      <formula1>2000</formula1>
    </dataValidation>
    <dataValidation type="textLength" operator="lessThanOrEqual" allowBlank="1" showInputMessage="1" showErrorMessage="1" errorTitle="Máximo 1.000 caracteres" error="Máximo 1.000 caracteres" sqref="U30:X30" xr:uid="{352A1D7B-3D5B-486A-92D8-70FECACBD267}">
      <formula1>1000</formula1>
    </dataValidation>
  </dataValidations>
  <printOptions horizontalCentered="1"/>
  <pageMargins left="0.19685039370078741" right="0.19685039370078741" top="0.19685039370078741" bottom="0.19685039370078741" header="0" footer="0"/>
  <pageSetup paperSize="41" scale="43" fitToHeight="0" orientation="landscape" r:id="rId1"/>
  <rowBreaks count="1" manualBreakCount="1">
    <brk id="39" max="27" man="1"/>
  </rowBreaks>
  <drawing r:id="rId2"/>
  <legacyDrawing r:id="rId3"/>
  <controls>
    <mc:AlternateContent xmlns:mc="http://schemas.openxmlformats.org/markup-compatibility/2006">
      <mc:Choice Requires="x14">
        <control shapeId="81926" r:id="rId4" name="Control 6">
          <controlPr defaultSize="0" autoPict="0" r:id="rId5">
            <anchor moveWithCells="1">
              <from>
                <xdr:col>4</xdr:col>
                <xdr:colOff>0</xdr:colOff>
                <xdr:row>55</xdr:row>
                <xdr:rowOff>0</xdr:rowOff>
              </from>
              <to>
                <xdr:col>5</xdr:col>
                <xdr:colOff>447675</xdr:colOff>
                <xdr:row>59</xdr:row>
                <xdr:rowOff>142875</xdr:rowOff>
              </to>
            </anchor>
          </controlPr>
        </control>
      </mc:Choice>
      <mc:Fallback>
        <control shapeId="81926" r:id="rId4" name="Control 6"/>
      </mc:Fallback>
    </mc:AlternateContent>
    <mc:AlternateContent xmlns:mc="http://schemas.openxmlformats.org/markup-compatibility/2006">
      <mc:Choice Requires="x14">
        <control shapeId="81927" r:id="rId6" name="Control 7">
          <controlPr defaultSize="0" autoPict="0" r:id="rId5">
            <anchor moveWithCells="1">
              <from>
                <xdr:col>0</xdr:col>
                <xdr:colOff>0</xdr:colOff>
                <xdr:row>55</xdr:row>
                <xdr:rowOff>0</xdr:rowOff>
              </from>
              <to>
                <xdr:col>0</xdr:col>
                <xdr:colOff>914400</xdr:colOff>
                <xdr:row>59</xdr:row>
                <xdr:rowOff>142875</xdr:rowOff>
              </to>
            </anchor>
          </controlPr>
        </control>
      </mc:Choice>
      <mc:Fallback>
        <control shapeId="81927" r:id="rId6" name="Control 7"/>
      </mc:Fallback>
    </mc:AlternateContent>
    <mc:AlternateContent xmlns:mc="http://schemas.openxmlformats.org/markup-compatibility/2006">
      <mc:Choice Requires="x14">
        <control shapeId="81928" r:id="rId7" name="Control 8">
          <controlPr defaultSize="0" autoPict="0" r:id="rId5">
            <anchor moveWithCells="1">
              <from>
                <xdr:col>0</xdr:col>
                <xdr:colOff>0</xdr:colOff>
                <xdr:row>55</xdr:row>
                <xdr:rowOff>0</xdr:rowOff>
              </from>
              <to>
                <xdr:col>0</xdr:col>
                <xdr:colOff>914400</xdr:colOff>
                <xdr:row>59</xdr:row>
                <xdr:rowOff>142875</xdr:rowOff>
              </to>
            </anchor>
          </controlPr>
        </control>
      </mc:Choice>
      <mc:Fallback>
        <control shapeId="81928" r:id="rId7" name="Control 8"/>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64DAF-91F3-499D-B1B7-FF3AB07331BF}">
  <sheetPr>
    <tabColor rgb="FF00B0F0"/>
  </sheetPr>
  <dimension ref="A1:AP94"/>
  <sheetViews>
    <sheetView view="pageBreakPreview" topLeftCell="J13" zoomScale="80" zoomScaleNormal="80" zoomScaleSheetLayoutView="80" workbookViewId="0">
      <selection activeCell="Z18" sqref="Z18:AB18"/>
    </sheetView>
  </sheetViews>
  <sheetFormatPr baseColWidth="10" defaultColWidth="11.5703125" defaultRowHeight="15" x14ac:dyDescent="0.25"/>
  <cols>
    <col min="1" max="1" width="38.42578125" style="139" customWidth="1"/>
    <col min="2" max="2" width="18.28515625" style="139" customWidth="1"/>
    <col min="3" max="3" width="17.42578125" style="139" customWidth="1"/>
    <col min="4" max="9" width="7.28515625" style="139" customWidth="1"/>
    <col min="10" max="15" width="9.28515625" style="139" customWidth="1"/>
    <col min="16" max="16" width="11.140625" style="139" customWidth="1"/>
    <col min="17" max="17" width="11.5703125" style="139" customWidth="1"/>
    <col min="18" max="18" width="11.28515625" style="139" customWidth="1"/>
    <col min="19" max="20" width="13.28515625" style="139" customWidth="1"/>
    <col min="21" max="21" width="13" style="139" customWidth="1"/>
    <col min="22" max="23" width="11" style="139" customWidth="1"/>
    <col min="24" max="24" width="11.42578125" style="139" customWidth="1"/>
    <col min="25" max="25" width="9.7109375" style="139" customWidth="1"/>
    <col min="26" max="26" width="12.85546875" style="139" customWidth="1"/>
    <col min="27" max="27" width="6.28515625" style="139" customWidth="1"/>
    <col min="28" max="28" width="7.7109375" style="139" customWidth="1"/>
    <col min="29" max="29" width="7.85546875" style="138" bestFit="1" customWidth="1"/>
    <col min="30" max="30" width="26.28515625" style="139" customWidth="1"/>
    <col min="31" max="31" width="29" style="139" customWidth="1"/>
    <col min="32" max="32" width="8.42578125" style="139" customWidth="1"/>
    <col min="33" max="33" width="18.42578125" style="139" bestFit="1" customWidth="1"/>
    <col min="34" max="34" width="5.7109375" style="139" customWidth="1"/>
    <col min="35" max="35" width="30.85546875" style="139" customWidth="1"/>
    <col min="36" max="36" width="16.85546875" style="139" customWidth="1"/>
    <col min="37" max="37" width="23" style="139" bestFit="1" customWidth="1"/>
    <col min="38" max="38" width="11.5703125" style="139"/>
    <col min="39" max="39" width="18.42578125" style="139" bestFit="1" customWidth="1"/>
    <col min="40" max="40" width="16.140625" style="139" customWidth="1"/>
    <col min="41" max="16384" width="11.5703125" style="139"/>
  </cols>
  <sheetData>
    <row r="1" spans="1:29" ht="32.25" customHeight="1" x14ac:dyDescent="0.25">
      <c r="A1" s="384"/>
      <c r="B1" s="343" t="s">
        <v>21</v>
      </c>
      <c r="C1" s="344"/>
      <c r="D1" s="344"/>
      <c r="E1" s="344"/>
      <c r="F1" s="344"/>
      <c r="G1" s="344"/>
      <c r="H1" s="344"/>
      <c r="I1" s="344"/>
      <c r="J1" s="344"/>
      <c r="K1" s="344"/>
      <c r="L1" s="344"/>
      <c r="M1" s="344"/>
      <c r="N1" s="344"/>
      <c r="O1" s="344"/>
      <c r="P1" s="344"/>
      <c r="Q1" s="344"/>
      <c r="R1" s="344"/>
      <c r="S1" s="344"/>
      <c r="T1" s="344"/>
      <c r="U1" s="344"/>
      <c r="V1" s="344"/>
      <c r="W1" s="344"/>
      <c r="X1" s="344"/>
      <c r="Y1" s="345"/>
      <c r="Z1" s="330" t="s">
        <v>23</v>
      </c>
      <c r="AA1" s="331"/>
      <c r="AB1" s="332"/>
    </row>
    <row r="2" spans="1:29" ht="30.75" customHeight="1" x14ac:dyDescent="0.25">
      <c r="A2" s="385"/>
      <c r="B2" s="381" t="s">
        <v>22</v>
      </c>
      <c r="C2" s="382"/>
      <c r="D2" s="382"/>
      <c r="E2" s="382"/>
      <c r="F2" s="382"/>
      <c r="G2" s="382"/>
      <c r="H2" s="382"/>
      <c r="I2" s="382"/>
      <c r="J2" s="382"/>
      <c r="K2" s="382"/>
      <c r="L2" s="382"/>
      <c r="M2" s="382"/>
      <c r="N2" s="382"/>
      <c r="O2" s="382"/>
      <c r="P2" s="382"/>
      <c r="Q2" s="382"/>
      <c r="R2" s="382"/>
      <c r="S2" s="382"/>
      <c r="T2" s="382"/>
      <c r="U2" s="382"/>
      <c r="V2" s="382"/>
      <c r="W2" s="382"/>
      <c r="X2" s="382"/>
      <c r="Y2" s="383"/>
      <c r="Z2" s="412" t="s">
        <v>97</v>
      </c>
      <c r="AA2" s="413"/>
      <c r="AB2" s="414"/>
    </row>
    <row r="3" spans="1:29" ht="24" customHeight="1" x14ac:dyDescent="0.25">
      <c r="A3" s="385"/>
      <c r="B3" s="357" t="s">
        <v>73</v>
      </c>
      <c r="C3" s="358"/>
      <c r="D3" s="358"/>
      <c r="E3" s="358"/>
      <c r="F3" s="358"/>
      <c r="G3" s="358"/>
      <c r="H3" s="358"/>
      <c r="I3" s="358"/>
      <c r="J3" s="358"/>
      <c r="K3" s="358"/>
      <c r="L3" s="358"/>
      <c r="M3" s="358"/>
      <c r="N3" s="358"/>
      <c r="O3" s="358"/>
      <c r="P3" s="358"/>
      <c r="Q3" s="358"/>
      <c r="R3" s="358"/>
      <c r="S3" s="358"/>
      <c r="T3" s="358"/>
      <c r="U3" s="358"/>
      <c r="V3" s="358"/>
      <c r="W3" s="358"/>
      <c r="X3" s="358"/>
      <c r="Y3" s="359"/>
      <c r="Z3" s="412" t="s">
        <v>96</v>
      </c>
      <c r="AA3" s="413"/>
      <c r="AB3" s="414"/>
    </row>
    <row r="4" spans="1:29" ht="15.75" customHeight="1" thickBot="1" x14ac:dyDescent="0.3">
      <c r="A4" s="386"/>
      <c r="B4" s="360"/>
      <c r="C4" s="361"/>
      <c r="D4" s="361"/>
      <c r="E4" s="361"/>
      <c r="F4" s="361"/>
      <c r="G4" s="361"/>
      <c r="H4" s="361"/>
      <c r="I4" s="361"/>
      <c r="J4" s="361"/>
      <c r="K4" s="361"/>
      <c r="L4" s="361"/>
      <c r="M4" s="361"/>
      <c r="N4" s="361"/>
      <c r="O4" s="361"/>
      <c r="P4" s="361"/>
      <c r="Q4" s="361"/>
      <c r="R4" s="361"/>
      <c r="S4" s="361"/>
      <c r="T4" s="361"/>
      <c r="U4" s="361"/>
      <c r="V4" s="361"/>
      <c r="W4" s="361"/>
      <c r="X4" s="361"/>
      <c r="Y4" s="362"/>
      <c r="Z4" s="592" t="s">
        <v>18</v>
      </c>
      <c r="AA4" s="593"/>
      <c r="AB4" s="594"/>
    </row>
    <row r="5" spans="1:29" ht="9" customHeight="1" thickBot="1" x14ac:dyDescent="0.3">
      <c r="A5" s="74"/>
      <c r="B5" s="72"/>
      <c r="C5" s="73"/>
      <c r="D5" s="7"/>
      <c r="E5" s="7"/>
      <c r="F5" s="7"/>
      <c r="G5" s="7"/>
      <c r="H5" s="7"/>
      <c r="I5" s="7"/>
      <c r="J5" s="7"/>
      <c r="K5" s="7"/>
      <c r="L5" s="7"/>
      <c r="M5" s="7"/>
      <c r="N5" s="7"/>
      <c r="O5" s="7"/>
      <c r="P5" s="7"/>
      <c r="Q5" s="7"/>
      <c r="R5" s="7"/>
      <c r="S5" s="7"/>
      <c r="T5" s="7"/>
      <c r="U5" s="7"/>
      <c r="V5" s="7"/>
      <c r="W5" s="7"/>
      <c r="X5" s="7"/>
      <c r="Y5" s="7"/>
      <c r="Z5" s="9"/>
      <c r="AA5" s="1"/>
      <c r="AB5" s="75"/>
    </row>
    <row r="6" spans="1:29" ht="9" customHeight="1" thickBot="1" x14ac:dyDescent="0.3">
      <c r="A6" s="6"/>
      <c r="B6" s="7"/>
      <c r="C6" s="136"/>
      <c r="D6" s="136"/>
      <c r="E6" s="136"/>
      <c r="F6" s="136"/>
      <c r="G6" s="136"/>
      <c r="H6" s="136"/>
      <c r="I6" s="136"/>
      <c r="J6" s="136"/>
      <c r="K6" s="136"/>
      <c r="L6" s="7"/>
      <c r="M6" s="7"/>
      <c r="N6" s="7"/>
      <c r="O6" s="7"/>
      <c r="P6" s="7"/>
      <c r="Q6" s="7"/>
      <c r="R6" s="7"/>
      <c r="S6" s="7"/>
      <c r="T6" s="7"/>
      <c r="U6" s="7"/>
      <c r="V6" s="7"/>
      <c r="W6" s="7"/>
      <c r="X6" s="7"/>
      <c r="Y6" s="7"/>
      <c r="Z6" s="7"/>
      <c r="AA6" s="3"/>
      <c r="AB6" s="76"/>
    </row>
    <row r="7" spans="1:29" ht="15" customHeight="1" x14ac:dyDescent="0.25">
      <c r="A7" s="351" t="s">
        <v>0</v>
      </c>
      <c r="B7" s="352"/>
      <c r="C7" s="365" t="s">
        <v>109</v>
      </c>
      <c r="D7" s="366"/>
      <c r="E7" s="366"/>
      <c r="F7" s="366"/>
      <c r="G7" s="366"/>
      <c r="H7" s="366"/>
      <c r="I7" s="366"/>
      <c r="J7" s="366"/>
      <c r="K7" s="367"/>
      <c r="L7" s="140"/>
      <c r="M7" s="141"/>
      <c r="N7" s="141"/>
      <c r="O7" s="141"/>
      <c r="P7" s="141"/>
      <c r="Q7" s="142"/>
      <c r="R7" s="404" t="s">
        <v>81</v>
      </c>
      <c r="S7" s="433"/>
      <c r="T7" s="405"/>
      <c r="U7" s="584">
        <v>44047</v>
      </c>
      <c r="V7" s="585"/>
      <c r="W7" s="404" t="s">
        <v>77</v>
      </c>
      <c r="X7" s="405"/>
      <c r="Y7" s="590" t="s">
        <v>80</v>
      </c>
      <c r="Z7" s="591"/>
      <c r="AA7" s="574" t="s">
        <v>98</v>
      </c>
      <c r="AB7" s="575"/>
    </row>
    <row r="8" spans="1:29" ht="15" customHeight="1" x14ac:dyDescent="0.25">
      <c r="A8" s="353"/>
      <c r="B8" s="354"/>
      <c r="C8" s="368"/>
      <c r="D8" s="369"/>
      <c r="E8" s="369"/>
      <c r="F8" s="369"/>
      <c r="G8" s="369"/>
      <c r="H8" s="369"/>
      <c r="I8" s="369"/>
      <c r="J8" s="369"/>
      <c r="K8" s="370"/>
      <c r="L8" s="140"/>
      <c r="M8" s="141"/>
      <c r="N8" s="141"/>
      <c r="O8" s="141"/>
      <c r="P8" s="141"/>
      <c r="Q8" s="142"/>
      <c r="R8" s="406"/>
      <c r="S8" s="434"/>
      <c r="T8" s="407"/>
      <c r="U8" s="586"/>
      <c r="V8" s="587"/>
      <c r="W8" s="406"/>
      <c r="X8" s="407"/>
      <c r="Y8" s="576" t="s">
        <v>78</v>
      </c>
      <c r="Z8" s="577"/>
      <c r="AA8" s="578"/>
      <c r="AB8" s="579"/>
    </row>
    <row r="9" spans="1:29" ht="15" customHeight="1" thickBot="1" x14ac:dyDescent="0.3">
      <c r="A9" s="355"/>
      <c r="B9" s="356"/>
      <c r="C9" s="371"/>
      <c r="D9" s="372"/>
      <c r="E9" s="372"/>
      <c r="F9" s="372"/>
      <c r="G9" s="372"/>
      <c r="H9" s="372"/>
      <c r="I9" s="372"/>
      <c r="J9" s="372"/>
      <c r="K9" s="373"/>
      <c r="L9" s="140"/>
      <c r="M9" s="141"/>
      <c r="N9" s="141"/>
      <c r="O9" s="141"/>
      <c r="P9" s="141"/>
      <c r="Q9" s="142"/>
      <c r="R9" s="408"/>
      <c r="S9" s="435"/>
      <c r="T9" s="409"/>
      <c r="U9" s="588"/>
      <c r="V9" s="589"/>
      <c r="W9" s="408"/>
      <c r="X9" s="409"/>
      <c r="Y9" s="580" t="s">
        <v>79</v>
      </c>
      <c r="Z9" s="581"/>
      <c r="AA9" s="582"/>
      <c r="AB9" s="583"/>
    </row>
    <row r="10" spans="1:29" ht="9" customHeight="1" thickBot="1" x14ac:dyDescent="0.3">
      <c r="A10" s="71"/>
      <c r="B10" s="78"/>
      <c r="C10" s="11"/>
      <c r="D10" s="11"/>
      <c r="E10" s="11"/>
      <c r="F10" s="11"/>
      <c r="G10" s="11"/>
      <c r="H10" s="11"/>
      <c r="I10" s="11"/>
      <c r="J10" s="11"/>
      <c r="K10" s="11"/>
      <c r="L10" s="11"/>
      <c r="M10" s="86"/>
      <c r="N10" s="86"/>
      <c r="O10" s="86"/>
      <c r="P10" s="86"/>
      <c r="Q10" s="86"/>
      <c r="R10" s="83"/>
      <c r="S10" s="83"/>
      <c r="T10" s="83"/>
      <c r="U10" s="83"/>
      <c r="V10" s="83"/>
      <c r="W10" s="80"/>
      <c r="X10" s="80"/>
      <c r="Y10" s="80"/>
      <c r="Z10" s="80"/>
      <c r="AA10" s="80"/>
      <c r="AB10" s="81"/>
    </row>
    <row r="11" spans="1:29" ht="39" customHeight="1" thickBot="1" x14ac:dyDescent="0.3">
      <c r="A11" s="363" t="s">
        <v>87</v>
      </c>
      <c r="B11" s="364"/>
      <c r="C11" s="374" t="s">
        <v>102</v>
      </c>
      <c r="D11" s="375"/>
      <c r="E11" s="375"/>
      <c r="F11" s="375"/>
      <c r="G11" s="375"/>
      <c r="H11" s="375"/>
      <c r="I11" s="375"/>
      <c r="J11" s="375"/>
      <c r="K11" s="376"/>
      <c r="L11" s="143"/>
      <c r="M11" s="340" t="s">
        <v>83</v>
      </c>
      <c r="N11" s="341"/>
      <c r="O11" s="341"/>
      <c r="P11" s="341"/>
      <c r="Q11" s="342"/>
      <c r="R11" s="388" t="s">
        <v>107</v>
      </c>
      <c r="S11" s="389"/>
      <c r="T11" s="389"/>
      <c r="U11" s="389"/>
      <c r="V11" s="390"/>
      <c r="W11" s="340" t="s">
        <v>82</v>
      </c>
      <c r="X11" s="342"/>
      <c r="Y11" s="419" t="s">
        <v>103</v>
      </c>
      <c r="Z11" s="420"/>
      <c r="AA11" s="420"/>
      <c r="AB11" s="421"/>
    </row>
    <row r="12" spans="1:29" ht="9" customHeight="1" thickBot="1" x14ac:dyDescent="0.3">
      <c r="A12" s="65"/>
      <c r="B12" s="82"/>
      <c r="C12" s="377"/>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5"/>
      <c r="AB12" s="77"/>
    </row>
    <row r="13" spans="1:29" s="98" customFormat="1" ht="37.5" customHeight="1" thickBot="1" x14ac:dyDescent="0.3">
      <c r="A13" s="363" t="s">
        <v>89</v>
      </c>
      <c r="B13" s="364"/>
      <c r="C13" s="436" t="s">
        <v>135</v>
      </c>
      <c r="D13" s="437"/>
      <c r="E13" s="437"/>
      <c r="F13" s="437"/>
      <c r="G13" s="437"/>
      <c r="H13" s="437"/>
      <c r="I13" s="437"/>
      <c r="J13" s="437"/>
      <c r="K13" s="437"/>
      <c r="L13" s="437"/>
      <c r="M13" s="437"/>
      <c r="N13" s="437"/>
      <c r="O13" s="437"/>
      <c r="P13" s="437"/>
      <c r="Q13" s="438"/>
      <c r="R13" s="7"/>
      <c r="S13" s="395" t="s">
        <v>19</v>
      </c>
      <c r="T13" s="395"/>
      <c r="U13" s="127">
        <v>0.2</v>
      </c>
      <c r="V13" s="429" t="s">
        <v>20</v>
      </c>
      <c r="W13" s="395"/>
      <c r="X13" s="395"/>
      <c r="Y13" s="395"/>
      <c r="Z13" s="7"/>
      <c r="AA13" s="425">
        <f>+'[2]Ponderación '!D5</f>
        <v>0.33</v>
      </c>
      <c r="AB13" s="426"/>
      <c r="AC13" s="135"/>
    </row>
    <row r="14" spans="1:29" ht="16.5" customHeight="1" thickBot="1" x14ac:dyDescent="0.3">
      <c r="A14" s="144"/>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6"/>
    </row>
    <row r="15" spans="1:29" ht="24" customHeight="1" thickBot="1" x14ac:dyDescent="0.3">
      <c r="A15" s="351" t="s">
        <v>1</v>
      </c>
      <c r="B15" s="352"/>
      <c r="C15" s="88" t="s">
        <v>69</v>
      </c>
      <c r="D15" s="415" t="s">
        <v>24</v>
      </c>
      <c r="E15" s="422"/>
      <c r="F15" s="415" t="s">
        <v>25</v>
      </c>
      <c r="G15" s="422"/>
      <c r="H15" s="415" t="s">
        <v>26</v>
      </c>
      <c r="I15" s="342"/>
      <c r="J15" s="86"/>
      <c r="K15" s="147"/>
      <c r="L15" s="86"/>
      <c r="M15" s="3"/>
      <c r="N15" s="3"/>
      <c r="O15" s="3"/>
      <c r="P15" s="3"/>
      <c r="Q15" s="430" t="s">
        <v>2</v>
      </c>
      <c r="R15" s="431"/>
      <c r="S15" s="431"/>
      <c r="T15" s="431"/>
      <c r="U15" s="431"/>
      <c r="V15" s="431"/>
      <c r="W15" s="431"/>
      <c r="X15" s="431"/>
      <c r="Y15" s="431"/>
      <c r="Z15" s="431"/>
      <c r="AA15" s="431"/>
      <c r="AB15" s="432"/>
    </row>
    <row r="16" spans="1:29" ht="35.25" customHeight="1" thickBot="1" x14ac:dyDescent="0.3">
      <c r="A16" s="355"/>
      <c r="B16" s="356"/>
      <c r="C16" s="79"/>
      <c r="D16" s="393"/>
      <c r="E16" s="411"/>
      <c r="F16" s="393"/>
      <c r="G16" s="411"/>
      <c r="H16" s="393" t="s">
        <v>131</v>
      </c>
      <c r="I16" s="394"/>
      <c r="J16" s="86"/>
      <c r="K16" s="86"/>
      <c r="L16" s="86"/>
      <c r="M16" s="3"/>
      <c r="N16" s="3"/>
      <c r="O16" s="3"/>
      <c r="P16" s="3"/>
      <c r="Q16" s="337" t="s">
        <v>3</v>
      </c>
      <c r="R16" s="338"/>
      <c r="S16" s="338"/>
      <c r="T16" s="338"/>
      <c r="U16" s="338"/>
      <c r="V16" s="339"/>
      <c r="W16" s="423" t="s">
        <v>4</v>
      </c>
      <c r="X16" s="338"/>
      <c r="Y16" s="338"/>
      <c r="Z16" s="338"/>
      <c r="AA16" s="338"/>
      <c r="AB16" s="424"/>
    </row>
    <row r="17" spans="1:40" ht="27" customHeight="1" x14ac:dyDescent="0.25">
      <c r="A17" s="2"/>
      <c r="B17" s="3"/>
      <c r="C17" s="3"/>
      <c r="D17" s="10"/>
      <c r="E17" s="10"/>
      <c r="F17" s="10"/>
      <c r="G17" s="10"/>
      <c r="H17" s="10"/>
      <c r="I17" s="10"/>
      <c r="J17" s="10"/>
      <c r="K17" s="10"/>
      <c r="L17" s="10"/>
      <c r="M17" s="3"/>
      <c r="N17" s="3"/>
      <c r="O17" s="3"/>
      <c r="P17" s="3"/>
      <c r="Q17" s="349" t="s">
        <v>5</v>
      </c>
      <c r="R17" s="323"/>
      <c r="S17" s="350"/>
      <c r="T17" s="322" t="s">
        <v>6</v>
      </c>
      <c r="U17" s="323"/>
      <c r="V17" s="350"/>
      <c r="W17" s="322" t="s">
        <v>5</v>
      </c>
      <c r="X17" s="323"/>
      <c r="Y17" s="350"/>
      <c r="Z17" s="322" t="s">
        <v>6</v>
      </c>
      <c r="AA17" s="323"/>
      <c r="AB17" s="324"/>
      <c r="AC17" s="148"/>
      <c r="AD17" s="149"/>
    </row>
    <row r="18" spans="1:40" ht="18" customHeight="1" thickBot="1" x14ac:dyDescent="0.3">
      <c r="A18" s="6"/>
      <c r="B18" s="7"/>
      <c r="C18" s="10"/>
      <c r="D18" s="10"/>
      <c r="E18" s="10"/>
      <c r="F18" s="10"/>
      <c r="G18" s="150"/>
      <c r="H18" s="150"/>
      <c r="I18" s="150"/>
      <c r="J18" s="150"/>
      <c r="K18" s="150"/>
      <c r="L18" s="150"/>
      <c r="M18" s="10"/>
      <c r="N18" s="10"/>
      <c r="O18" s="10"/>
      <c r="P18" s="10"/>
      <c r="Q18" s="346"/>
      <c r="R18" s="347"/>
      <c r="S18" s="348"/>
      <c r="T18" s="387"/>
      <c r="U18" s="347"/>
      <c r="V18" s="348"/>
      <c r="W18" s="387">
        <v>97800000</v>
      </c>
      <c r="X18" s="347"/>
      <c r="Y18" s="348"/>
      <c r="Z18" s="387">
        <v>97776667</v>
      </c>
      <c r="AA18" s="347"/>
      <c r="AB18" s="410"/>
      <c r="AC18" s="151">
        <f>+Z18/W18</f>
        <v>0.99976142126789369</v>
      </c>
      <c r="AD18" s="152"/>
    </row>
    <row r="19" spans="1:40" ht="7.5" customHeight="1" thickBot="1" x14ac:dyDescent="0.3">
      <c r="A19" s="6"/>
      <c r="B19" s="7"/>
      <c r="C19" s="10"/>
      <c r="D19" s="10"/>
      <c r="E19" s="10"/>
      <c r="F19" s="10"/>
      <c r="G19" s="10"/>
      <c r="H19" s="10"/>
      <c r="I19" s="10"/>
      <c r="J19" s="10"/>
      <c r="K19" s="10"/>
      <c r="L19" s="10"/>
      <c r="M19" s="10"/>
      <c r="N19" s="10"/>
      <c r="O19" s="10"/>
      <c r="P19" s="10"/>
      <c r="Q19" s="10"/>
      <c r="R19" s="10"/>
      <c r="S19" s="10"/>
      <c r="T19" s="10"/>
      <c r="U19" s="10"/>
      <c r="V19" s="10"/>
      <c r="W19" s="10"/>
      <c r="X19" s="10"/>
      <c r="Y19" s="10"/>
      <c r="Z19" s="10"/>
      <c r="AA19" s="3"/>
      <c r="AB19" s="76"/>
    </row>
    <row r="20" spans="1:40" ht="17.25" customHeight="1" x14ac:dyDescent="0.25">
      <c r="A20" s="325" t="s">
        <v>86</v>
      </c>
      <c r="B20" s="326"/>
      <c r="C20" s="327"/>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8"/>
    </row>
    <row r="21" spans="1:40" ht="15" customHeight="1" x14ac:dyDescent="0.25">
      <c r="A21" s="450" t="s">
        <v>7</v>
      </c>
      <c r="B21" s="443" t="s">
        <v>8</v>
      </c>
      <c r="C21" s="444"/>
      <c r="D21" s="319" t="s">
        <v>9</v>
      </c>
      <c r="E21" s="320"/>
      <c r="F21" s="320"/>
      <c r="G21" s="320"/>
      <c r="H21" s="320"/>
      <c r="I21" s="320"/>
      <c r="J21" s="320"/>
      <c r="K21" s="320"/>
      <c r="L21" s="320"/>
      <c r="M21" s="320"/>
      <c r="N21" s="320"/>
      <c r="O21" s="321"/>
      <c r="P21" s="329" t="s">
        <v>10</v>
      </c>
      <c r="Q21" s="329" t="s">
        <v>94</v>
      </c>
      <c r="R21" s="329"/>
      <c r="S21" s="329"/>
      <c r="T21" s="329"/>
      <c r="U21" s="329"/>
      <c r="V21" s="329"/>
      <c r="W21" s="329"/>
      <c r="X21" s="329"/>
      <c r="Y21" s="329"/>
      <c r="Z21" s="329"/>
      <c r="AA21" s="329"/>
      <c r="AB21" s="475"/>
    </row>
    <row r="22" spans="1:40" ht="27" customHeight="1" x14ac:dyDescent="0.25">
      <c r="A22" s="452"/>
      <c r="B22" s="445"/>
      <c r="C22" s="440"/>
      <c r="D22" s="319" t="s">
        <v>69</v>
      </c>
      <c r="E22" s="320"/>
      <c r="F22" s="321"/>
      <c r="G22" s="319" t="s">
        <v>24</v>
      </c>
      <c r="H22" s="320"/>
      <c r="I22" s="321"/>
      <c r="J22" s="319" t="s">
        <v>25</v>
      </c>
      <c r="K22" s="320"/>
      <c r="L22" s="321"/>
      <c r="M22" s="319" t="s">
        <v>26</v>
      </c>
      <c r="N22" s="320"/>
      <c r="O22" s="321"/>
      <c r="P22" s="321"/>
      <c r="Q22" s="329"/>
      <c r="R22" s="329"/>
      <c r="S22" s="329"/>
      <c r="T22" s="329"/>
      <c r="U22" s="329"/>
      <c r="V22" s="329"/>
      <c r="W22" s="329"/>
      <c r="X22" s="329"/>
      <c r="Y22" s="329"/>
      <c r="Z22" s="329"/>
      <c r="AA22" s="329"/>
      <c r="AB22" s="475"/>
    </row>
    <row r="23" spans="1:40" x14ac:dyDescent="0.25">
      <c r="A23" s="453" t="str">
        <f>+C13</f>
        <v xml:space="preserve">Diseñar e implementar 1 estrategia para el desarrollo de capacidades socioemocionales y técnicas de las mujeres en toda su diversidad para su emprendimiento y empleabilidad.  </v>
      </c>
      <c r="B23" s="446" t="s">
        <v>106</v>
      </c>
      <c r="C23" s="447"/>
      <c r="D23" s="455"/>
      <c r="E23" s="456"/>
      <c r="F23" s="457"/>
      <c r="G23" s="455"/>
      <c r="H23" s="456"/>
      <c r="I23" s="457"/>
      <c r="J23" s="455"/>
      <c r="K23" s="456"/>
      <c r="L23" s="457"/>
      <c r="M23" s="455"/>
      <c r="N23" s="456"/>
      <c r="O23" s="457"/>
      <c r="P23" s="468"/>
      <c r="Q23" s="471"/>
      <c r="R23" s="471"/>
      <c r="S23" s="471"/>
      <c r="T23" s="471"/>
      <c r="U23" s="471"/>
      <c r="V23" s="471"/>
      <c r="W23" s="471"/>
      <c r="X23" s="471"/>
      <c r="Y23" s="471"/>
      <c r="Z23" s="471"/>
      <c r="AA23" s="471"/>
      <c r="AB23" s="472"/>
    </row>
    <row r="24" spans="1:40" x14ac:dyDescent="0.25">
      <c r="A24" s="453"/>
      <c r="B24" s="448"/>
      <c r="C24" s="449"/>
      <c r="D24" s="458"/>
      <c r="E24" s="459"/>
      <c r="F24" s="460"/>
      <c r="G24" s="458"/>
      <c r="H24" s="459"/>
      <c r="I24" s="460"/>
      <c r="J24" s="458"/>
      <c r="K24" s="459"/>
      <c r="L24" s="460"/>
      <c r="M24" s="458"/>
      <c r="N24" s="459"/>
      <c r="O24" s="460"/>
      <c r="P24" s="469"/>
      <c r="Q24" s="471"/>
      <c r="R24" s="471"/>
      <c r="S24" s="471"/>
      <c r="T24" s="471"/>
      <c r="U24" s="471"/>
      <c r="V24" s="471"/>
      <c r="W24" s="471"/>
      <c r="X24" s="471"/>
      <c r="Y24" s="471"/>
      <c r="Z24" s="471"/>
      <c r="AA24" s="471"/>
      <c r="AB24" s="472"/>
    </row>
    <row r="25" spans="1:40" x14ac:dyDescent="0.25">
      <c r="A25" s="453"/>
      <c r="B25" s="448"/>
      <c r="C25" s="449"/>
      <c r="D25" s="458"/>
      <c r="E25" s="459"/>
      <c r="F25" s="460"/>
      <c r="G25" s="458"/>
      <c r="H25" s="459"/>
      <c r="I25" s="460"/>
      <c r="J25" s="458"/>
      <c r="K25" s="459"/>
      <c r="L25" s="460"/>
      <c r="M25" s="458"/>
      <c r="N25" s="459"/>
      <c r="O25" s="460"/>
      <c r="P25" s="469"/>
      <c r="Q25" s="471"/>
      <c r="R25" s="471"/>
      <c r="S25" s="471"/>
      <c r="T25" s="471"/>
      <c r="U25" s="471"/>
      <c r="V25" s="471"/>
      <c r="W25" s="471"/>
      <c r="X25" s="471"/>
      <c r="Y25" s="471"/>
      <c r="Z25" s="471"/>
      <c r="AA25" s="471"/>
      <c r="AB25" s="472"/>
    </row>
    <row r="26" spans="1:40" ht="30.75" customHeight="1" thickBot="1" x14ac:dyDescent="0.3">
      <c r="A26" s="454"/>
      <c r="B26" s="448"/>
      <c r="C26" s="449"/>
      <c r="D26" s="458"/>
      <c r="E26" s="459"/>
      <c r="F26" s="460"/>
      <c r="G26" s="458"/>
      <c r="H26" s="459"/>
      <c r="I26" s="460"/>
      <c r="J26" s="458"/>
      <c r="K26" s="459"/>
      <c r="L26" s="460"/>
      <c r="M26" s="458"/>
      <c r="N26" s="459"/>
      <c r="O26" s="460"/>
      <c r="P26" s="469"/>
      <c r="Q26" s="473"/>
      <c r="R26" s="473"/>
      <c r="S26" s="473"/>
      <c r="T26" s="473"/>
      <c r="U26" s="473"/>
      <c r="V26" s="473"/>
      <c r="W26" s="473"/>
      <c r="X26" s="473"/>
      <c r="Y26" s="473"/>
      <c r="Z26" s="473"/>
      <c r="AA26" s="473"/>
      <c r="AB26" s="474"/>
    </row>
    <row r="27" spans="1:40" ht="51.75" customHeight="1" x14ac:dyDescent="0.25">
      <c r="A27" s="461"/>
      <c r="B27" s="462"/>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3"/>
    </row>
    <row r="28" spans="1:40" ht="36.75" customHeight="1" x14ac:dyDescent="0.25">
      <c r="A28" s="450" t="s">
        <v>7</v>
      </c>
      <c r="B28" s="329" t="s">
        <v>71</v>
      </c>
      <c r="C28" s="329" t="s">
        <v>8</v>
      </c>
      <c r="D28" s="329" t="s">
        <v>68</v>
      </c>
      <c r="E28" s="329"/>
      <c r="F28" s="329"/>
      <c r="G28" s="329"/>
      <c r="H28" s="329"/>
      <c r="I28" s="329"/>
      <c r="J28" s="329"/>
      <c r="K28" s="329"/>
      <c r="L28" s="329"/>
      <c r="M28" s="329"/>
      <c r="N28" s="329"/>
      <c r="O28" s="329"/>
      <c r="P28" s="329"/>
      <c r="Q28" s="329" t="s">
        <v>95</v>
      </c>
      <c r="R28" s="329"/>
      <c r="S28" s="329"/>
      <c r="T28" s="329"/>
      <c r="U28" s="329"/>
      <c r="V28" s="329"/>
      <c r="W28" s="329"/>
      <c r="X28" s="329"/>
      <c r="Y28" s="329"/>
      <c r="Z28" s="329"/>
      <c r="AA28" s="329"/>
      <c r="AB28" s="329"/>
      <c r="AE28" s="153"/>
      <c r="AF28" s="153"/>
      <c r="AG28" s="153"/>
      <c r="AH28" s="153"/>
      <c r="AI28" s="153"/>
      <c r="AJ28" s="153"/>
      <c r="AK28" s="153"/>
      <c r="AL28" s="153"/>
      <c r="AM28" s="153"/>
      <c r="AN28" s="154"/>
    </row>
    <row r="29" spans="1:40" ht="25.5" customHeight="1" x14ac:dyDescent="0.25">
      <c r="A29" s="450"/>
      <c r="B29" s="329"/>
      <c r="C29" s="451"/>
      <c r="D29" s="87" t="s">
        <v>47</v>
      </c>
      <c r="E29" s="87" t="s">
        <v>48</v>
      </c>
      <c r="F29" s="87" t="s">
        <v>49</v>
      </c>
      <c r="G29" s="87" t="s">
        <v>50</v>
      </c>
      <c r="H29" s="87" t="s">
        <v>51</v>
      </c>
      <c r="I29" s="87" t="s">
        <v>52</v>
      </c>
      <c r="J29" s="87" t="s">
        <v>53</v>
      </c>
      <c r="K29" s="87" t="s">
        <v>54</v>
      </c>
      <c r="L29" s="87" t="s">
        <v>55</v>
      </c>
      <c r="M29" s="87" t="s">
        <v>56</v>
      </c>
      <c r="N29" s="87" t="s">
        <v>57</v>
      </c>
      <c r="O29" s="87" t="s">
        <v>58</v>
      </c>
      <c r="P29" s="87" t="s">
        <v>10</v>
      </c>
      <c r="Q29" s="445" t="s">
        <v>90</v>
      </c>
      <c r="R29" s="464"/>
      <c r="S29" s="464"/>
      <c r="T29" s="440"/>
      <c r="U29" s="445" t="s">
        <v>91</v>
      </c>
      <c r="V29" s="464"/>
      <c r="W29" s="464"/>
      <c r="X29" s="440"/>
      <c r="Y29" s="445" t="s">
        <v>92</v>
      </c>
      <c r="Z29" s="464"/>
      <c r="AA29" s="464"/>
      <c r="AB29" s="470"/>
      <c r="AE29" s="153"/>
      <c r="AF29" s="153"/>
      <c r="AG29" s="153"/>
      <c r="AH29" s="153"/>
      <c r="AI29" s="153"/>
      <c r="AJ29" s="153"/>
      <c r="AK29" s="153"/>
      <c r="AL29" s="153"/>
      <c r="AM29" s="153"/>
      <c r="AN29" s="154"/>
    </row>
    <row r="30" spans="1:40" ht="150" customHeight="1" thickBot="1" x14ac:dyDescent="0.3">
      <c r="A30" s="315" t="str">
        <f>+C13</f>
        <v xml:space="preserve">Diseñar e implementar 1 estrategia para el desarrollo de capacidades socioemocionales y técnicas de las mujeres en toda su diversidad para su emprendimiento y empleabilidad.  </v>
      </c>
      <c r="B30" s="70">
        <f>+AA13</f>
        <v>0.33</v>
      </c>
      <c r="C30" s="128">
        <f>+U13</f>
        <v>0.2</v>
      </c>
      <c r="D30" s="124"/>
      <c r="E30" s="124"/>
      <c r="F30" s="124"/>
      <c r="G30" s="124"/>
      <c r="H30" s="124"/>
      <c r="I30" s="124"/>
      <c r="J30" s="124">
        <f>+J63</f>
        <v>1.2606060606060607E-2</v>
      </c>
      <c r="K30" s="124">
        <f t="shared" ref="K30:O30" si="0">+K63</f>
        <v>2.1878787878787883E-2</v>
      </c>
      <c r="L30" s="124">
        <f t="shared" si="0"/>
        <v>2.9757575757575764E-2</v>
      </c>
      <c r="M30" s="124">
        <f t="shared" si="0"/>
        <v>2.9757575757575764E-2</v>
      </c>
      <c r="N30" s="124">
        <f t="shared" si="0"/>
        <v>4.5515151515151515E-2</v>
      </c>
      <c r="O30" s="124">
        <f t="shared" si="0"/>
        <v>5.2606060606060608E-2</v>
      </c>
      <c r="P30" s="124">
        <f>SUM(D30:O30)</f>
        <v>0.19212121212121214</v>
      </c>
      <c r="Q30" s="541" t="s">
        <v>233</v>
      </c>
      <c r="R30" s="542"/>
      <c r="S30" s="542"/>
      <c r="T30" s="543"/>
      <c r="U30" s="541" t="s">
        <v>234</v>
      </c>
      <c r="V30" s="542"/>
      <c r="W30" s="542"/>
      <c r="X30" s="543"/>
      <c r="Y30" s="541" t="s">
        <v>232</v>
      </c>
      <c r="Z30" s="542"/>
      <c r="AA30" s="542"/>
      <c r="AB30" s="544"/>
      <c r="AC30" s="134">
        <f>+LEN(Q30)</f>
        <v>1139</v>
      </c>
      <c r="AD30" s="155" t="s">
        <v>130</v>
      </c>
      <c r="AE30" s="155" t="s">
        <v>134</v>
      </c>
      <c r="AF30" s="134">
        <f>LEN(AE30)</f>
        <v>300</v>
      </c>
      <c r="AG30" s="155" t="s">
        <v>133</v>
      </c>
      <c r="AH30" s="134">
        <f>LEN(AG30)</f>
        <v>278</v>
      </c>
      <c r="AI30" s="155" t="s">
        <v>202</v>
      </c>
      <c r="AJ30" s="134">
        <f>LEN(AI30)</f>
        <v>300</v>
      </c>
      <c r="AK30" s="153"/>
      <c r="AL30" s="153"/>
      <c r="AM30" s="153"/>
      <c r="AN30" s="154"/>
    </row>
    <row r="31" spans="1:40" ht="18.75" x14ac:dyDescent="0.25">
      <c r="A31" s="439"/>
      <c r="B31" s="440"/>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2"/>
      <c r="AC31" s="285">
        <f>+P30/C30</f>
        <v>0.96060606060606069</v>
      </c>
      <c r="AD31" s="156"/>
      <c r="AE31" s="153"/>
      <c r="AF31" s="153"/>
      <c r="AG31" s="153"/>
      <c r="AH31" s="153"/>
      <c r="AI31" s="153"/>
      <c r="AJ31" s="153"/>
      <c r="AK31" s="153"/>
      <c r="AL31" s="153"/>
      <c r="AM31" s="153"/>
      <c r="AN31" s="154"/>
    </row>
    <row r="32" spans="1:40" ht="15" customHeight="1" x14ac:dyDescent="0.25">
      <c r="A32" s="450" t="s">
        <v>13</v>
      </c>
      <c r="B32" s="519" t="s">
        <v>70</v>
      </c>
      <c r="C32" s="329" t="s">
        <v>14</v>
      </c>
      <c r="D32" s="329"/>
      <c r="E32" s="329"/>
      <c r="F32" s="329"/>
      <c r="G32" s="329"/>
      <c r="H32" s="329"/>
      <c r="I32" s="329"/>
      <c r="J32" s="329"/>
      <c r="K32" s="329"/>
      <c r="L32" s="329"/>
      <c r="M32" s="329"/>
      <c r="N32" s="329"/>
      <c r="O32" s="329"/>
      <c r="P32" s="329"/>
      <c r="Q32" s="319" t="s">
        <v>88</v>
      </c>
      <c r="R32" s="320"/>
      <c r="S32" s="320"/>
      <c r="T32" s="320"/>
      <c r="U32" s="320"/>
      <c r="V32" s="320"/>
      <c r="W32" s="320"/>
      <c r="X32" s="320"/>
      <c r="Y32" s="320"/>
      <c r="Z32" s="320"/>
      <c r="AA32" s="320"/>
      <c r="AB32" s="491"/>
      <c r="AE32" s="153"/>
      <c r="AF32" s="153"/>
      <c r="AG32" s="153"/>
      <c r="AH32" s="153"/>
      <c r="AI32" s="153"/>
      <c r="AJ32" s="153"/>
      <c r="AK32" s="153"/>
      <c r="AL32" s="153"/>
      <c r="AM32" s="153"/>
      <c r="AN32" s="154"/>
    </row>
    <row r="33" spans="1:42" ht="25.5" customHeight="1" x14ac:dyDescent="0.25">
      <c r="A33" s="450"/>
      <c r="B33" s="441"/>
      <c r="C33" s="87" t="s">
        <v>15</v>
      </c>
      <c r="D33" s="87" t="s">
        <v>47</v>
      </c>
      <c r="E33" s="87" t="s">
        <v>48</v>
      </c>
      <c r="F33" s="87" t="s">
        <v>49</v>
      </c>
      <c r="G33" s="87" t="s">
        <v>50</v>
      </c>
      <c r="H33" s="87" t="s">
        <v>51</v>
      </c>
      <c r="I33" s="87" t="s">
        <v>52</v>
      </c>
      <c r="J33" s="87" t="s">
        <v>53</v>
      </c>
      <c r="K33" s="87" t="s">
        <v>54</v>
      </c>
      <c r="L33" s="87" t="s">
        <v>55</v>
      </c>
      <c r="M33" s="87" t="s">
        <v>56</v>
      </c>
      <c r="N33" s="87" t="s">
        <v>57</v>
      </c>
      <c r="O33" s="87" t="s">
        <v>58</v>
      </c>
      <c r="P33" s="87" t="s">
        <v>72</v>
      </c>
      <c r="Q33" s="319" t="s">
        <v>93</v>
      </c>
      <c r="R33" s="320"/>
      <c r="S33" s="320"/>
      <c r="T33" s="320"/>
      <c r="U33" s="320"/>
      <c r="V33" s="320"/>
      <c r="W33" s="320"/>
      <c r="X33" s="320"/>
      <c r="Y33" s="320"/>
      <c r="Z33" s="320"/>
      <c r="AA33" s="320"/>
      <c r="AB33" s="491"/>
      <c r="AE33" s="157"/>
      <c r="AF33" s="157"/>
      <c r="AG33" s="157"/>
      <c r="AH33" s="157"/>
      <c r="AI33" s="157"/>
      <c r="AJ33" s="157"/>
      <c r="AK33" s="157"/>
      <c r="AL33" s="157"/>
      <c r="AM33" s="157"/>
      <c r="AN33" s="154"/>
    </row>
    <row r="34" spans="1:42" ht="52.15" customHeight="1" x14ac:dyDescent="0.25">
      <c r="A34" s="480" t="s">
        <v>207</v>
      </c>
      <c r="B34" s="476">
        <v>0.13</v>
      </c>
      <c r="C34" s="66" t="s">
        <v>11</v>
      </c>
      <c r="D34" s="67"/>
      <c r="E34" s="67"/>
      <c r="F34" s="67"/>
      <c r="G34" s="67"/>
      <c r="H34" s="67"/>
      <c r="I34" s="67"/>
      <c r="J34" s="67">
        <v>0</v>
      </c>
      <c r="K34" s="67">
        <v>0</v>
      </c>
      <c r="L34" s="67">
        <v>0.1</v>
      </c>
      <c r="M34" s="67">
        <v>0.3</v>
      </c>
      <c r="N34" s="67">
        <v>0.3</v>
      </c>
      <c r="O34" s="67">
        <v>0.3</v>
      </c>
      <c r="P34" s="68">
        <f t="shared" ref="P34:P45" si="1">SUM(D34:O34)</f>
        <v>1</v>
      </c>
      <c r="Q34" s="565" t="s">
        <v>235</v>
      </c>
      <c r="R34" s="566"/>
      <c r="S34" s="566"/>
      <c r="T34" s="566"/>
      <c r="U34" s="566"/>
      <c r="V34" s="566"/>
      <c r="W34" s="566"/>
      <c r="X34" s="566"/>
      <c r="Y34" s="566"/>
      <c r="Z34" s="566"/>
      <c r="AA34" s="566"/>
      <c r="AB34" s="567"/>
      <c r="AC34" s="133"/>
      <c r="AE34" s="158"/>
      <c r="AF34" s="158"/>
      <c r="AG34" s="158"/>
      <c r="AH34" s="158"/>
      <c r="AI34" s="545" t="s">
        <v>203</v>
      </c>
      <c r="AJ34" s="546">
        <f>LEN(AI34)</f>
        <v>192</v>
      </c>
      <c r="AK34" s="158"/>
      <c r="AL34" s="158"/>
      <c r="AM34" s="158"/>
      <c r="AN34" s="154"/>
    </row>
    <row r="35" spans="1:42" ht="52.15" customHeight="1" x14ac:dyDescent="0.25">
      <c r="A35" s="481"/>
      <c r="B35" s="477"/>
      <c r="C35" s="62" t="s">
        <v>12</v>
      </c>
      <c r="D35" s="12"/>
      <c r="E35" s="12"/>
      <c r="F35" s="12"/>
      <c r="G35" s="12"/>
      <c r="H35" s="12"/>
      <c r="I35" s="12"/>
      <c r="J35" s="12">
        <v>0</v>
      </c>
      <c r="K35" s="12">
        <v>0</v>
      </c>
      <c r="L35" s="12">
        <v>0.1</v>
      </c>
      <c r="M35" s="12">
        <v>0.1</v>
      </c>
      <c r="N35" s="12">
        <v>0.3</v>
      </c>
      <c r="O35" s="12">
        <v>0.4</v>
      </c>
      <c r="P35" s="314">
        <f t="shared" si="1"/>
        <v>0.9</v>
      </c>
      <c r="Q35" s="568"/>
      <c r="R35" s="569"/>
      <c r="S35" s="569"/>
      <c r="T35" s="569"/>
      <c r="U35" s="569"/>
      <c r="V35" s="569"/>
      <c r="W35" s="569"/>
      <c r="X35" s="569"/>
      <c r="Y35" s="569"/>
      <c r="Z35" s="569"/>
      <c r="AA35" s="569"/>
      <c r="AB35" s="570"/>
      <c r="AC35" s="133"/>
      <c r="AE35" s="154"/>
      <c r="AF35" s="154"/>
      <c r="AG35" s="154"/>
      <c r="AH35" s="154"/>
      <c r="AI35" s="545"/>
      <c r="AJ35" s="546"/>
      <c r="AK35" s="154"/>
      <c r="AL35" s="154"/>
      <c r="AM35" s="154"/>
      <c r="AN35" s="154"/>
      <c r="AO35" s="154"/>
    </row>
    <row r="36" spans="1:42" ht="19.899999999999999" customHeight="1" x14ac:dyDescent="0.25">
      <c r="A36" s="478" t="s">
        <v>114</v>
      </c>
      <c r="B36" s="479"/>
      <c r="C36" s="62"/>
      <c r="D36" s="64"/>
      <c r="E36" s="69"/>
      <c r="F36" s="64"/>
      <c r="G36" s="64"/>
      <c r="H36" s="64"/>
      <c r="I36" s="64"/>
      <c r="J36" s="64"/>
      <c r="K36" s="64"/>
      <c r="L36" s="64"/>
      <c r="M36" s="64"/>
      <c r="N36" s="64"/>
      <c r="O36" s="64"/>
      <c r="P36" s="159">
        <f t="shared" si="1"/>
        <v>0</v>
      </c>
      <c r="Q36" s="571"/>
      <c r="R36" s="572"/>
      <c r="S36" s="572"/>
      <c r="T36" s="572"/>
      <c r="U36" s="572"/>
      <c r="V36" s="572"/>
      <c r="W36" s="572"/>
      <c r="X36" s="572"/>
      <c r="Y36" s="572"/>
      <c r="Z36" s="572"/>
      <c r="AA36" s="572"/>
      <c r="AB36" s="573"/>
      <c r="AC36" s="134">
        <f>+LEN(Q34)</f>
        <v>1179</v>
      </c>
      <c r="AE36" s="154"/>
      <c r="AF36" s="154"/>
      <c r="AG36" s="154"/>
      <c r="AH36" s="154"/>
      <c r="AI36" s="545"/>
      <c r="AJ36" s="546"/>
      <c r="AK36" s="154"/>
      <c r="AL36" s="154"/>
      <c r="AM36" s="154"/>
      <c r="AN36" s="154"/>
      <c r="AO36" s="154"/>
    </row>
    <row r="37" spans="1:42" ht="81.599999999999994" customHeight="1" x14ac:dyDescent="0.25">
      <c r="A37" s="480" t="s">
        <v>124</v>
      </c>
      <c r="B37" s="476">
        <v>0.13</v>
      </c>
      <c r="C37" s="61" t="s">
        <v>11</v>
      </c>
      <c r="D37" s="63"/>
      <c r="E37" s="63"/>
      <c r="F37" s="63"/>
      <c r="G37" s="63"/>
      <c r="H37" s="63"/>
      <c r="I37" s="63"/>
      <c r="J37" s="63">
        <v>0.16</v>
      </c>
      <c r="K37" s="63">
        <v>0.17</v>
      </c>
      <c r="L37" s="63">
        <v>0.17</v>
      </c>
      <c r="M37" s="63">
        <v>0.17</v>
      </c>
      <c r="N37" s="63">
        <v>0.17</v>
      </c>
      <c r="O37" s="63">
        <v>0.16</v>
      </c>
      <c r="P37" s="13">
        <f t="shared" si="1"/>
        <v>1</v>
      </c>
      <c r="Q37" s="523" t="s">
        <v>229</v>
      </c>
      <c r="R37" s="524"/>
      <c r="S37" s="524"/>
      <c r="T37" s="524"/>
      <c r="U37" s="524"/>
      <c r="V37" s="524"/>
      <c r="W37" s="524"/>
      <c r="X37" s="524"/>
      <c r="Y37" s="524"/>
      <c r="Z37" s="524"/>
      <c r="AA37" s="524"/>
      <c r="AB37" s="525"/>
      <c r="AC37" s="133"/>
      <c r="AD37" s="154"/>
      <c r="AE37" s="154"/>
      <c r="AF37" s="154"/>
      <c r="AG37" s="154"/>
      <c r="AH37" s="154"/>
      <c r="AI37" s="154"/>
      <c r="AJ37" s="154"/>
      <c r="AK37" s="154"/>
      <c r="AL37" s="154"/>
      <c r="AM37" s="154"/>
      <c r="AN37" s="154"/>
      <c r="AO37" s="154"/>
    </row>
    <row r="38" spans="1:42" ht="81.599999999999994" customHeight="1" x14ac:dyDescent="0.25">
      <c r="A38" s="481"/>
      <c r="B38" s="477"/>
      <c r="C38" s="62" t="s">
        <v>12</v>
      </c>
      <c r="D38" s="12"/>
      <c r="E38" s="12"/>
      <c r="F38" s="12"/>
      <c r="G38" s="12"/>
      <c r="H38" s="12"/>
      <c r="I38" s="12"/>
      <c r="J38" s="12">
        <v>0.16</v>
      </c>
      <c r="K38" s="12">
        <v>0.17</v>
      </c>
      <c r="L38" s="60">
        <v>0.17</v>
      </c>
      <c r="M38" s="60">
        <v>0.17</v>
      </c>
      <c r="N38" s="60">
        <v>0.17</v>
      </c>
      <c r="O38" s="60">
        <v>0.16</v>
      </c>
      <c r="P38" s="13">
        <f t="shared" si="1"/>
        <v>1</v>
      </c>
      <c r="Q38" s="526"/>
      <c r="R38" s="527"/>
      <c r="S38" s="527"/>
      <c r="T38" s="527"/>
      <c r="U38" s="527"/>
      <c r="V38" s="527"/>
      <c r="W38" s="527"/>
      <c r="X38" s="527"/>
      <c r="Y38" s="527"/>
      <c r="Z38" s="527"/>
      <c r="AA38" s="527"/>
      <c r="AB38" s="528"/>
      <c r="AC38" s="160"/>
      <c r="AD38" s="154"/>
      <c r="AE38" s="154"/>
      <c r="AF38" s="154"/>
      <c r="AG38" s="154"/>
      <c r="AH38" s="154"/>
      <c r="AI38" s="154"/>
      <c r="AJ38" s="154"/>
      <c r="AK38" s="154"/>
      <c r="AL38" s="154"/>
      <c r="AM38" s="154"/>
      <c r="AN38" s="154"/>
      <c r="AO38" s="154"/>
    </row>
    <row r="39" spans="1:42" ht="19.899999999999999" customHeight="1" x14ac:dyDescent="0.25">
      <c r="A39" s="478" t="s">
        <v>113</v>
      </c>
      <c r="B39" s="479"/>
      <c r="C39" s="62"/>
      <c r="D39" s="64"/>
      <c r="E39" s="64"/>
      <c r="F39" s="64"/>
      <c r="G39" s="64"/>
      <c r="H39" s="64"/>
      <c r="I39" s="64"/>
      <c r="J39" s="64"/>
      <c r="K39" s="64"/>
      <c r="L39" s="64"/>
      <c r="M39" s="64"/>
      <c r="N39" s="64"/>
      <c r="O39" s="64"/>
      <c r="P39" s="161">
        <f t="shared" si="1"/>
        <v>0</v>
      </c>
      <c r="Q39" s="529"/>
      <c r="R39" s="530"/>
      <c r="S39" s="530"/>
      <c r="T39" s="530"/>
      <c r="U39" s="530"/>
      <c r="V39" s="530"/>
      <c r="W39" s="530"/>
      <c r="X39" s="530"/>
      <c r="Y39" s="530"/>
      <c r="Z39" s="530"/>
      <c r="AA39" s="530"/>
      <c r="AB39" s="531"/>
      <c r="AC39" s="134">
        <f>+LEN(Q37)</f>
        <v>1548</v>
      </c>
      <c r="AD39" s="154"/>
      <c r="AE39" s="154"/>
      <c r="AF39" s="154"/>
      <c r="AG39" s="154"/>
      <c r="AH39" s="154"/>
      <c r="AI39" s="154"/>
      <c r="AJ39" s="154"/>
      <c r="AK39" s="154"/>
      <c r="AL39" s="154"/>
      <c r="AM39" s="154"/>
      <c r="AN39" s="154"/>
      <c r="AO39" s="154"/>
    </row>
    <row r="40" spans="1:42" ht="87.6" customHeight="1" x14ac:dyDescent="0.25">
      <c r="A40" s="480" t="s">
        <v>123</v>
      </c>
      <c r="B40" s="476">
        <v>7.0000000000000007E-2</v>
      </c>
      <c r="C40" s="61" t="s">
        <v>11</v>
      </c>
      <c r="D40" s="63"/>
      <c r="E40" s="63"/>
      <c r="F40" s="63"/>
      <c r="G40" s="63"/>
      <c r="H40" s="63"/>
      <c r="I40" s="63"/>
      <c r="J40" s="63">
        <v>0</v>
      </c>
      <c r="K40" s="63">
        <v>0.2</v>
      </c>
      <c r="L40" s="63">
        <v>0.2</v>
      </c>
      <c r="M40" s="63">
        <v>0.2</v>
      </c>
      <c r="N40" s="63">
        <v>0.2</v>
      </c>
      <c r="O40" s="63">
        <v>0.2</v>
      </c>
      <c r="P40" s="13">
        <f t="shared" si="1"/>
        <v>1</v>
      </c>
      <c r="Q40" s="523" t="s">
        <v>245</v>
      </c>
      <c r="R40" s="524"/>
      <c r="S40" s="524"/>
      <c r="T40" s="524"/>
      <c r="U40" s="524"/>
      <c r="V40" s="524"/>
      <c r="W40" s="524"/>
      <c r="X40" s="524"/>
      <c r="Y40" s="524"/>
      <c r="Z40" s="524"/>
      <c r="AA40" s="524"/>
      <c r="AB40" s="525"/>
      <c r="AC40" s="160"/>
      <c r="AD40" s="155" t="s">
        <v>132</v>
      </c>
      <c r="AE40" s="154">
        <f>LEN(AD40)</f>
        <v>169</v>
      </c>
      <c r="AF40" s="154"/>
      <c r="AG40" s="155" t="s">
        <v>204</v>
      </c>
      <c r="AH40" s="154">
        <f>LEN(AG40)</f>
        <v>296</v>
      </c>
      <c r="AI40" s="154">
        <f>+LEN(AC40)</f>
        <v>0</v>
      </c>
      <c r="AJ40" s="154"/>
      <c r="AK40" s="154"/>
      <c r="AL40" s="154"/>
      <c r="AM40" s="154"/>
      <c r="AN40" s="154"/>
      <c r="AO40" s="154"/>
      <c r="AP40" s="132"/>
    </row>
    <row r="41" spans="1:42" ht="87.6" customHeight="1" x14ac:dyDescent="0.25">
      <c r="A41" s="481"/>
      <c r="B41" s="477"/>
      <c r="C41" s="62" t="s">
        <v>12</v>
      </c>
      <c r="D41" s="12"/>
      <c r="E41" s="12"/>
      <c r="F41" s="12"/>
      <c r="G41" s="12"/>
      <c r="H41" s="12"/>
      <c r="I41" s="12"/>
      <c r="J41" s="12">
        <v>0</v>
      </c>
      <c r="K41" s="12">
        <v>0.2</v>
      </c>
      <c r="L41" s="60">
        <v>0.2</v>
      </c>
      <c r="M41" s="60">
        <v>0.2</v>
      </c>
      <c r="N41" s="60">
        <v>0.2</v>
      </c>
      <c r="O41" s="60">
        <v>0.2</v>
      </c>
      <c r="P41" s="13">
        <f t="shared" si="1"/>
        <v>1</v>
      </c>
      <c r="Q41" s="526"/>
      <c r="R41" s="527"/>
      <c r="S41" s="527"/>
      <c r="T41" s="527"/>
      <c r="U41" s="527"/>
      <c r="V41" s="527"/>
      <c r="W41" s="527"/>
      <c r="X41" s="527"/>
      <c r="Y41" s="527"/>
      <c r="Z41" s="527"/>
      <c r="AA41" s="527"/>
      <c r="AB41" s="528"/>
      <c r="AC41" s="160"/>
      <c r="AD41" s="154"/>
      <c r="AE41" s="154"/>
      <c r="AF41" s="154"/>
      <c r="AG41" s="154"/>
      <c r="AH41" s="154"/>
      <c r="AI41" s="154"/>
      <c r="AJ41" s="154"/>
      <c r="AK41" s="154"/>
      <c r="AL41" s="154"/>
      <c r="AM41" s="154"/>
      <c r="AN41" s="154"/>
      <c r="AO41" s="154"/>
      <c r="AP41" s="132"/>
    </row>
    <row r="42" spans="1:42" ht="19.899999999999999" customHeight="1" thickBot="1" x14ac:dyDescent="0.3">
      <c r="A42" s="552" t="s">
        <v>115</v>
      </c>
      <c r="B42" s="553"/>
      <c r="C42" s="62"/>
      <c r="D42" s="64"/>
      <c r="E42" s="64"/>
      <c r="F42" s="64"/>
      <c r="G42" s="64"/>
      <c r="H42" s="64"/>
      <c r="I42" s="64"/>
      <c r="J42" s="64"/>
      <c r="K42" s="64"/>
      <c r="L42" s="64"/>
      <c r="M42" s="64"/>
      <c r="N42" s="64"/>
      <c r="O42" s="64"/>
      <c r="P42" s="161">
        <f t="shared" si="1"/>
        <v>0</v>
      </c>
      <c r="Q42" s="529"/>
      <c r="R42" s="530"/>
      <c r="S42" s="530"/>
      <c r="T42" s="530"/>
      <c r="U42" s="530"/>
      <c r="V42" s="530"/>
      <c r="W42" s="530"/>
      <c r="X42" s="530"/>
      <c r="Y42" s="530"/>
      <c r="Z42" s="530"/>
      <c r="AA42" s="530"/>
      <c r="AB42" s="531"/>
      <c r="AC42" s="134">
        <f>+LEN(Q40)</f>
        <v>1683</v>
      </c>
      <c r="AD42" s="154"/>
      <c r="AE42" s="154"/>
      <c r="AF42" s="154"/>
      <c r="AG42" s="154"/>
      <c r="AH42" s="154"/>
      <c r="AI42" s="154"/>
      <c r="AJ42" s="154"/>
      <c r="AK42" s="154"/>
      <c r="AL42" s="154"/>
      <c r="AM42" s="154"/>
      <c r="AN42" s="154"/>
      <c r="AO42" s="154"/>
      <c r="AP42" s="132"/>
    </row>
    <row r="43" spans="1:42" ht="33.6" hidden="1" customHeight="1" x14ac:dyDescent="0.25">
      <c r="A43" s="554"/>
      <c r="B43" s="547"/>
      <c r="C43" s="61" t="s">
        <v>11</v>
      </c>
      <c r="D43" s="63"/>
      <c r="E43" s="63"/>
      <c r="F43" s="63"/>
      <c r="G43" s="63"/>
      <c r="H43" s="63"/>
      <c r="I43" s="63"/>
      <c r="J43" s="63"/>
      <c r="K43" s="63"/>
      <c r="L43" s="63"/>
      <c r="M43" s="63"/>
      <c r="N43" s="63"/>
      <c r="O43" s="63"/>
      <c r="P43" s="13">
        <f t="shared" si="1"/>
        <v>0</v>
      </c>
      <c r="Q43" s="556"/>
      <c r="R43" s="557"/>
      <c r="S43" s="557"/>
      <c r="T43" s="557"/>
      <c r="U43" s="557"/>
      <c r="V43" s="557"/>
      <c r="W43" s="557"/>
      <c r="X43" s="557"/>
      <c r="Y43" s="557"/>
      <c r="Z43" s="557"/>
      <c r="AA43" s="557"/>
      <c r="AB43" s="558"/>
      <c r="AC43" s="133"/>
      <c r="AD43" s="154"/>
      <c r="AE43" s="154"/>
      <c r="AF43" s="154"/>
      <c r="AG43" s="154"/>
      <c r="AH43" s="154"/>
      <c r="AI43" s="154"/>
      <c r="AJ43" s="154"/>
      <c r="AK43" s="154"/>
      <c r="AL43" s="154"/>
      <c r="AM43" s="154"/>
      <c r="AN43" s="154"/>
      <c r="AO43" s="154"/>
      <c r="AP43" s="132"/>
    </row>
    <row r="44" spans="1:42" ht="33.6" hidden="1" customHeight="1" x14ac:dyDescent="0.25">
      <c r="A44" s="555"/>
      <c r="B44" s="548"/>
      <c r="C44" s="62" t="s">
        <v>12</v>
      </c>
      <c r="D44" s="12"/>
      <c r="E44" s="12"/>
      <c r="F44" s="12"/>
      <c r="G44" s="12"/>
      <c r="H44" s="12"/>
      <c r="I44" s="12"/>
      <c r="J44" s="12"/>
      <c r="K44" s="12"/>
      <c r="L44" s="60"/>
      <c r="M44" s="60"/>
      <c r="N44" s="60"/>
      <c r="O44" s="60"/>
      <c r="P44" s="13">
        <f t="shared" si="1"/>
        <v>0</v>
      </c>
      <c r="Q44" s="559"/>
      <c r="R44" s="560"/>
      <c r="S44" s="560"/>
      <c r="T44" s="560"/>
      <c r="U44" s="560"/>
      <c r="V44" s="560"/>
      <c r="W44" s="560"/>
      <c r="X44" s="560"/>
      <c r="Y44" s="560"/>
      <c r="Z44" s="560"/>
      <c r="AA44" s="560"/>
      <c r="AB44" s="561"/>
      <c r="AC44" s="133"/>
      <c r="AD44" s="154"/>
      <c r="AE44" s="154"/>
      <c r="AF44" s="154"/>
      <c r="AG44" s="154"/>
      <c r="AH44" s="154"/>
      <c r="AI44" s="154"/>
      <c r="AJ44" s="154"/>
      <c r="AK44" s="154"/>
      <c r="AL44" s="154"/>
      <c r="AM44" s="154"/>
      <c r="AN44" s="154"/>
      <c r="AO44" s="154"/>
      <c r="AP44" s="132"/>
    </row>
    <row r="45" spans="1:42" ht="19.899999999999999" hidden="1" customHeight="1" x14ac:dyDescent="0.25">
      <c r="A45" s="539"/>
      <c r="B45" s="540"/>
      <c r="C45" s="62"/>
      <c r="D45" s="64"/>
      <c r="E45" s="64"/>
      <c r="F45" s="64"/>
      <c r="G45" s="64"/>
      <c r="H45" s="64"/>
      <c r="I45" s="64"/>
      <c r="J45" s="64"/>
      <c r="K45" s="64"/>
      <c r="L45" s="64"/>
      <c r="M45" s="64"/>
      <c r="N45" s="64"/>
      <c r="O45" s="64"/>
      <c r="P45" s="161">
        <f t="shared" si="1"/>
        <v>0</v>
      </c>
      <c r="Q45" s="562"/>
      <c r="R45" s="563"/>
      <c r="S45" s="563"/>
      <c r="T45" s="563"/>
      <c r="U45" s="563"/>
      <c r="V45" s="563"/>
      <c r="W45" s="563"/>
      <c r="X45" s="563"/>
      <c r="Y45" s="563"/>
      <c r="Z45" s="563"/>
      <c r="AA45" s="563"/>
      <c r="AB45" s="564"/>
      <c r="AC45" s="133"/>
      <c r="AD45" s="154"/>
      <c r="AE45" s="154"/>
      <c r="AF45" s="154"/>
      <c r="AG45" s="154"/>
      <c r="AH45" s="154"/>
      <c r="AI45" s="154"/>
      <c r="AJ45" s="154"/>
      <c r="AK45" s="154"/>
      <c r="AL45" s="154"/>
      <c r="AM45" s="154"/>
      <c r="AN45" s="154"/>
      <c r="AO45" s="154"/>
      <c r="AP45" s="132"/>
    </row>
    <row r="46" spans="1:42" ht="17.25" customHeight="1" thickBot="1" x14ac:dyDescent="0.3">
      <c r="A46" s="2"/>
      <c r="B46" s="3"/>
      <c r="C46" s="3"/>
      <c r="D46" s="3"/>
      <c r="E46" s="3"/>
      <c r="F46" s="3"/>
      <c r="G46" s="3"/>
      <c r="H46" s="3"/>
      <c r="I46" s="3"/>
      <c r="J46" s="3"/>
      <c r="K46" s="3"/>
      <c r="L46" s="3"/>
      <c r="M46" s="3"/>
      <c r="N46" s="3"/>
      <c r="O46" s="3"/>
      <c r="P46" s="3"/>
      <c r="Q46" s="3"/>
      <c r="R46" s="3"/>
      <c r="S46" s="3"/>
      <c r="T46" s="3"/>
      <c r="U46" s="3"/>
      <c r="V46" s="3"/>
      <c r="W46" s="3"/>
      <c r="X46" s="4"/>
      <c r="Y46" s="3"/>
      <c r="Z46" s="3"/>
      <c r="AA46" s="3"/>
      <c r="AB46" s="76"/>
      <c r="AD46" s="154"/>
      <c r="AE46" s="154"/>
      <c r="AF46" s="154"/>
      <c r="AG46" s="154"/>
      <c r="AH46" s="154"/>
      <c r="AI46" s="154"/>
      <c r="AJ46" s="154"/>
      <c r="AK46" s="154"/>
      <c r="AL46" s="154"/>
      <c r="AM46" s="154"/>
      <c r="AN46" s="154"/>
      <c r="AO46" s="154"/>
      <c r="AP46" s="132"/>
    </row>
    <row r="47" spans="1:42" ht="60.6" customHeight="1" x14ac:dyDescent="0.25">
      <c r="A47" s="549" t="s">
        <v>74</v>
      </c>
      <c r="B47" s="485" t="s">
        <v>76</v>
      </c>
      <c r="C47" s="486"/>
      <c r="D47" s="486"/>
      <c r="E47" s="486"/>
      <c r="F47" s="486"/>
      <c r="G47" s="487"/>
      <c r="H47" s="513" t="s">
        <v>75</v>
      </c>
      <c r="I47" s="366"/>
      <c r="J47" s="366"/>
      <c r="K47" s="366"/>
      <c r="L47" s="366"/>
      <c r="M47" s="366"/>
      <c r="N47" s="485" t="s">
        <v>76</v>
      </c>
      <c r="O47" s="486"/>
      <c r="P47" s="486"/>
      <c r="Q47" s="486"/>
      <c r="R47" s="486"/>
      <c r="S47" s="487"/>
      <c r="T47" s="504" t="s">
        <v>17</v>
      </c>
      <c r="U47" s="505"/>
      <c r="V47" s="505"/>
      <c r="W47" s="506"/>
      <c r="X47" s="485" t="s">
        <v>16</v>
      </c>
      <c r="Y47" s="486"/>
      <c r="Z47" s="486"/>
      <c r="AA47" s="486"/>
      <c r="AB47" s="516"/>
      <c r="AD47" s="154"/>
      <c r="AE47" s="154"/>
      <c r="AF47" s="154"/>
      <c r="AG47" s="154"/>
      <c r="AH47" s="154"/>
      <c r="AI47" s="154"/>
      <c r="AJ47" s="154"/>
      <c r="AK47" s="154"/>
      <c r="AL47" s="154"/>
      <c r="AM47" s="154"/>
      <c r="AN47" s="154"/>
      <c r="AO47" s="154"/>
    </row>
    <row r="48" spans="1:42" ht="27" customHeight="1" x14ac:dyDescent="0.25">
      <c r="A48" s="550"/>
      <c r="B48" s="510" t="s">
        <v>136</v>
      </c>
      <c r="C48" s="511"/>
      <c r="D48" s="511"/>
      <c r="E48" s="511"/>
      <c r="F48" s="511"/>
      <c r="G48" s="512"/>
      <c r="H48" s="514"/>
      <c r="I48" s="369"/>
      <c r="J48" s="369"/>
      <c r="K48" s="369"/>
      <c r="L48" s="369"/>
      <c r="M48" s="369"/>
      <c r="N48" s="510" t="s">
        <v>137</v>
      </c>
      <c r="O48" s="511"/>
      <c r="P48" s="511"/>
      <c r="Q48" s="511"/>
      <c r="R48" s="511"/>
      <c r="S48" s="512"/>
      <c r="T48" s="507"/>
      <c r="U48" s="395"/>
      <c r="V48" s="395"/>
      <c r="W48" s="508"/>
      <c r="X48" s="510" t="s">
        <v>138</v>
      </c>
      <c r="Y48" s="511"/>
      <c r="Z48" s="511"/>
      <c r="AA48" s="511"/>
      <c r="AB48" s="517"/>
      <c r="AD48" s="154"/>
      <c r="AE48" s="154"/>
      <c r="AF48" s="154"/>
      <c r="AG48" s="154"/>
      <c r="AH48" s="154"/>
      <c r="AI48" s="154"/>
      <c r="AJ48" s="154"/>
      <c r="AK48" s="154"/>
      <c r="AL48" s="154"/>
      <c r="AM48" s="154"/>
      <c r="AN48" s="154"/>
      <c r="AO48" s="154"/>
    </row>
    <row r="49" spans="1:41" ht="27" customHeight="1" thickBot="1" x14ac:dyDescent="0.3">
      <c r="A49" s="551"/>
      <c r="B49" s="488" t="s">
        <v>127</v>
      </c>
      <c r="C49" s="489"/>
      <c r="D49" s="489"/>
      <c r="E49" s="489"/>
      <c r="F49" s="489"/>
      <c r="G49" s="490"/>
      <c r="H49" s="515"/>
      <c r="I49" s="372"/>
      <c r="J49" s="372"/>
      <c r="K49" s="372"/>
      <c r="L49" s="372"/>
      <c r="M49" s="372"/>
      <c r="N49" s="488" t="s">
        <v>126</v>
      </c>
      <c r="O49" s="489"/>
      <c r="P49" s="489"/>
      <c r="Q49" s="489"/>
      <c r="R49" s="489"/>
      <c r="S49" s="490"/>
      <c r="T49" s="393"/>
      <c r="U49" s="509"/>
      <c r="V49" s="509"/>
      <c r="W49" s="411"/>
      <c r="X49" s="488" t="s">
        <v>85</v>
      </c>
      <c r="Y49" s="489"/>
      <c r="Z49" s="489"/>
      <c r="AA49" s="489"/>
      <c r="AB49" s="518"/>
      <c r="AD49" s="154"/>
      <c r="AE49" s="154"/>
      <c r="AF49" s="154"/>
      <c r="AG49" s="154"/>
      <c r="AH49" s="154"/>
      <c r="AI49" s="154"/>
      <c r="AJ49" s="154"/>
      <c r="AK49" s="154"/>
      <c r="AL49" s="154"/>
      <c r="AM49" s="154"/>
      <c r="AN49" s="154"/>
      <c r="AO49" s="154"/>
    </row>
    <row r="50" spans="1:41" ht="18.75" x14ac:dyDescent="0.25">
      <c r="G50" s="162"/>
      <c r="AD50" s="154"/>
      <c r="AE50" s="154"/>
      <c r="AF50" s="154"/>
      <c r="AG50" s="154"/>
      <c r="AH50" s="154"/>
      <c r="AI50" s="154"/>
      <c r="AJ50" s="154"/>
      <c r="AK50" s="154"/>
      <c r="AL50" s="154"/>
      <c r="AM50" s="154"/>
      <c r="AN50" s="154"/>
      <c r="AO50" s="154"/>
    </row>
    <row r="51" spans="1:41" ht="18.75" x14ac:dyDescent="0.25">
      <c r="F51" s="163"/>
      <c r="G51" s="164"/>
      <c r="AD51" s="154"/>
      <c r="AE51" s="154"/>
      <c r="AF51" s="154"/>
      <c r="AG51" s="154"/>
      <c r="AH51" s="154"/>
      <c r="AI51" s="154"/>
      <c r="AJ51" s="154"/>
      <c r="AK51" s="154"/>
      <c r="AL51" s="154"/>
      <c r="AM51" s="154"/>
      <c r="AN51" s="154"/>
      <c r="AO51" s="154"/>
    </row>
    <row r="52" spans="1:41" ht="18.75" x14ac:dyDescent="0.25">
      <c r="AD52" s="154"/>
      <c r="AE52" s="154"/>
      <c r="AF52" s="154"/>
      <c r="AG52" s="154"/>
      <c r="AH52" s="154"/>
      <c r="AI52" s="154"/>
      <c r="AJ52" s="154"/>
      <c r="AK52" s="154"/>
      <c r="AL52" s="154"/>
      <c r="AM52" s="154"/>
      <c r="AN52" s="154"/>
      <c r="AO52" s="154"/>
    </row>
    <row r="53" spans="1:41" ht="18.75" x14ac:dyDescent="0.25">
      <c r="AD53" s="154"/>
      <c r="AE53" s="154"/>
      <c r="AF53" s="154"/>
      <c r="AG53" s="154"/>
      <c r="AH53" s="154"/>
      <c r="AI53" s="154"/>
      <c r="AJ53" s="154"/>
      <c r="AK53" s="154"/>
      <c r="AL53" s="154"/>
      <c r="AM53" s="154"/>
      <c r="AN53" s="154"/>
      <c r="AO53" s="154"/>
    </row>
    <row r="54" spans="1:41" s="165" customFormat="1" ht="22.15" customHeight="1" x14ac:dyDescent="0.2">
      <c r="A54" s="532" t="s">
        <v>13</v>
      </c>
      <c r="B54" s="532" t="s">
        <v>70</v>
      </c>
      <c r="C54" s="534" t="s">
        <v>14</v>
      </c>
      <c r="D54" s="535"/>
      <c r="E54" s="535"/>
      <c r="F54" s="535"/>
      <c r="G54" s="535"/>
      <c r="H54" s="535"/>
      <c r="I54" s="535"/>
      <c r="J54" s="535"/>
      <c r="K54" s="535"/>
      <c r="L54" s="535"/>
      <c r="M54" s="535"/>
      <c r="N54" s="535"/>
      <c r="O54" s="535"/>
      <c r="P54" s="536"/>
      <c r="AC54" s="166"/>
      <c r="AD54" s="154"/>
      <c r="AE54" s="154"/>
      <c r="AF54" s="154"/>
      <c r="AG54" s="154"/>
      <c r="AH54" s="154"/>
      <c r="AI54" s="154"/>
      <c r="AJ54" s="154"/>
      <c r="AK54" s="154"/>
      <c r="AL54" s="154"/>
      <c r="AM54" s="154"/>
      <c r="AN54" s="154"/>
      <c r="AO54" s="154"/>
    </row>
    <row r="55" spans="1:41" s="165" customFormat="1" ht="22.15" customHeight="1" x14ac:dyDescent="0.2">
      <c r="A55" s="533"/>
      <c r="B55" s="533"/>
      <c r="C55" s="115" t="s">
        <v>15</v>
      </c>
      <c r="D55" s="115" t="s">
        <v>44</v>
      </c>
      <c r="E55" s="115" t="s">
        <v>45</v>
      </c>
      <c r="F55" s="115" t="s">
        <v>46</v>
      </c>
      <c r="G55" s="115" t="s">
        <v>59</v>
      </c>
      <c r="H55" s="115" t="s">
        <v>60</v>
      </c>
      <c r="I55" s="115" t="s">
        <v>61</v>
      </c>
      <c r="J55" s="115" t="s">
        <v>62</v>
      </c>
      <c r="K55" s="115" t="s">
        <v>63</v>
      </c>
      <c r="L55" s="115" t="s">
        <v>64</v>
      </c>
      <c r="M55" s="115" t="s">
        <v>65</v>
      </c>
      <c r="N55" s="115" t="s">
        <v>66</v>
      </c>
      <c r="O55" s="115" t="s">
        <v>67</v>
      </c>
      <c r="P55" s="115" t="s">
        <v>72</v>
      </c>
      <c r="AC55" s="166"/>
    </row>
    <row r="56" spans="1:41" s="169" customFormat="1" ht="22.15" customHeight="1" x14ac:dyDescent="0.25">
      <c r="A56" s="521" t="str">
        <f>+A34</f>
        <v>Elaborar un (1) lineamiento técnico que contribuya al diseño de la estrategia  emprendimiento y  empleabilidad de las mujeres en su diversidad.</v>
      </c>
      <c r="B56" s="547">
        <f>+B34</f>
        <v>0.13</v>
      </c>
      <c r="C56" s="116" t="s">
        <v>11</v>
      </c>
      <c r="D56" s="167">
        <f t="shared" ref="D56:O56" si="2">+D34*$B$34/$P$34</f>
        <v>0</v>
      </c>
      <c r="E56" s="167">
        <f t="shared" si="2"/>
        <v>0</v>
      </c>
      <c r="F56" s="167">
        <f t="shared" si="2"/>
        <v>0</v>
      </c>
      <c r="G56" s="167">
        <f t="shared" si="2"/>
        <v>0</v>
      </c>
      <c r="H56" s="167">
        <f t="shared" si="2"/>
        <v>0</v>
      </c>
      <c r="I56" s="167">
        <f t="shared" si="2"/>
        <v>0</v>
      </c>
      <c r="J56" s="167">
        <f t="shared" si="2"/>
        <v>0</v>
      </c>
      <c r="K56" s="167">
        <f t="shared" si="2"/>
        <v>0</v>
      </c>
      <c r="L56" s="167">
        <f t="shared" si="2"/>
        <v>1.3000000000000001E-2</v>
      </c>
      <c r="M56" s="167">
        <f t="shared" si="2"/>
        <v>3.9E-2</v>
      </c>
      <c r="N56" s="167">
        <f t="shared" si="2"/>
        <v>3.9E-2</v>
      </c>
      <c r="O56" s="167">
        <f t="shared" si="2"/>
        <v>3.9E-2</v>
      </c>
      <c r="P56" s="168">
        <f t="shared" ref="P56:P62" si="3">SUM(D56:O56)</f>
        <v>0.13</v>
      </c>
    </row>
    <row r="57" spans="1:41" s="169" customFormat="1" ht="22.15" customHeight="1" x14ac:dyDescent="0.25">
      <c r="A57" s="522"/>
      <c r="B57" s="548"/>
      <c r="C57" s="120" t="s">
        <v>12</v>
      </c>
      <c r="D57" s="170">
        <f t="shared" ref="D57:O57" si="4">+D35*$B$34/$P$34</f>
        <v>0</v>
      </c>
      <c r="E57" s="170">
        <f t="shared" si="4"/>
        <v>0</v>
      </c>
      <c r="F57" s="170">
        <f t="shared" si="4"/>
        <v>0</v>
      </c>
      <c r="G57" s="170">
        <f t="shared" si="4"/>
        <v>0</v>
      </c>
      <c r="H57" s="170">
        <f t="shared" si="4"/>
        <v>0</v>
      </c>
      <c r="I57" s="170">
        <f t="shared" si="4"/>
        <v>0</v>
      </c>
      <c r="J57" s="170">
        <f t="shared" si="4"/>
        <v>0</v>
      </c>
      <c r="K57" s="170">
        <f t="shared" si="4"/>
        <v>0</v>
      </c>
      <c r="L57" s="170">
        <f t="shared" si="4"/>
        <v>1.3000000000000001E-2</v>
      </c>
      <c r="M57" s="170">
        <f t="shared" si="4"/>
        <v>1.3000000000000001E-2</v>
      </c>
      <c r="N57" s="170">
        <f t="shared" si="4"/>
        <v>3.9E-2</v>
      </c>
      <c r="O57" s="170">
        <f t="shared" si="4"/>
        <v>5.2000000000000005E-2</v>
      </c>
      <c r="P57" s="171">
        <f t="shared" si="3"/>
        <v>0.11700000000000001</v>
      </c>
    </row>
    <row r="58" spans="1:41" s="169" customFormat="1" ht="22.15" customHeight="1" x14ac:dyDescent="0.25">
      <c r="A58" s="521" t="str">
        <f>+A37</f>
        <v>Coordinar en articulación con la Secretaría Distrital de Hacienda la mesa intersectorial para la reducción de la pobreza de las mujeres en Bogotá.</v>
      </c>
      <c r="B58" s="547">
        <f>+B37</f>
        <v>0.13</v>
      </c>
      <c r="C58" s="116" t="s">
        <v>11</v>
      </c>
      <c r="D58" s="167">
        <f t="shared" ref="D58:O58" si="5">+D37*$B$37/$P$37</f>
        <v>0</v>
      </c>
      <c r="E58" s="167">
        <f t="shared" si="5"/>
        <v>0</v>
      </c>
      <c r="F58" s="167">
        <f t="shared" si="5"/>
        <v>0</v>
      </c>
      <c r="G58" s="167">
        <f t="shared" si="5"/>
        <v>0</v>
      </c>
      <c r="H58" s="167">
        <f t="shared" si="5"/>
        <v>0</v>
      </c>
      <c r="I58" s="167">
        <f t="shared" si="5"/>
        <v>0</v>
      </c>
      <c r="J58" s="167">
        <f t="shared" si="5"/>
        <v>2.0800000000000003E-2</v>
      </c>
      <c r="K58" s="167">
        <f t="shared" si="5"/>
        <v>2.2100000000000002E-2</v>
      </c>
      <c r="L58" s="167">
        <f t="shared" si="5"/>
        <v>2.2100000000000002E-2</v>
      </c>
      <c r="M58" s="167">
        <f t="shared" si="5"/>
        <v>2.2100000000000002E-2</v>
      </c>
      <c r="N58" s="167">
        <f t="shared" si="5"/>
        <v>2.2100000000000002E-2</v>
      </c>
      <c r="O58" s="167">
        <f t="shared" si="5"/>
        <v>2.0800000000000003E-2</v>
      </c>
      <c r="P58" s="168">
        <f t="shared" si="3"/>
        <v>0.13000000000000003</v>
      </c>
    </row>
    <row r="59" spans="1:41" s="169" customFormat="1" ht="22.15" customHeight="1" x14ac:dyDescent="0.25">
      <c r="A59" s="522"/>
      <c r="B59" s="548"/>
      <c r="C59" s="120" t="s">
        <v>12</v>
      </c>
      <c r="D59" s="170">
        <f t="shared" ref="D59:O59" si="6">+D38*$B$37/$P$37</f>
        <v>0</v>
      </c>
      <c r="E59" s="170">
        <f t="shared" si="6"/>
        <v>0</v>
      </c>
      <c r="F59" s="170">
        <f t="shared" si="6"/>
        <v>0</v>
      </c>
      <c r="G59" s="170">
        <f t="shared" si="6"/>
        <v>0</v>
      </c>
      <c r="H59" s="170">
        <f t="shared" si="6"/>
        <v>0</v>
      </c>
      <c r="I59" s="170">
        <f t="shared" si="6"/>
        <v>0</v>
      </c>
      <c r="J59" s="170">
        <f t="shared" si="6"/>
        <v>2.0800000000000003E-2</v>
      </c>
      <c r="K59" s="170">
        <f t="shared" si="6"/>
        <v>2.2100000000000002E-2</v>
      </c>
      <c r="L59" s="170">
        <f t="shared" si="6"/>
        <v>2.2100000000000002E-2</v>
      </c>
      <c r="M59" s="170">
        <f t="shared" si="6"/>
        <v>2.2100000000000002E-2</v>
      </c>
      <c r="N59" s="170">
        <f t="shared" si="6"/>
        <v>2.2100000000000002E-2</v>
      </c>
      <c r="O59" s="170">
        <f t="shared" si="6"/>
        <v>2.0800000000000003E-2</v>
      </c>
      <c r="P59" s="171">
        <f t="shared" si="3"/>
        <v>0.13000000000000003</v>
      </c>
    </row>
    <row r="60" spans="1:41" s="169" customFormat="1" ht="22.15" customHeight="1" x14ac:dyDescent="0.25">
      <c r="A60" s="521" t="str">
        <f>+A40</f>
        <v xml:space="preserve">Generar y desarrollar alianzas estratégicas que contribuyan a la implementación de la estrategia de emprendimiento y empleabilidad. </v>
      </c>
      <c r="B60" s="547">
        <f>+B40</f>
        <v>7.0000000000000007E-2</v>
      </c>
      <c r="C60" s="116" t="s">
        <v>11</v>
      </c>
      <c r="D60" s="167">
        <f t="shared" ref="D60:O60" si="7">+D40*$B$40/$P$40</f>
        <v>0</v>
      </c>
      <c r="E60" s="167">
        <f t="shared" si="7"/>
        <v>0</v>
      </c>
      <c r="F60" s="167">
        <f t="shared" si="7"/>
        <v>0</v>
      </c>
      <c r="G60" s="167">
        <f t="shared" si="7"/>
        <v>0</v>
      </c>
      <c r="H60" s="167">
        <f t="shared" si="7"/>
        <v>0</v>
      </c>
      <c r="I60" s="167">
        <f t="shared" si="7"/>
        <v>0</v>
      </c>
      <c r="J60" s="167">
        <f t="shared" si="7"/>
        <v>0</v>
      </c>
      <c r="K60" s="167">
        <f t="shared" si="7"/>
        <v>1.4000000000000002E-2</v>
      </c>
      <c r="L60" s="167">
        <f t="shared" si="7"/>
        <v>1.4000000000000002E-2</v>
      </c>
      <c r="M60" s="167">
        <f t="shared" si="7"/>
        <v>1.4000000000000002E-2</v>
      </c>
      <c r="N60" s="167">
        <f t="shared" si="7"/>
        <v>1.4000000000000002E-2</v>
      </c>
      <c r="O60" s="167">
        <f t="shared" si="7"/>
        <v>1.4000000000000002E-2</v>
      </c>
      <c r="P60" s="168">
        <f t="shared" si="3"/>
        <v>7.0000000000000007E-2</v>
      </c>
    </row>
    <row r="61" spans="1:41" s="169" customFormat="1" ht="22.15" customHeight="1" x14ac:dyDescent="0.25">
      <c r="A61" s="522"/>
      <c r="B61" s="548"/>
      <c r="C61" s="120" t="s">
        <v>12</v>
      </c>
      <c r="D61" s="170">
        <f t="shared" ref="D61:O61" si="8">+D41*$B$40/$P$40</f>
        <v>0</v>
      </c>
      <c r="E61" s="170">
        <f t="shared" si="8"/>
        <v>0</v>
      </c>
      <c r="F61" s="170">
        <f t="shared" si="8"/>
        <v>0</v>
      </c>
      <c r="G61" s="170">
        <f t="shared" si="8"/>
        <v>0</v>
      </c>
      <c r="H61" s="170">
        <f t="shared" si="8"/>
        <v>0</v>
      </c>
      <c r="I61" s="170">
        <f t="shared" si="8"/>
        <v>0</v>
      </c>
      <c r="J61" s="170">
        <f t="shared" si="8"/>
        <v>0</v>
      </c>
      <c r="K61" s="170">
        <f t="shared" si="8"/>
        <v>1.4000000000000002E-2</v>
      </c>
      <c r="L61" s="170">
        <f t="shared" si="8"/>
        <v>1.4000000000000002E-2</v>
      </c>
      <c r="M61" s="170">
        <f t="shared" si="8"/>
        <v>1.4000000000000002E-2</v>
      </c>
      <c r="N61" s="170">
        <f t="shared" si="8"/>
        <v>1.4000000000000002E-2</v>
      </c>
      <c r="O61" s="170">
        <f t="shared" si="8"/>
        <v>1.4000000000000002E-2</v>
      </c>
      <c r="P61" s="171">
        <f t="shared" si="3"/>
        <v>7.0000000000000007E-2</v>
      </c>
    </row>
    <row r="62" spans="1:41" s="169" customFormat="1" x14ac:dyDescent="0.25">
      <c r="D62" s="172">
        <f t="shared" ref="D62:I62" si="9">+D57+D59+D61</f>
        <v>0</v>
      </c>
      <c r="E62" s="172">
        <f t="shared" si="9"/>
        <v>0</v>
      </c>
      <c r="F62" s="172">
        <f t="shared" si="9"/>
        <v>0</v>
      </c>
      <c r="G62" s="172">
        <f t="shared" si="9"/>
        <v>0</v>
      </c>
      <c r="H62" s="172">
        <f t="shared" si="9"/>
        <v>0</v>
      </c>
      <c r="I62" s="172">
        <f t="shared" si="9"/>
        <v>0</v>
      </c>
      <c r="J62" s="172">
        <f t="shared" ref="J62:O62" si="10">(J57+J59+J61)</f>
        <v>2.0800000000000003E-2</v>
      </c>
      <c r="K62" s="172">
        <f t="shared" si="10"/>
        <v>3.6100000000000007E-2</v>
      </c>
      <c r="L62" s="172">
        <f t="shared" si="10"/>
        <v>4.9100000000000005E-2</v>
      </c>
      <c r="M62" s="172">
        <f t="shared" si="10"/>
        <v>4.9100000000000005E-2</v>
      </c>
      <c r="N62" s="172">
        <f t="shared" si="10"/>
        <v>7.51E-2</v>
      </c>
      <c r="O62" s="172">
        <f t="shared" si="10"/>
        <v>8.6800000000000002E-2</v>
      </c>
      <c r="P62" s="172">
        <f t="shared" si="3"/>
        <v>0.317</v>
      </c>
      <c r="Q62" s="139"/>
    </row>
    <row r="63" spans="1:41" x14ac:dyDescent="0.25">
      <c r="C63" s="173" t="s">
        <v>129</v>
      </c>
      <c r="D63" s="173">
        <f t="shared" ref="D63:I63" si="11">+D62*$P$63/33</f>
        <v>0</v>
      </c>
      <c r="E63" s="173">
        <f t="shared" si="11"/>
        <v>0</v>
      </c>
      <c r="F63" s="173">
        <f t="shared" si="11"/>
        <v>0</v>
      </c>
      <c r="G63" s="173">
        <f t="shared" si="11"/>
        <v>0</v>
      </c>
      <c r="H63" s="173">
        <f t="shared" si="11"/>
        <v>0</v>
      </c>
      <c r="I63" s="173">
        <f t="shared" si="11"/>
        <v>0</v>
      </c>
      <c r="J63" s="173">
        <f t="shared" ref="J63:O63" si="12">(J62*$C$30/$B$30)</f>
        <v>1.2606060606060607E-2</v>
      </c>
      <c r="K63" s="173">
        <f t="shared" si="12"/>
        <v>2.1878787878787883E-2</v>
      </c>
      <c r="L63" s="173">
        <f t="shared" si="12"/>
        <v>2.9757575757575764E-2</v>
      </c>
      <c r="M63" s="173">
        <f t="shared" si="12"/>
        <v>2.9757575757575764E-2</v>
      </c>
      <c r="N63" s="173">
        <f t="shared" si="12"/>
        <v>4.5515151515151515E-2</v>
      </c>
      <c r="O63" s="173">
        <f t="shared" si="12"/>
        <v>5.2606060606060608E-2</v>
      </c>
      <c r="P63" s="167">
        <f>SUM(J63:O63)</f>
        <v>0.19212121212121214</v>
      </c>
    </row>
    <row r="64" spans="1:41" x14ac:dyDescent="0.25">
      <c r="K64" s="162"/>
    </row>
    <row r="66" spans="2:16" x14ac:dyDescent="0.25">
      <c r="P66" s="317">
        <f>+P63/C30</f>
        <v>0.96060606060606069</v>
      </c>
    </row>
    <row r="71" spans="2:16" x14ac:dyDescent="0.25">
      <c r="C71" s="162"/>
    </row>
    <row r="72" spans="2:16" x14ac:dyDescent="0.25">
      <c r="B72" s="162"/>
      <c r="C72" s="162"/>
      <c r="J72" s="162"/>
      <c r="K72" s="162"/>
    </row>
    <row r="73" spans="2:16" x14ac:dyDescent="0.25">
      <c r="J73" s="174"/>
    </row>
    <row r="74" spans="2:16" x14ac:dyDescent="0.25">
      <c r="D74" s="162"/>
    </row>
    <row r="75" spans="2:16" x14ac:dyDescent="0.25">
      <c r="D75" s="162"/>
    </row>
    <row r="76" spans="2:16" x14ac:dyDescent="0.25">
      <c r="D76" s="139">
        <v>2020</v>
      </c>
      <c r="E76" s="175">
        <v>2410200</v>
      </c>
    </row>
    <row r="77" spans="2:16" x14ac:dyDescent="0.25">
      <c r="D77" s="139">
        <v>2021</v>
      </c>
      <c r="E77" s="175">
        <f>+E76*1.024</f>
        <v>2468044.8000000003</v>
      </c>
    </row>
    <row r="78" spans="2:16" x14ac:dyDescent="0.25">
      <c r="D78" s="139">
        <v>2022</v>
      </c>
      <c r="E78" s="175">
        <f>+E77*1.024</f>
        <v>2527277.8752000001</v>
      </c>
    </row>
    <row r="79" spans="2:16" x14ac:dyDescent="0.25">
      <c r="D79" s="139">
        <v>2023</v>
      </c>
      <c r="E79" s="175">
        <f>+E78*1.024</f>
        <v>2587932.5442048004</v>
      </c>
    </row>
    <row r="80" spans="2:16" x14ac:dyDescent="0.25">
      <c r="D80" s="139">
        <v>2024</v>
      </c>
      <c r="E80" s="175">
        <f>+E79*1.024</f>
        <v>2650042.9252657155</v>
      </c>
    </row>
    <row r="81" spans="5:10" x14ac:dyDescent="0.25">
      <c r="E81" s="176">
        <f>SUM(E76:E80)</f>
        <v>12643498.144670516</v>
      </c>
    </row>
    <row r="93" spans="5:10" x14ac:dyDescent="0.25">
      <c r="I93" s="139">
        <f>306000000/2</f>
        <v>153000000</v>
      </c>
    </row>
    <row r="94" spans="5:10" x14ac:dyDescent="0.25">
      <c r="I94" s="139">
        <f>+I93/4</f>
        <v>38250000</v>
      </c>
      <c r="J94" s="177">
        <f>+I94/11</f>
        <v>3477272.7272727271</v>
      </c>
    </row>
  </sheetData>
  <mergeCells count="124">
    <mergeCell ref="A1:A4"/>
    <mergeCell ref="B1:Y1"/>
    <mergeCell ref="Z1:AB1"/>
    <mergeCell ref="B2:Y2"/>
    <mergeCell ref="Z2:AB2"/>
    <mergeCell ref="B3:Y4"/>
    <mergeCell ref="Z3:AB3"/>
    <mergeCell ref="Z4:AB4"/>
    <mergeCell ref="Y11:AB11"/>
    <mergeCell ref="C12:Z12"/>
    <mergeCell ref="A13:B13"/>
    <mergeCell ref="C13:Q13"/>
    <mergeCell ref="S13:T13"/>
    <mergeCell ref="V13:Y13"/>
    <mergeCell ref="AA13:AB13"/>
    <mergeCell ref="AA7:AB7"/>
    <mergeCell ref="Y8:Z8"/>
    <mergeCell ref="AA8:AB8"/>
    <mergeCell ref="Y9:Z9"/>
    <mergeCell ref="AA9:AB9"/>
    <mergeCell ref="A11:B11"/>
    <mergeCell ref="C11:K11"/>
    <mergeCell ref="M11:Q11"/>
    <mergeCell ref="R11:V11"/>
    <mergeCell ref="W11:X11"/>
    <mergeCell ref="A7:B9"/>
    <mergeCell ref="C7:K9"/>
    <mergeCell ref="R7:T9"/>
    <mergeCell ref="U7:V9"/>
    <mergeCell ref="W7:X9"/>
    <mergeCell ref="Y7:Z7"/>
    <mergeCell ref="Q17:S17"/>
    <mergeCell ref="T17:V17"/>
    <mergeCell ref="W17:Y17"/>
    <mergeCell ref="Z17:AB17"/>
    <mergeCell ref="Q18:S18"/>
    <mergeCell ref="T18:V18"/>
    <mergeCell ref="W18:Y18"/>
    <mergeCell ref="Z18:AB18"/>
    <mergeCell ref="A15:B16"/>
    <mergeCell ref="D15:E15"/>
    <mergeCell ref="F15:G15"/>
    <mergeCell ref="H15:I15"/>
    <mergeCell ref="Q15:AB15"/>
    <mergeCell ref="D16:E16"/>
    <mergeCell ref="F16:G16"/>
    <mergeCell ref="H16:I16"/>
    <mergeCell ref="Q16:V16"/>
    <mergeCell ref="W16:AB16"/>
    <mergeCell ref="A20:AB20"/>
    <mergeCell ref="A21:A22"/>
    <mergeCell ref="B21:C22"/>
    <mergeCell ref="D21:O21"/>
    <mergeCell ref="P21:P22"/>
    <mergeCell ref="Q21:AB22"/>
    <mergeCell ref="D22:F22"/>
    <mergeCell ref="G22:I22"/>
    <mergeCell ref="J22:L22"/>
    <mergeCell ref="M22:O22"/>
    <mergeCell ref="P23:P26"/>
    <mergeCell ref="Q23:AB26"/>
    <mergeCell ref="A27:AB27"/>
    <mergeCell ref="A28:A29"/>
    <mergeCell ref="B28:B29"/>
    <mergeCell ref="C28:C29"/>
    <mergeCell ref="D28:P28"/>
    <mergeCell ref="Q28:AB28"/>
    <mergeCell ref="Q29:T29"/>
    <mergeCell ref="U29:X29"/>
    <mergeCell ref="A23:A26"/>
    <mergeCell ref="B23:C26"/>
    <mergeCell ref="D23:F26"/>
    <mergeCell ref="G23:I26"/>
    <mergeCell ref="J23:L26"/>
    <mergeCell ref="M23:O26"/>
    <mergeCell ref="Y29:AB29"/>
    <mergeCell ref="Q30:T30"/>
    <mergeCell ref="U30:X30"/>
    <mergeCell ref="Y30:AB30"/>
    <mergeCell ref="A31:AB31"/>
    <mergeCell ref="A32:A33"/>
    <mergeCell ref="B32:B33"/>
    <mergeCell ref="C32:P32"/>
    <mergeCell ref="Q32:AB32"/>
    <mergeCell ref="Q33:AB33"/>
    <mergeCell ref="B40:B41"/>
    <mergeCell ref="Q40:AB42"/>
    <mergeCell ref="A42:B42"/>
    <mergeCell ref="A43:A44"/>
    <mergeCell ref="B43:B44"/>
    <mergeCell ref="Q43:AB45"/>
    <mergeCell ref="A45:B45"/>
    <mergeCell ref="A34:A35"/>
    <mergeCell ref="B34:B35"/>
    <mergeCell ref="Q34:AB36"/>
    <mergeCell ref="A36:B36"/>
    <mergeCell ref="A37:A38"/>
    <mergeCell ref="B37:B38"/>
    <mergeCell ref="Q37:AB39"/>
    <mergeCell ref="A39:B39"/>
    <mergeCell ref="AI34:AI36"/>
    <mergeCell ref="AJ34:AJ36"/>
    <mergeCell ref="A60:A61"/>
    <mergeCell ref="B60:B61"/>
    <mergeCell ref="A54:A55"/>
    <mergeCell ref="B54:B55"/>
    <mergeCell ref="C54:P54"/>
    <mergeCell ref="A56:A57"/>
    <mergeCell ref="B56:B57"/>
    <mergeCell ref="A58:A59"/>
    <mergeCell ref="B58:B59"/>
    <mergeCell ref="N49:S49"/>
    <mergeCell ref="X49:AB49"/>
    <mergeCell ref="A47:A49"/>
    <mergeCell ref="B47:G47"/>
    <mergeCell ref="H47:M49"/>
    <mergeCell ref="N47:S47"/>
    <mergeCell ref="T47:W49"/>
    <mergeCell ref="X47:AB47"/>
    <mergeCell ref="B48:G48"/>
    <mergeCell ref="N48:S48"/>
    <mergeCell ref="X48:AB48"/>
    <mergeCell ref="B49:G49"/>
    <mergeCell ref="A40:A41"/>
  </mergeCells>
  <dataValidations count="3">
    <dataValidation type="textLength" operator="lessThanOrEqual" allowBlank="1" showInputMessage="1" showErrorMessage="1" errorTitle="Máximo 1.000 caracteres" error="Máximo 1.000 caracteres" sqref="U30:X30" xr:uid="{1C238304-38CB-4034-A914-2967CAD3B6A0}">
      <formula1>1000</formula1>
    </dataValidation>
    <dataValidation type="textLength" operator="lessThanOrEqual" allowBlank="1" showInputMessage="1" showErrorMessage="1" errorTitle="Máximo 2.000 caracteres" error="Máximo 2.000 caracteres" sqref="Q30:T30 AD42 AD37:AO39 Q34:AB45" xr:uid="{00000000-0002-0000-0200-000001000000}">
      <formula1>2000</formula1>
    </dataValidation>
    <dataValidation type="textLength" operator="lessThanOrEqual" allowBlank="1" showInputMessage="1" showErrorMessage="1" errorTitle="Máximo 2.000 caracteres" error="Máximo 2.000 caracteres" promptTitle="2.000 caracteres" sqref="Q23:AB26" xr:uid="{00000000-0002-0000-0200-000000000000}">
      <formula1>2000</formula1>
    </dataValidation>
  </dataValidations>
  <printOptions horizontalCentered="1"/>
  <pageMargins left="0.19685039370078741" right="0.19685039370078741" top="0.19685039370078741" bottom="0.19685039370078741" header="0" footer="0"/>
  <pageSetup paperSize="41" scale="39" fitToHeight="0" orientation="landscape" r:id="rId1"/>
  <rowBreaks count="1" manualBreakCount="1">
    <brk id="36" max="2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9099A-4333-477B-95B5-B49B401776B8}">
  <sheetPr>
    <tabColor rgb="FF92D050"/>
  </sheetPr>
  <dimension ref="A1:AG27"/>
  <sheetViews>
    <sheetView topLeftCell="A9" zoomScale="90" zoomScaleNormal="90" workbookViewId="0">
      <selection activeCell="A17" sqref="A17"/>
    </sheetView>
  </sheetViews>
  <sheetFormatPr baseColWidth="10" defaultRowHeight="15" x14ac:dyDescent="0.25"/>
  <cols>
    <col min="1" max="1" width="13.85546875" style="92" customWidth="1"/>
    <col min="2" max="2" width="8.7109375" style="92" customWidth="1"/>
    <col min="3" max="3" width="26.140625" style="92" customWidth="1"/>
    <col min="4" max="4" width="19" style="92" customWidth="1"/>
    <col min="5" max="5" width="17.42578125" style="92" customWidth="1"/>
    <col min="6" max="6" width="15.7109375" style="92" customWidth="1"/>
    <col min="7" max="11" width="7" style="92" customWidth="1"/>
    <col min="12" max="12" width="36.85546875" style="92" customWidth="1"/>
    <col min="13" max="14" width="7.42578125" style="92" customWidth="1"/>
    <col min="15" max="15" width="9.7109375" style="92" customWidth="1"/>
    <col min="16" max="16" width="9.140625" style="92" customWidth="1"/>
    <col min="17" max="17" width="7.42578125" style="252" customWidth="1"/>
    <col min="18" max="18" width="11.7109375" style="92" customWidth="1"/>
    <col min="19" max="19" width="122.140625" style="92" customWidth="1"/>
    <col min="20" max="20" width="2.7109375" style="92" customWidth="1"/>
    <col min="21" max="256" width="11.5703125" style="92"/>
    <col min="257" max="257" width="13.85546875" style="92" customWidth="1"/>
    <col min="258" max="258" width="8.7109375" style="92" customWidth="1"/>
    <col min="259" max="259" width="26.140625" style="92" customWidth="1"/>
    <col min="260" max="260" width="15" style="92" customWidth="1"/>
    <col min="261" max="261" width="14.28515625" style="92" customWidth="1"/>
    <col min="262" max="262" width="11.5703125" style="92"/>
    <col min="263" max="267" width="7" style="92" customWidth="1"/>
    <col min="268" max="268" width="36.85546875" style="92" customWidth="1"/>
    <col min="269" max="272" width="8.42578125" style="92" customWidth="1"/>
    <col min="273" max="274" width="11.5703125" style="92"/>
    <col min="275" max="275" width="40" style="92" customWidth="1"/>
    <col min="276" max="512" width="11.5703125" style="92"/>
    <col min="513" max="513" width="13.85546875" style="92" customWidth="1"/>
    <col min="514" max="514" width="8.7109375" style="92" customWidth="1"/>
    <col min="515" max="515" width="26.140625" style="92" customWidth="1"/>
    <col min="516" max="516" width="15" style="92" customWidth="1"/>
    <col min="517" max="517" width="14.28515625" style="92" customWidth="1"/>
    <col min="518" max="518" width="11.5703125" style="92"/>
    <col min="519" max="523" width="7" style="92" customWidth="1"/>
    <col min="524" max="524" width="36.85546875" style="92" customWidth="1"/>
    <col min="525" max="528" width="8.42578125" style="92" customWidth="1"/>
    <col min="529" max="530" width="11.5703125" style="92"/>
    <col min="531" max="531" width="40" style="92" customWidth="1"/>
    <col min="532" max="768" width="11.5703125" style="92"/>
    <col min="769" max="769" width="13.85546875" style="92" customWidth="1"/>
    <col min="770" max="770" width="8.7109375" style="92" customWidth="1"/>
    <col min="771" max="771" width="26.140625" style="92" customWidth="1"/>
    <col min="772" max="772" width="15" style="92" customWidth="1"/>
    <col min="773" max="773" width="14.28515625" style="92" customWidth="1"/>
    <col min="774" max="774" width="11.5703125" style="92"/>
    <col min="775" max="779" width="7" style="92" customWidth="1"/>
    <col min="780" max="780" width="36.85546875" style="92" customWidth="1"/>
    <col min="781" max="784" width="8.42578125" style="92" customWidth="1"/>
    <col min="785" max="786" width="11.5703125" style="92"/>
    <col min="787" max="787" width="40" style="92" customWidth="1"/>
    <col min="788" max="1024" width="11.5703125" style="92"/>
    <col min="1025" max="1025" width="13.85546875" style="92" customWidth="1"/>
    <col min="1026" max="1026" width="8.7109375" style="92" customWidth="1"/>
    <col min="1027" max="1027" width="26.140625" style="92" customWidth="1"/>
    <col min="1028" max="1028" width="15" style="92" customWidth="1"/>
    <col min="1029" max="1029" width="14.28515625" style="92" customWidth="1"/>
    <col min="1030" max="1030" width="11.5703125" style="92"/>
    <col min="1031" max="1035" width="7" style="92" customWidth="1"/>
    <col min="1036" max="1036" width="36.85546875" style="92" customWidth="1"/>
    <col min="1037" max="1040" width="8.42578125" style="92" customWidth="1"/>
    <col min="1041" max="1042" width="11.5703125" style="92"/>
    <col min="1043" max="1043" width="40" style="92" customWidth="1"/>
    <col min="1044" max="1280" width="11.5703125" style="92"/>
    <col min="1281" max="1281" width="13.85546875" style="92" customWidth="1"/>
    <col min="1282" max="1282" width="8.7109375" style="92" customWidth="1"/>
    <col min="1283" max="1283" width="26.140625" style="92" customWidth="1"/>
    <col min="1284" max="1284" width="15" style="92" customWidth="1"/>
    <col min="1285" max="1285" width="14.28515625" style="92" customWidth="1"/>
    <col min="1286" max="1286" width="11.5703125" style="92"/>
    <col min="1287" max="1291" width="7" style="92" customWidth="1"/>
    <col min="1292" max="1292" width="36.85546875" style="92" customWidth="1"/>
    <col min="1293" max="1296" width="8.42578125" style="92" customWidth="1"/>
    <col min="1297" max="1298" width="11.5703125" style="92"/>
    <col min="1299" max="1299" width="40" style="92" customWidth="1"/>
    <col min="1300" max="1536" width="11.5703125" style="92"/>
    <col min="1537" max="1537" width="13.85546875" style="92" customWidth="1"/>
    <col min="1538" max="1538" width="8.7109375" style="92" customWidth="1"/>
    <col min="1539" max="1539" width="26.140625" style="92" customWidth="1"/>
    <col min="1540" max="1540" width="15" style="92" customWidth="1"/>
    <col min="1541" max="1541" width="14.28515625" style="92" customWidth="1"/>
    <col min="1542" max="1542" width="11.5703125" style="92"/>
    <col min="1543" max="1547" width="7" style="92" customWidth="1"/>
    <col min="1548" max="1548" width="36.85546875" style="92" customWidth="1"/>
    <col min="1549" max="1552" width="8.42578125" style="92" customWidth="1"/>
    <col min="1553" max="1554" width="11.5703125" style="92"/>
    <col min="1555" max="1555" width="40" style="92" customWidth="1"/>
    <col min="1556" max="1792" width="11.5703125" style="92"/>
    <col min="1793" max="1793" width="13.85546875" style="92" customWidth="1"/>
    <col min="1794" max="1794" width="8.7109375" style="92" customWidth="1"/>
    <col min="1795" max="1795" width="26.140625" style="92" customWidth="1"/>
    <col min="1796" max="1796" width="15" style="92" customWidth="1"/>
    <col min="1797" max="1797" width="14.28515625" style="92" customWidth="1"/>
    <col min="1798" max="1798" width="11.5703125" style="92"/>
    <col min="1799" max="1803" width="7" style="92" customWidth="1"/>
    <col min="1804" max="1804" width="36.85546875" style="92" customWidth="1"/>
    <col min="1805" max="1808" width="8.42578125" style="92" customWidth="1"/>
    <col min="1809" max="1810" width="11.5703125" style="92"/>
    <col min="1811" max="1811" width="40" style="92" customWidth="1"/>
    <col min="1812" max="2048" width="11.5703125" style="92"/>
    <col min="2049" max="2049" width="13.85546875" style="92" customWidth="1"/>
    <col min="2050" max="2050" width="8.7109375" style="92" customWidth="1"/>
    <col min="2051" max="2051" width="26.140625" style="92" customWidth="1"/>
    <col min="2052" max="2052" width="15" style="92" customWidth="1"/>
    <col min="2053" max="2053" width="14.28515625" style="92" customWidth="1"/>
    <col min="2054" max="2054" width="11.5703125" style="92"/>
    <col min="2055" max="2059" width="7" style="92" customWidth="1"/>
    <col min="2060" max="2060" width="36.85546875" style="92" customWidth="1"/>
    <col min="2061" max="2064" width="8.42578125" style="92" customWidth="1"/>
    <col min="2065" max="2066" width="11.5703125" style="92"/>
    <col min="2067" max="2067" width="40" style="92" customWidth="1"/>
    <col min="2068" max="2304" width="11.5703125" style="92"/>
    <col min="2305" max="2305" width="13.85546875" style="92" customWidth="1"/>
    <col min="2306" max="2306" width="8.7109375" style="92" customWidth="1"/>
    <col min="2307" max="2307" width="26.140625" style="92" customWidth="1"/>
    <col min="2308" max="2308" width="15" style="92" customWidth="1"/>
    <col min="2309" max="2309" width="14.28515625" style="92" customWidth="1"/>
    <col min="2310" max="2310" width="11.5703125" style="92"/>
    <col min="2311" max="2315" width="7" style="92" customWidth="1"/>
    <col min="2316" max="2316" width="36.85546875" style="92" customWidth="1"/>
    <col min="2317" max="2320" width="8.42578125" style="92" customWidth="1"/>
    <col min="2321" max="2322" width="11.5703125" style="92"/>
    <col min="2323" max="2323" width="40" style="92" customWidth="1"/>
    <col min="2324" max="2560" width="11.5703125" style="92"/>
    <col min="2561" max="2561" width="13.85546875" style="92" customWidth="1"/>
    <col min="2562" max="2562" width="8.7109375" style="92" customWidth="1"/>
    <col min="2563" max="2563" width="26.140625" style="92" customWidth="1"/>
    <col min="2564" max="2564" width="15" style="92" customWidth="1"/>
    <col min="2565" max="2565" width="14.28515625" style="92" customWidth="1"/>
    <col min="2566" max="2566" width="11.5703125" style="92"/>
    <col min="2567" max="2571" width="7" style="92" customWidth="1"/>
    <col min="2572" max="2572" width="36.85546875" style="92" customWidth="1"/>
    <col min="2573" max="2576" width="8.42578125" style="92" customWidth="1"/>
    <col min="2577" max="2578" width="11.5703125" style="92"/>
    <col min="2579" max="2579" width="40" style="92" customWidth="1"/>
    <col min="2580" max="2816" width="11.5703125" style="92"/>
    <col min="2817" max="2817" width="13.85546875" style="92" customWidth="1"/>
    <col min="2818" max="2818" width="8.7109375" style="92" customWidth="1"/>
    <col min="2819" max="2819" width="26.140625" style="92" customWidth="1"/>
    <col min="2820" max="2820" width="15" style="92" customWidth="1"/>
    <col min="2821" max="2821" width="14.28515625" style="92" customWidth="1"/>
    <col min="2822" max="2822" width="11.5703125" style="92"/>
    <col min="2823" max="2827" width="7" style="92" customWidth="1"/>
    <col min="2828" max="2828" width="36.85546875" style="92" customWidth="1"/>
    <col min="2829" max="2832" width="8.42578125" style="92" customWidth="1"/>
    <col min="2833" max="2834" width="11.5703125" style="92"/>
    <col min="2835" max="2835" width="40" style="92" customWidth="1"/>
    <col min="2836" max="3072" width="11.5703125" style="92"/>
    <col min="3073" max="3073" width="13.85546875" style="92" customWidth="1"/>
    <col min="3074" max="3074" width="8.7109375" style="92" customWidth="1"/>
    <col min="3075" max="3075" width="26.140625" style="92" customWidth="1"/>
    <col min="3076" max="3076" width="15" style="92" customWidth="1"/>
    <col min="3077" max="3077" width="14.28515625" style="92" customWidth="1"/>
    <col min="3078" max="3078" width="11.5703125" style="92"/>
    <col min="3079" max="3083" width="7" style="92" customWidth="1"/>
    <col min="3084" max="3084" width="36.85546875" style="92" customWidth="1"/>
    <col min="3085" max="3088" width="8.42578125" style="92" customWidth="1"/>
    <col min="3089" max="3090" width="11.5703125" style="92"/>
    <col min="3091" max="3091" width="40" style="92" customWidth="1"/>
    <col min="3092" max="3328" width="11.5703125" style="92"/>
    <col min="3329" max="3329" width="13.85546875" style="92" customWidth="1"/>
    <col min="3330" max="3330" width="8.7109375" style="92" customWidth="1"/>
    <col min="3331" max="3331" width="26.140625" style="92" customWidth="1"/>
    <col min="3332" max="3332" width="15" style="92" customWidth="1"/>
    <col min="3333" max="3333" width="14.28515625" style="92" customWidth="1"/>
    <col min="3334" max="3334" width="11.5703125" style="92"/>
    <col min="3335" max="3339" width="7" style="92" customWidth="1"/>
    <col min="3340" max="3340" width="36.85546875" style="92" customWidth="1"/>
    <col min="3341" max="3344" width="8.42578125" style="92" customWidth="1"/>
    <col min="3345" max="3346" width="11.5703125" style="92"/>
    <col min="3347" max="3347" width="40" style="92" customWidth="1"/>
    <col min="3348" max="3584" width="11.5703125" style="92"/>
    <col min="3585" max="3585" width="13.85546875" style="92" customWidth="1"/>
    <col min="3586" max="3586" width="8.7109375" style="92" customWidth="1"/>
    <col min="3587" max="3587" width="26.140625" style="92" customWidth="1"/>
    <col min="3588" max="3588" width="15" style="92" customWidth="1"/>
    <col min="3589" max="3589" width="14.28515625" style="92" customWidth="1"/>
    <col min="3590" max="3590" width="11.5703125" style="92"/>
    <col min="3591" max="3595" width="7" style="92" customWidth="1"/>
    <col min="3596" max="3596" width="36.85546875" style="92" customWidth="1"/>
    <col min="3597" max="3600" width="8.42578125" style="92" customWidth="1"/>
    <col min="3601" max="3602" width="11.5703125" style="92"/>
    <col min="3603" max="3603" width="40" style="92" customWidth="1"/>
    <col min="3604" max="3840" width="11.5703125" style="92"/>
    <col min="3841" max="3841" width="13.85546875" style="92" customWidth="1"/>
    <col min="3842" max="3842" width="8.7109375" style="92" customWidth="1"/>
    <col min="3843" max="3843" width="26.140625" style="92" customWidth="1"/>
    <col min="3844" max="3844" width="15" style="92" customWidth="1"/>
    <col min="3845" max="3845" width="14.28515625" style="92" customWidth="1"/>
    <col min="3846" max="3846" width="11.5703125" style="92"/>
    <col min="3847" max="3851" width="7" style="92" customWidth="1"/>
    <col min="3852" max="3852" width="36.85546875" style="92" customWidth="1"/>
    <col min="3853" max="3856" width="8.42578125" style="92" customWidth="1"/>
    <col min="3857" max="3858" width="11.5703125" style="92"/>
    <col min="3859" max="3859" width="40" style="92" customWidth="1"/>
    <col min="3860" max="4096" width="11.5703125" style="92"/>
    <col min="4097" max="4097" width="13.85546875" style="92" customWidth="1"/>
    <col min="4098" max="4098" width="8.7109375" style="92" customWidth="1"/>
    <col min="4099" max="4099" width="26.140625" style="92" customWidth="1"/>
    <col min="4100" max="4100" width="15" style="92" customWidth="1"/>
    <col min="4101" max="4101" width="14.28515625" style="92" customWidth="1"/>
    <col min="4102" max="4102" width="11.5703125" style="92"/>
    <col min="4103" max="4107" width="7" style="92" customWidth="1"/>
    <col min="4108" max="4108" width="36.85546875" style="92" customWidth="1"/>
    <col min="4109" max="4112" width="8.42578125" style="92" customWidth="1"/>
    <col min="4113" max="4114" width="11.5703125" style="92"/>
    <col min="4115" max="4115" width="40" style="92" customWidth="1"/>
    <col min="4116" max="4352" width="11.5703125" style="92"/>
    <col min="4353" max="4353" width="13.85546875" style="92" customWidth="1"/>
    <col min="4354" max="4354" width="8.7109375" style="92" customWidth="1"/>
    <col min="4355" max="4355" width="26.140625" style="92" customWidth="1"/>
    <col min="4356" max="4356" width="15" style="92" customWidth="1"/>
    <col min="4357" max="4357" width="14.28515625" style="92" customWidth="1"/>
    <col min="4358" max="4358" width="11.5703125" style="92"/>
    <col min="4359" max="4363" width="7" style="92" customWidth="1"/>
    <col min="4364" max="4364" width="36.85546875" style="92" customWidth="1"/>
    <col min="4365" max="4368" width="8.42578125" style="92" customWidth="1"/>
    <col min="4369" max="4370" width="11.5703125" style="92"/>
    <col min="4371" max="4371" width="40" style="92" customWidth="1"/>
    <col min="4372" max="4608" width="11.5703125" style="92"/>
    <col min="4609" max="4609" width="13.85546875" style="92" customWidth="1"/>
    <col min="4610" max="4610" width="8.7109375" style="92" customWidth="1"/>
    <col min="4611" max="4611" width="26.140625" style="92" customWidth="1"/>
    <col min="4612" max="4612" width="15" style="92" customWidth="1"/>
    <col min="4613" max="4613" width="14.28515625" style="92" customWidth="1"/>
    <col min="4614" max="4614" width="11.5703125" style="92"/>
    <col min="4615" max="4619" width="7" style="92" customWidth="1"/>
    <col min="4620" max="4620" width="36.85546875" style="92" customWidth="1"/>
    <col min="4621" max="4624" width="8.42578125" style="92" customWidth="1"/>
    <col min="4625" max="4626" width="11.5703125" style="92"/>
    <col min="4627" max="4627" width="40" style="92" customWidth="1"/>
    <col min="4628" max="4864" width="11.5703125" style="92"/>
    <col min="4865" max="4865" width="13.85546875" style="92" customWidth="1"/>
    <col min="4866" max="4866" width="8.7109375" style="92" customWidth="1"/>
    <col min="4867" max="4867" width="26.140625" style="92" customWidth="1"/>
    <col min="4868" max="4868" width="15" style="92" customWidth="1"/>
    <col min="4869" max="4869" width="14.28515625" style="92" customWidth="1"/>
    <col min="4870" max="4870" width="11.5703125" style="92"/>
    <col min="4871" max="4875" width="7" style="92" customWidth="1"/>
    <col min="4876" max="4876" width="36.85546875" style="92" customWidth="1"/>
    <col min="4877" max="4880" width="8.42578125" style="92" customWidth="1"/>
    <col min="4881" max="4882" width="11.5703125" style="92"/>
    <col min="4883" max="4883" width="40" style="92" customWidth="1"/>
    <col min="4884" max="5120" width="11.5703125" style="92"/>
    <col min="5121" max="5121" width="13.85546875" style="92" customWidth="1"/>
    <col min="5122" max="5122" width="8.7109375" style="92" customWidth="1"/>
    <col min="5123" max="5123" width="26.140625" style="92" customWidth="1"/>
    <col min="5124" max="5124" width="15" style="92" customWidth="1"/>
    <col min="5125" max="5125" width="14.28515625" style="92" customWidth="1"/>
    <col min="5126" max="5126" width="11.5703125" style="92"/>
    <col min="5127" max="5131" width="7" style="92" customWidth="1"/>
    <col min="5132" max="5132" width="36.85546875" style="92" customWidth="1"/>
    <col min="5133" max="5136" width="8.42578125" style="92" customWidth="1"/>
    <col min="5137" max="5138" width="11.5703125" style="92"/>
    <col min="5139" max="5139" width="40" style="92" customWidth="1"/>
    <col min="5140" max="5376" width="11.5703125" style="92"/>
    <col min="5377" max="5377" width="13.85546875" style="92" customWidth="1"/>
    <col min="5378" max="5378" width="8.7109375" style="92" customWidth="1"/>
    <col min="5379" max="5379" width="26.140625" style="92" customWidth="1"/>
    <col min="5380" max="5380" width="15" style="92" customWidth="1"/>
    <col min="5381" max="5381" width="14.28515625" style="92" customWidth="1"/>
    <col min="5382" max="5382" width="11.5703125" style="92"/>
    <col min="5383" max="5387" width="7" style="92" customWidth="1"/>
    <col min="5388" max="5388" width="36.85546875" style="92" customWidth="1"/>
    <col min="5389" max="5392" width="8.42578125" style="92" customWidth="1"/>
    <col min="5393" max="5394" width="11.5703125" style="92"/>
    <col min="5395" max="5395" width="40" style="92" customWidth="1"/>
    <col min="5396" max="5632" width="11.5703125" style="92"/>
    <col min="5633" max="5633" width="13.85546875" style="92" customWidth="1"/>
    <col min="5634" max="5634" width="8.7109375" style="92" customWidth="1"/>
    <col min="5635" max="5635" width="26.140625" style="92" customWidth="1"/>
    <col min="5636" max="5636" width="15" style="92" customWidth="1"/>
    <col min="5637" max="5637" width="14.28515625" style="92" customWidth="1"/>
    <col min="5638" max="5638" width="11.5703125" style="92"/>
    <col min="5639" max="5643" width="7" style="92" customWidth="1"/>
    <col min="5644" max="5644" width="36.85546875" style="92" customWidth="1"/>
    <col min="5645" max="5648" width="8.42578125" style="92" customWidth="1"/>
    <col min="5649" max="5650" width="11.5703125" style="92"/>
    <col min="5651" max="5651" width="40" style="92" customWidth="1"/>
    <col min="5652" max="5888" width="11.5703125" style="92"/>
    <col min="5889" max="5889" width="13.85546875" style="92" customWidth="1"/>
    <col min="5890" max="5890" width="8.7109375" style="92" customWidth="1"/>
    <col min="5891" max="5891" width="26.140625" style="92" customWidth="1"/>
    <col min="5892" max="5892" width="15" style="92" customWidth="1"/>
    <col min="5893" max="5893" width="14.28515625" style="92" customWidth="1"/>
    <col min="5894" max="5894" width="11.5703125" style="92"/>
    <col min="5895" max="5899" width="7" style="92" customWidth="1"/>
    <col min="5900" max="5900" width="36.85546875" style="92" customWidth="1"/>
    <col min="5901" max="5904" width="8.42578125" style="92" customWidth="1"/>
    <col min="5905" max="5906" width="11.5703125" style="92"/>
    <col min="5907" max="5907" width="40" style="92" customWidth="1"/>
    <col min="5908" max="6144" width="11.5703125" style="92"/>
    <col min="6145" max="6145" width="13.85546875" style="92" customWidth="1"/>
    <col min="6146" max="6146" width="8.7109375" style="92" customWidth="1"/>
    <col min="6147" max="6147" width="26.140625" style="92" customWidth="1"/>
    <col min="6148" max="6148" width="15" style="92" customWidth="1"/>
    <col min="6149" max="6149" width="14.28515625" style="92" customWidth="1"/>
    <col min="6150" max="6150" width="11.5703125" style="92"/>
    <col min="6151" max="6155" width="7" style="92" customWidth="1"/>
    <col min="6156" max="6156" width="36.85546875" style="92" customWidth="1"/>
    <col min="6157" max="6160" width="8.42578125" style="92" customWidth="1"/>
    <col min="6161" max="6162" width="11.5703125" style="92"/>
    <col min="6163" max="6163" width="40" style="92" customWidth="1"/>
    <col min="6164" max="6400" width="11.5703125" style="92"/>
    <col min="6401" max="6401" width="13.85546875" style="92" customWidth="1"/>
    <col min="6402" max="6402" width="8.7109375" style="92" customWidth="1"/>
    <col min="6403" max="6403" width="26.140625" style="92" customWidth="1"/>
    <col min="6404" max="6404" width="15" style="92" customWidth="1"/>
    <col min="6405" max="6405" width="14.28515625" style="92" customWidth="1"/>
    <col min="6406" max="6406" width="11.5703125" style="92"/>
    <col min="6407" max="6411" width="7" style="92" customWidth="1"/>
    <col min="6412" max="6412" width="36.85546875" style="92" customWidth="1"/>
    <col min="6413" max="6416" width="8.42578125" style="92" customWidth="1"/>
    <col min="6417" max="6418" width="11.5703125" style="92"/>
    <col min="6419" max="6419" width="40" style="92" customWidth="1"/>
    <col min="6420" max="6656" width="11.5703125" style="92"/>
    <col min="6657" max="6657" width="13.85546875" style="92" customWidth="1"/>
    <col min="6658" max="6658" width="8.7109375" style="92" customWidth="1"/>
    <col min="6659" max="6659" width="26.140625" style="92" customWidth="1"/>
    <col min="6660" max="6660" width="15" style="92" customWidth="1"/>
    <col min="6661" max="6661" width="14.28515625" style="92" customWidth="1"/>
    <col min="6662" max="6662" width="11.5703125" style="92"/>
    <col min="6663" max="6667" width="7" style="92" customWidth="1"/>
    <col min="6668" max="6668" width="36.85546875" style="92" customWidth="1"/>
    <col min="6669" max="6672" width="8.42578125" style="92" customWidth="1"/>
    <col min="6673" max="6674" width="11.5703125" style="92"/>
    <col min="6675" max="6675" width="40" style="92" customWidth="1"/>
    <col min="6676" max="6912" width="11.5703125" style="92"/>
    <col min="6913" max="6913" width="13.85546875" style="92" customWidth="1"/>
    <col min="6914" max="6914" width="8.7109375" style="92" customWidth="1"/>
    <col min="6915" max="6915" width="26.140625" style="92" customWidth="1"/>
    <col min="6916" max="6916" width="15" style="92" customWidth="1"/>
    <col min="6917" max="6917" width="14.28515625" style="92" customWidth="1"/>
    <col min="6918" max="6918" width="11.5703125" style="92"/>
    <col min="6919" max="6923" width="7" style="92" customWidth="1"/>
    <col min="6924" max="6924" width="36.85546875" style="92" customWidth="1"/>
    <col min="6925" max="6928" width="8.42578125" style="92" customWidth="1"/>
    <col min="6929" max="6930" width="11.5703125" style="92"/>
    <col min="6931" max="6931" width="40" style="92" customWidth="1"/>
    <col min="6932" max="7168" width="11.5703125" style="92"/>
    <col min="7169" max="7169" width="13.85546875" style="92" customWidth="1"/>
    <col min="7170" max="7170" width="8.7109375" style="92" customWidth="1"/>
    <col min="7171" max="7171" width="26.140625" style="92" customWidth="1"/>
    <col min="7172" max="7172" width="15" style="92" customWidth="1"/>
    <col min="7173" max="7173" width="14.28515625" style="92" customWidth="1"/>
    <col min="7174" max="7174" width="11.5703125" style="92"/>
    <col min="7175" max="7179" width="7" style="92" customWidth="1"/>
    <col min="7180" max="7180" width="36.85546875" style="92" customWidth="1"/>
    <col min="7181" max="7184" width="8.42578125" style="92" customWidth="1"/>
    <col min="7185" max="7186" width="11.5703125" style="92"/>
    <col min="7187" max="7187" width="40" style="92" customWidth="1"/>
    <col min="7188" max="7424" width="11.5703125" style="92"/>
    <col min="7425" max="7425" width="13.85546875" style="92" customWidth="1"/>
    <col min="7426" max="7426" width="8.7109375" style="92" customWidth="1"/>
    <col min="7427" max="7427" width="26.140625" style="92" customWidth="1"/>
    <col min="7428" max="7428" width="15" style="92" customWidth="1"/>
    <col min="7429" max="7429" width="14.28515625" style="92" customWidth="1"/>
    <col min="7430" max="7430" width="11.5703125" style="92"/>
    <col min="7431" max="7435" width="7" style="92" customWidth="1"/>
    <col min="7436" max="7436" width="36.85546875" style="92" customWidth="1"/>
    <col min="7437" max="7440" width="8.42578125" style="92" customWidth="1"/>
    <col min="7441" max="7442" width="11.5703125" style="92"/>
    <col min="7443" max="7443" width="40" style="92" customWidth="1"/>
    <col min="7444" max="7680" width="11.5703125" style="92"/>
    <col min="7681" max="7681" width="13.85546875" style="92" customWidth="1"/>
    <col min="7682" max="7682" width="8.7109375" style="92" customWidth="1"/>
    <col min="7683" max="7683" width="26.140625" style="92" customWidth="1"/>
    <col min="7684" max="7684" width="15" style="92" customWidth="1"/>
    <col min="7685" max="7685" width="14.28515625" style="92" customWidth="1"/>
    <col min="7686" max="7686" width="11.5703125" style="92"/>
    <col min="7687" max="7691" width="7" style="92" customWidth="1"/>
    <col min="7692" max="7692" width="36.85546875" style="92" customWidth="1"/>
    <col min="7693" max="7696" width="8.42578125" style="92" customWidth="1"/>
    <col min="7697" max="7698" width="11.5703125" style="92"/>
    <col min="7699" max="7699" width="40" style="92" customWidth="1"/>
    <col min="7700" max="7936" width="11.5703125" style="92"/>
    <col min="7937" max="7937" width="13.85546875" style="92" customWidth="1"/>
    <col min="7938" max="7938" width="8.7109375" style="92" customWidth="1"/>
    <col min="7939" max="7939" width="26.140625" style="92" customWidth="1"/>
    <col min="7940" max="7940" width="15" style="92" customWidth="1"/>
    <col min="7941" max="7941" width="14.28515625" style="92" customWidth="1"/>
    <col min="7942" max="7942" width="11.5703125" style="92"/>
    <col min="7943" max="7947" width="7" style="92" customWidth="1"/>
    <col min="7948" max="7948" width="36.85546875" style="92" customWidth="1"/>
    <col min="7949" max="7952" width="8.42578125" style="92" customWidth="1"/>
    <col min="7953" max="7954" width="11.5703125" style="92"/>
    <col min="7955" max="7955" width="40" style="92" customWidth="1"/>
    <col min="7956" max="8192" width="11.5703125" style="92"/>
    <col min="8193" max="8193" width="13.85546875" style="92" customWidth="1"/>
    <col min="8194" max="8194" width="8.7109375" style="92" customWidth="1"/>
    <col min="8195" max="8195" width="26.140625" style="92" customWidth="1"/>
    <col min="8196" max="8196" width="15" style="92" customWidth="1"/>
    <col min="8197" max="8197" width="14.28515625" style="92" customWidth="1"/>
    <col min="8198" max="8198" width="11.5703125" style="92"/>
    <col min="8199" max="8203" width="7" style="92" customWidth="1"/>
    <col min="8204" max="8204" width="36.85546875" style="92" customWidth="1"/>
    <col min="8205" max="8208" width="8.42578125" style="92" customWidth="1"/>
    <col min="8209" max="8210" width="11.5703125" style="92"/>
    <col min="8211" max="8211" width="40" style="92" customWidth="1"/>
    <col min="8212" max="8448" width="11.5703125" style="92"/>
    <col min="8449" max="8449" width="13.85546875" style="92" customWidth="1"/>
    <col min="8450" max="8450" width="8.7109375" style="92" customWidth="1"/>
    <col min="8451" max="8451" width="26.140625" style="92" customWidth="1"/>
    <col min="8452" max="8452" width="15" style="92" customWidth="1"/>
    <col min="8453" max="8453" width="14.28515625" style="92" customWidth="1"/>
    <col min="8454" max="8454" width="11.5703125" style="92"/>
    <col min="8455" max="8459" width="7" style="92" customWidth="1"/>
    <col min="8460" max="8460" width="36.85546875" style="92" customWidth="1"/>
    <col min="8461" max="8464" width="8.42578125" style="92" customWidth="1"/>
    <col min="8465" max="8466" width="11.5703125" style="92"/>
    <col min="8467" max="8467" width="40" style="92" customWidth="1"/>
    <col min="8468" max="8704" width="11.5703125" style="92"/>
    <col min="8705" max="8705" width="13.85546875" style="92" customWidth="1"/>
    <col min="8706" max="8706" width="8.7109375" style="92" customWidth="1"/>
    <col min="8707" max="8707" width="26.140625" style="92" customWidth="1"/>
    <col min="8708" max="8708" width="15" style="92" customWidth="1"/>
    <col min="8709" max="8709" width="14.28515625" style="92" customWidth="1"/>
    <col min="8710" max="8710" width="11.5703125" style="92"/>
    <col min="8711" max="8715" width="7" style="92" customWidth="1"/>
    <col min="8716" max="8716" width="36.85546875" style="92" customWidth="1"/>
    <col min="8717" max="8720" width="8.42578125" style="92" customWidth="1"/>
    <col min="8721" max="8722" width="11.5703125" style="92"/>
    <col min="8723" max="8723" width="40" style="92" customWidth="1"/>
    <col min="8724" max="8960" width="11.5703125" style="92"/>
    <col min="8961" max="8961" width="13.85546875" style="92" customWidth="1"/>
    <col min="8962" max="8962" width="8.7109375" style="92" customWidth="1"/>
    <col min="8963" max="8963" width="26.140625" style="92" customWidth="1"/>
    <col min="8964" max="8964" width="15" style="92" customWidth="1"/>
    <col min="8965" max="8965" width="14.28515625" style="92" customWidth="1"/>
    <col min="8966" max="8966" width="11.5703125" style="92"/>
    <col min="8967" max="8971" width="7" style="92" customWidth="1"/>
    <col min="8972" max="8972" width="36.85546875" style="92" customWidth="1"/>
    <col min="8973" max="8976" width="8.42578125" style="92" customWidth="1"/>
    <col min="8977" max="8978" width="11.5703125" style="92"/>
    <col min="8979" max="8979" width="40" style="92" customWidth="1"/>
    <col min="8980" max="9216" width="11.5703125" style="92"/>
    <col min="9217" max="9217" width="13.85546875" style="92" customWidth="1"/>
    <col min="9218" max="9218" width="8.7109375" style="92" customWidth="1"/>
    <col min="9219" max="9219" width="26.140625" style="92" customWidth="1"/>
    <col min="9220" max="9220" width="15" style="92" customWidth="1"/>
    <col min="9221" max="9221" width="14.28515625" style="92" customWidth="1"/>
    <col min="9222" max="9222" width="11.5703125" style="92"/>
    <col min="9223" max="9227" width="7" style="92" customWidth="1"/>
    <col min="9228" max="9228" width="36.85546875" style="92" customWidth="1"/>
    <col min="9229" max="9232" width="8.42578125" style="92" customWidth="1"/>
    <col min="9233" max="9234" width="11.5703125" style="92"/>
    <col min="9235" max="9235" width="40" style="92" customWidth="1"/>
    <col min="9236" max="9472" width="11.5703125" style="92"/>
    <col min="9473" max="9473" width="13.85546875" style="92" customWidth="1"/>
    <col min="9474" max="9474" width="8.7109375" style="92" customWidth="1"/>
    <col min="9475" max="9475" width="26.140625" style="92" customWidth="1"/>
    <col min="9476" max="9476" width="15" style="92" customWidth="1"/>
    <col min="9477" max="9477" width="14.28515625" style="92" customWidth="1"/>
    <col min="9478" max="9478" width="11.5703125" style="92"/>
    <col min="9479" max="9483" width="7" style="92" customWidth="1"/>
    <col min="9484" max="9484" width="36.85546875" style="92" customWidth="1"/>
    <col min="9485" max="9488" width="8.42578125" style="92" customWidth="1"/>
    <col min="9489" max="9490" width="11.5703125" style="92"/>
    <col min="9491" max="9491" width="40" style="92" customWidth="1"/>
    <col min="9492" max="9728" width="11.5703125" style="92"/>
    <col min="9729" max="9729" width="13.85546875" style="92" customWidth="1"/>
    <col min="9730" max="9730" width="8.7109375" style="92" customWidth="1"/>
    <col min="9731" max="9731" width="26.140625" style="92" customWidth="1"/>
    <col min="9732" max="9732" width="15" style="92" customWidth="1"/>
    <col min="9733" max="9733" width="14.28515625" style="92" customWidth="1"/>
    <col min="9734" max="9734" width="11.5703125" style="92"/>
    <col min="9735" max="9739" width="7" style="92" customWidth="1"/>
    <col min="9740" max="9740" width="36.85546875" style="92" customWidth="1"/>
    <col min="9741" max="9744" width="8.42578125" style="92" customWidth="1"/>
    <col min="9745" max="9746" width="11.5703125" style="92"/>
    <col min="9747" max="9747" width="40" style="92" customWidth="1"/>
    <col min="9748" max="9984" width="11.5703125" style="92"/>
    <col min="9985" max="9985" width="13.85546875" style="92" customWidth="1"/>
    <col min="9986" max="9986" width="8.7109375" style="92" customWidth="1"/>
    <col min="9987" max="9987" width="26.140625" style="92" customWidth="1"/>
    <col min="9988" max="9988" width="15" style="92" customWidth="1"/>
    <col min="9989" max="9989" width="14.28515625" style="92" customWidth="1"/>
    <col min="9990" max="9990" width="11.5703125" style="92"/>
    <col min="9991" max="9995" width="7" style="92" customWidth="1"/>
    <col min="9996" max="9996" width="36.85546875" style="92" customWidth="1"/>
    <col min="9997" max="10000" width="8.42578125" style="92" customWidth="1"/>
    <col min="10001" max="10002" width="11.5703125" style="92"/>
    <col min="10003" max="10003" width="40" style="92" customWidth="1"/>
    <col min="10004" max="10240" width="11.5703125" style="92"/>
    <col min="10241" max="10241" width="13.85546875" style="92" customWidth="1"/>
    <col min="10242" max="10242" width="8.7109375" style="92" customWidth="1"/>
    <col min="10243" max="10243" width="26.140625" style="92" customWidth="1"/>
    <col min="10244" max="10244" width="15" style="92" customWidth="1"/>
    <col min="10245" max="10245" width="14.28515625" style="92" customWidth="1"/>
    <col min="10246" max="10246" width="11.5703125" style="92"/>
    <col min="10247" max="10251" width="7" style="92" customWidth="1"/>
    <col min="10252" max="10252" width="36.85546875" style="92" customWidth="1"/>
    <col min="10253" max="10256" width="8.42578125" style="92" customWidth="1"/>
    <col min="10257" max="10258" width="11.5703125" style="92"/>
    <col min="10259" max="10259" width="40" style="92" customWidth="1"/>
    <col min="10260" max="10496" width="11.5703125" style="92"/>
    <col min="10497" max="10497" width="13.85546875" style="92" customWidth="1"/>
    <col min="10498" max="10498" width="8.7109375" style="92" customWidth="1"/>
    <col min="10499" max="10499" width="26.140625" style="92" customWidth="1"/>
    <col min="10500" max="10500" width="15" style="92" customWidth="1"/>
    <col min="10501" max="10501" width="14.28515625" style="92" customWidth="1"/>
    <col min="10502" max="10502" width="11.5703125" style="92"/>
    <col min="10503" max="10507" width="7" style="92" customWidth="1"/>
    <col min="10508" max="10508" width="36.85546875" style="92" customWidth="1"/>
    <col min="10509" max="10512" width="8.42578125" style="92" customWidth="1"/>
    <col min="10513" max="10514" width="11.5703125" style="92"/>
    <col min="10515" max="10515" width="40" style="92" customWidth="1"/>
    <col min="10516" max="10752" width="11.5703125" style="92"/>
    <col min="10753" max="10753" width="13.85546875" style="92" customWidth="1"/>
    <col min="10754" max="10754" width="8.7109375" style="92" customWidth="1"/>
    <col min="10755" max="10755" width="26.140625" style="92" customWidth="1"/>
    <col min="10756" max="10756" width="15" style="92" customWidth="1"/>
    <col min="10757" max="10757" width="14.28515625" style="92" customWidth="1"/>
    <col min="10758" max="10758" width="11.5703125" style="92"/>
    <col min="10759" max="10763" width="7" style="92" customWidth="1"/>
    <col min="10764" max="10764" width="36.85546875" style="92" customWidth="1"/>
    <col min="10765" max="10768" width="8.42578125" style="92" customWidth="1"/>
    <col min="10769" max="10770" width="11.5703125" style="92"/>
    <col min="10771" max="10771" width="40" style="92" customWidth="1"/>
    <col min="10772" max="11008" width="11.5703125" style="92"/>
    <col min="11009" max="11009" width="13.85546875" style="92" customWidth="1"/>
    <col min="11010" max="11010" width="8.7109375" style="92" customWidth="1"/>
    <col min="11011" max="11011" width="26.140625" style="92" customWidth="1"/>
    <col min="11012" max="11012" width="15" style="92" customWidth="1"/>
    <col min="11013" max="11013" width="14.28515625" style="92" customWidth="1"/>
    <col min="11014" max="11014" width="11.5703125" style="92"/>
    <col min="11015" max="11019" width="7" style="92" customWidth="1"/>
    <col min="11020" max="11020" width="36.85546875" style="92" customWidth="1"/>
    <col min="11021" max="11024" width="8.42578125" style="92" customWidth="1"/>
    <col min="11025" max="11026" width="11.5703125" style="92"/>
    <col min="11027" max="11027" width="40" style="92" customWidth="1"/>
    <col min="11028" max="11264" width="11.5703125" style="92"/>
    <col min="11265" max="11265" width="13.85546875" style="92" customWidth="1"/>
    <col min="11266" max="11266" width="8.7109375" style="92" customWidth="1"/>
    <col min="11267" max="11267" width="26.140625" style="92" customWidth="1"/>
    <col min="11268" max="11268" width="15" style="92" customWidth="1"/>
    <col min="11269" max="11269" width="14.28515625" style="92" customWidth="1"/>
    <col min="11270" max="11270" width="11.5703125" style="92"/>
    <col min="11271" max="11275" width="7" style="92" customWidth="1"/>
    <col min="11276" max="11276" width="36.85546875" style="92" customWidth="1"/>
    <col min="11277" max="11280" width="8.42578125" style="92" customWidth="1"/>
    <col min="11281" max="11282" width="11.5703125" style="92"/>
    <col min="11283" max="11283" width="40" style="92" customWidth="1"/>
    <col min="11284" max="11520" width="11.5703125" style="92"/>
    <col min="11521" max="11521" width="13.85546875" style="92" customWidth="1"/>
    <col min="11522" max="11522" width="8.7109375" style="92" customWidth="1"/>
    <col min="11523" max="11523" width="26.140625" style="92" customWidth="1"/>
    <col min="11524" max="11524" width="15" style="92" customWidth="1"/>
    <col min="11525" max="11525" width="14.28515625" style="92" customWidth="1"/>
    <col min="11526" max="11526" width="11.5703125" style="92"/>
    <col min="11527" max="11531" width="7" style="92" customWidth="1"/>
    <col min="11532" max="11532" width="36.85546875" style="92" customWidth="1"/>
    <col min="11533" max="11536" width="8.42578125" style="92" customWidth="1"/>
    <col min="11537" max="11538" width="11.5703125" style="92"/>
    <col min="11539" max="11539" width="40" style="92" customWidth="1"/>
    <col min="11540" max="11776" width="11.5703125" style="92"/>
    <col min="11777" max="11777" width="13.85546875" style="92" customWidth="1"/>
    <col min="11778" max="11778" width="8.7109375" style="92" customWidth="1"/>
    <col min="11779" max="11779" width="26.140625" style="92" customWidth="1"/>
    <col min="11780" max="11780" width="15" style="92" customWidth="1"/>
    <col min="11781" max="11781" width="14.28515625" style="92" customWidth="1"/>
    <col min="11782" max="11782" width="11.5703125" style="92"/>
    <col min="11783" max="11787" width="7" style="92" customWidth="1"/>
    <col min="11788" max="11788" width="36.85546875" style="92" customWidth="1"/>
    <col min="11789" max="11792" width="8.42578125" style="92" customWidth="1"/>
    <col min="11793" max="11794" width="11.5703125" style="92"/>
    <col min="11795" max="11795" width="40" style="92" customWidth="1"/>
    <col min="11796" max="12032" width="11.5703125" style="92"/>
    <col min="12033" max="12033" width="13.85546875" style="92" customWidth="1"/>
    <col min="12034" max="12034" width="8.7109375" style="92" customWidth="1"/>
    <col min="12035" max="12035" width="26.140625" style="92" customWidth="1"/>
    <col min="12036" max="12036" width="15" style="92" customWidth="1"/>
    <col min="12037" max="12037" width="14.28515625" style="92" customWidth="1"/>
    <col min="12038" max="12038" width="11.5703125" style="92"/>
    <col min="12039" max="12043" width="7" style="92" customWidth="1"/>
    <col min="12044" max="12044" width="36.85546875" style="92" customWidth="1"/>
    <col min="12045" max="12048" width="8.42578125" style="92" customWidth="1"/>
    <col min="12049" max="12050" width="11.5703125" style="92"/>
    <col min="12051" max="12051" width="40" style="92" customWidth="1"/>
    <col min="12052" max="12288" width="11.5703125" style="92"/>
    <col min="12289" max="12289" width="13.85546875" style="92" customWidth="1"/>
    <col min="12290" max="12290" width="8.7109375" style="92" customWidth="1"/>
    <col min="12291" max="12291" width="26.140625" style="92" customWidth="1"/>
    <col min="12292" max="12292" width="15" style="92" customWidth="1"/>
    <col min="12293" max="12293" width="14.28515625" style="92" customWidth="1"/>
    <col min="12294" max="12294" width="11.5703125" style="92"/>
    <col min="12295" max="12299" width="7" style="92" customWidth="1"/>
    <col min="12300" max="12300" width="36.85546875" style="92" customWidth="1"/>
    <col min="12301" max="12304" width="8.42578125" style="92" customWidth="1"/>
    <col min="12305" max="12306" width="11.5703125" style="92"/>
    <col min="12307" max="12307" width="40" style="92" customWidth="1"/>
    <col min="12308" max="12544" width="11.5703125" style="92"/>
    <col min="12545" max="12545" width="13.85546875" style="92" customWidth="1"/>
    <col min="12546" max="12546" width="8.7109375" style="92" customWidth="1"/>
    <col min="12547" max="12547" width="26.140625" style="92" customWidth="1"/>
    <col min="12548" max="12548" width="15" style="92" customWidth="1"/>
    <col min="12549" max="12549" width="14.28515625" style="92" customWidth="1"/>
    <col min="12550" max="12550" width="11.5703125" style="92"/>
    <col min="12551" max="12555" width="7" style="92" customWidth="1"/>
    <col min="12556" max="12556" width="36.85546875" style="92" customWidth="1"/>
    <col min="12557" max="12560" width="8.42578125" style="92" customWidth="1"/>
    <col min="12561" max="12562" width="11.5703125" style="92"/>
    <col min="12563" max="12563" width="40" style="92" customWidth="1"/>
    <col min="12564" max="12800" width="11.5703125" style="92"/>
    <col min="12801" max="12801" width="13.85546875" style="92" customWidth="1"/>
    <col min="12802" max="12802" width="8.7109375" style="92" customWidth="1"/>
    <col min="12803" max="12803" width="26.140625" style="92" customWidth="1"/>
    <col min="12804" max="12804" width="15" style="92" customWidth="1"/>
    <col min="12805" max="12805" width="14.28515625" style="92" customWidth="1"/>
    <col min="12806" max="12806" width="11.5703125" style="92"/>
    <col min="12807" max="12811" width="7" style="92" customWidth="1"/>
    <col min="12812" max="12812" width="36.85546875" style="92" customWidth="1"/>
    <col min="12813" max="12816" width="8.42578125" style="92" customWidth="1"/>
    <col min="12817" max="12818" width="11.5703125" style="92"/>
    <col min="12819" max="12819" width="40" style="92" customWidth="1"/>
    <col min="12820" max="13056" width="11.5703125" style="92"/>
    <col min="13057" max="13057" width="13.85546875" style="92" customWidth="1"/>
    <col min="13058" max="13058" width="8.7109375" style="92" customWidth="1"/>
    <col min="13059" max="13059" width="26.140625" style="92" customWidth="1"/>
    <col min="13060" max="13060" width="15" style="92" customWidth="1"/>
    <col min="13061" max="13061" width="14.28515625" style="92" customWidth="1"/>
    <col min="13062" max="13062" width="11.5703125" style="92"/>
    <col min="13063" max="13067" width="7" style="92" customWidth="1"/>
    <col min="13068" max="13068" width="36.85546875" style="92" customWidth="1"/>
    <col min="13069" max="13072" width="8.42578125" style="92" customWidth="1"/>
    <col min="13073" max="13074" width="11.5703125" style="92"/>
    <col min="13075" max="13075" width="40" style="92" customWidth="1"/>
    <col min="13076" max="13312" width="11.5703125" style="92"/>
    <col min="13313" max="13313" width="13.85546875" style="92" customWidth="1"/>
    <col min="13314" max="13314" width="8.7109375" style="92" customWidth="1"/>
    <col min="13315" max="13315" width="26.140625" style="92" customWidth="1"/>
    <col min="13316" max="13316" width="15" style="92" customWidth="1"/>
    <col min="13317" max="13317" width="14.28515625" style="92" customWidth="1"/>
    <col min="13318" max="13318" width="11.5703125" style="92"/>
    <col min="13319" max="13323" width="7" style="92" customWidth="1"/>
    <col min="13324" max="13324" width="36.85546875" style="92" customWidth="1"/>
    <col min="13325" max="13328" width="8.42578125" style="92" customWidth="1"/>
    <col min="13329" max="13330" width="11.5703125" style="92"/>
    <col min="13331" max="13331" width="40" style="92" customWidth="1"/>
    <col min="13332" max="13568" width="11.5703125" style="92"/>
    <col min="13569" max="13569" width="13.85546875" style="92" customWidth="1"/>
    <col min="13570" max="13570" width="8.7109375" style="92" customWidth="1"/>
    <col min="13571" max="13571" width="26.140625" style="92" customWidth="1"/>
    <col min="13572" max="13572" width="15" style="92" customWidth="1"/>
    <col min="13573" max="13573" width="14.28515625" style="92" customWidth="1"/>
    <col min="13574" max="13574" width="11.5703125" style="92"/>
    <col min="13575" max="13579" width="7" style="92" customWidth="1"/>
    <col min="13580" max="13580" width="36.85546875" style="92" customWidth="1"/>
    <col min="13581" max="13584" width="8.42578125" style="92" customWidth="1"/>
    <col min="13585" max="13586" width="11.5703125" style="92"/>
    <col min="13587" max="13587" width="40" style="92" customWidth="1"/>
    <col min="13588" max="13824" width="11.5703125" style="92"/>
    <col min="13825" max="13825" width="13.85546875" style="92" customWidth="1"/>
    <col min="13826" max="13826" width="8.7109375" style="92" customWidth="1"/>
    <col min="13827" max="13827" width="26.140625" style="92" customWidth="1"/>
    <col min="13828" max="13828" width="15" style="92" customWidth="1"/>
    <col min="13829" max="13829" width="14.28515625" style="92" customWidth="1"/>
    <col min="13830" max="13830" width="11.5703125" style="92"/>
    <col min="13831" max="13835" width="7" style="92" customWidth="1"/>
    <col min="13836" max="13836" width="36.85546875" style="92" customWidth="1"/>
    <col min="13837" max="13840" width="8.42578125" style="92" customWidth="1"/>
    <col min="13841" max="13842" width="11.5703125" style="92"/>
    <col min="13843" max="13843" width="40" style="92" customWidth="1"/>
    <col min="13844" max="14080" width="11.5703125" style="92"/>
    <col min="14081" max="14081" width="13.85546875" style="92" customWidth="1"/>
    <col min="14082" max="14082" width="8.7109375" style="92" customWidth="1"/>
    <col min="14083" max="14083" width="26.140625" style="92" customWidth="1"/>
    <col min="14084" max="14084" width="15" style="92" customWidth="1"/>
    <col min="14085" max="14085" width="14.28515625" style="92" customWidth="1"/>
    <col min="14086" max="14086" width="11.5703125" style="92"/>
    <col min="14087" max="14091" width="7" style="92" customWidth="1"/>
    <col min="14092" max="14092" width="36.85546875" style="92" customWidth="1"/>
    <col min="14093" max="14096" width="8.42578125" style="92" customWidth="1"/>
    <col min="14097" max="14098" width="11.5703125" style="92"/>
    <col min="14099" max="14099" width="40" style="92" customWidth="1"/>
    <col min="14100" max="14336" width="11.5703125" style="92"/>
    <col min="14337" max="14337" width="13.85546875" style="92" customWidth="1"/>
    <col min="14338" max="14338" width="8.7109375" style="92" customWidth="1"/>
    <col min="14339" max="14339" width="26.140625" style="92" customWidth="1"/>
    <col min="14340" max="14340" width="15" style="92" customWidth="1"/>
    <col min="14341" max="14341" width="14.28515625" style="92" customWidth="1"/>
    <col min="14342" max="14342" width="11.5703125" style="92"/>
    <col min="14343" max="14347" width="7" style="92" customWidth="1"/>
    <col min="14348" max="14348" width="36.85546875" style="92" customWidth="1"/>
    <col min="14349" max="14352" width="8.42578125" style="92" customWidth="1"/>
    <col min="14353" max="14354" width="11.5703125" style="92"/>
    <col min="14355" max="14355" width="40" style="92" customWidth="1"/>
    <col min="14356" max="14592" width="11.5703125" style="92"/>
    <col min="14593" max="14593" width="13.85546875" style="92" customWidth="1"/>
    <col min="14594" max="14594" width="8.7109375" style="92" customWidth="1"/>
    <col min="14595" max="14595" width="26.140625" style="92" customWidth="1"/>
    <col min="14596" max="14596" width="15" style="92" customWidth="1"/>
    <col min="14597" max="14597" width="14.28515625" style="92" customWidth="1"/>
    <col min="14598" max="14598" width="11.5703125" style="92"/>
    <col min="14599" max="14603" width="7" style="92" customWidth="1"/>
    <col min="14604" max="14604" width="36.85546875" style="92" customWidth="1"/>
    <col min="14605" max="14608" width="8.42578125" style="92" customWidth="1"/>
    <col min="14609" max="14610" width="11.5703125" style="92"/>
    <col min="14611" max="14611" width="40" style="92" customWidth="1"/>
    <col min="14612" max="14848" width="11.5703125" style="92"/>
    <col min="14849" max="14849" width="13.85546875" style="92" customWidth="1"/>
    <col min="14850" max="14850" width="8.7109375" style="92" customWidth="1"/>
    <col min="14851" max="14851" width="26.140625" style="92" customWidth="1"/>
    <col min="14852" max="14852" width="15" style="92" customWidth="1"/>
    <col min="14853" max="14853" width="14.28515625" style="92" customWidth="1"/>
    <col min="14854" max="14854" width="11.5703125" style="92"/>
    <col min="14855" max="14859" width="7" style="92" customWidth="1"/>
    <col min="14860" max="14860" width="36.85546875" style="92" customWidth="1"/>
    <col min="14861" max="14864" width="8.42578125" style="92" customWidth="1"/>
    <col min="14865" max="14866" width="11.5703125" style="92"/>
    <col min="14867" max="14867" width="40" style="92" customWidth="1"/>
    <col min="14868" max="15104" width="11.5703125" style="92"/>
    <col min="15105" max="15105" width="13.85546875" style="92" customWidth="1"/>
    <col min="15106" max="15106" width="8.7109375" style="92" customWidth="1"/>
    <col min="15107" max="15107" width="26.140625" style="92" customWidth="1"/>
    <col min="15108" max="15108" width="15" style="92" customWidth="1"/>
    <col min="15109" max="15109" width="14.28515625" style="92" customWidth="1"/>
    <col min="15110" max="15110" width="11.5703125" style="92"/>
    <col min="15111" max="15115" width="7" style="92" customWidth="1"/>
    <col min="15116" max="15116" width="36.85546875" style="92" customWidth="1"/>
    <col min="15117" max="15120" width="8.42578125" style="92" customWidth="1"/>
    <col min="15121" max="15122" width="11.5703125" style="92"/>
    <col min="15123" max="15123" width="40" style="92" customWidth="1"/>
    <col min="15124" max="15360" width="11.5703125" style="92"/>
    <col min="15361" max="15361" width="13.85546875" style="92" customWidth="1"/>
    <col min="15362" max="15362" width="8.7109375" style="92" customWidth="1"/>
    <col min="15363" max="15363" width="26.140625" style="92" customWidth="1"/>
    <col min="15364" max="15364" width="15" style="92" customWidth="1"/>
    <col min="15365" max="15365" width="14.28515625" style="92" customWidth="1"/>
    <col min="15366" max="15366" width="11.5703125" style="92"/>
    <col min="15367" max="15371" width="7" style="92" customWidth="1"/>
    <col min="15372" max="15372" width="36.85546875" style="92" customWidth="1"/>
    <col min="15373" max="15376" width="8.42578125" style="92" customWidth="1"/>
    <col min="15377" max="15378" width="11.5703125" style="92"/>
    <col min="15379" max="15379" width="40" style="92" customWidth="1"/>
    <col min="15380" max="15616" width="11.5703125" style="92"/>
    <col min="15617" max="15617" width="13.85546875" style="92" customWidth="1"/>
    <col min="15618" max="15618" width="8.7109375" style="92" customWidth="1"/>
    <col min="15619" max="15619" width="26.140625" style="92" customWidth="1"/>
    <col min="15620" max="15620" width="15" style="92" customWidth="1"/>
    <col min="15621" max="15621" width="14.28515625" style="92" customWidth="1"/>
    <col min="15622" max="15622" width="11.5703125" style="92"/>
    <col min="15623" max="15627" width="7" style="92" customWidth="1"/>
    <col min="15628" max="15628" width="36.85546875" style="92" customWidth="1"/>
    <col min="15629" max="15632" width="8.42578125" style="92" customWidth="1"/>
    <col min="15633" max="15634" width="11.5703125" style="92"/>
    <col min="15635" max="15635" width="40" style="92" customWidth="1"/>
    <col min="15636" max="15872" width="11.5703125" style="92"/>
    <col min="15873" max="15873" width="13.85546875" style="92" customWidth="1"/>
    <col min="15874" max="15874" width="8.7109375" style="92" customWidth="1"/>
    <col min="15875" max="15875" width="26.140625" style="92" customWidth="1"/>
    <col min="15876" max="15876" width="15" style="92" customWidth="1"/>
    <col min="15877" max="15877" width="14.28515625" style="92" customWidth="1"/>
    <col min="15878" max="15878" width="11.5703125" style="92"/>
    <col min="15879" max="15883" width="7" style="92" customWidth="1"/>
    <col min="15884" max="15884" width="36.85546875" style="92" customWidth="1"/>
    <col min="15885" max="15888" width="8.42578125" style="92" customWidth="1"/>
    <col min="15889" max="15890" width="11.5703125" style="92"/>
    <col min="15891" max="15891" width="40" style="92" customWidth="1"/>
    <col min="15892" max="16128" width="11.5703125" style="92"/>
    <col min="16129" max="16129" width="13.85546875" style="92" customWidth="1"/>
    <col min="16130" max="16130" width="8.7109375" style="92" customWidth="1"/>
    <col min="16131" max="16131" width="26.140625" style="92" customWidth="1"/>
    <col min="16132" max="16132" width="15" style="92" customWidth="1"/>
    <col min="16133" max="16133" width="14.28515625" style="92" customWidth="1"/>
    <col min="16134" max="16134" width="11.5703125" style="92"/>
    <col min="16135" max="16139" width="7" style="92" customWidth="1"/>
    <col min="16140" max="16140" width="36.85546875" style="92" customWidth="1"/>
    <col min="16141" max="16144" width="8.42578125" style="92" customWidth="1"/>
    <col min="16145" max="16146" width="11.5703125" style="92"/>
    <col min="16147" max="16147" width="40" style="92" customWidth="1"/>
    <col min="16148" max="16384" width="11.5703125" style="92"/>
  </cols>
  <sheetData>
    <row r="1" spans="1:33" ht="15.6" customHeight="1" x14ac:dyDescent="0.25">
      <c r="A1" s="619" t="s">
        <v>21</v>
      </c>
      <c r="B1" s="619"/>
      <c r="C1" s="619"/>
      <c r="D1" s="619"/>
      <c r="E1" s="619"/>
      <c r="F1" s="619"/>
      <c r="G1" s="619"/>
      <c r="H1" s="619"/>
      <c r="I1" s="619"/>
      <c r="J1" s="619"/>
      <c r="K1" s="619"/>
      <c r="L1" s="619"/>
      <c r="M1" s="619"/>
      <c r="N1" s="619"/>
      <c r="O1" s="619"/>
      <c r="P1" s="619"/>
      <c r="Q1" s="330" t="s">
        <v>23</v>
      </c>
      <c r="R1" s="331"/>
      <c r="S1" s="332"/>
    </row>
    <row r="2" spans="1:33" ht="15.6" customHeight="1" x14ac:dyDescent="0.25">
      <c r="A2" s="619" t="s">
        <v>22</v>
      </c>
      <c r="B2" s="619"/>
      <c r="C2" s="619"/>
      <c r="D2" s="619"/>
      <c r="E2" s="619"/>
      <c r="F2" s="619"/>
      <c r="G2" s="619"/>
      <c r="H2" s="619"/>
      <c r="I2" s="619"/>
      <c r="J2" s="619"/>
      <c r="K2" s="619"/>
      <c r="L2" s="619"/>
      <c r="M2" s="619"/>
      <c r="N2" s="619"/>
      <c r="O2" s="619"/>
      <c r="P2" s="619"/>
      <c r="Q2" s="412" t="s">
        <v>177</v>
      </c>
      <c r="R2" s="413"/>
      <c r="S2" s="414"/>
    </row>
    <row r="3" spans="1:33" ht="15" customHeight="1" x14ac:dyDescent="0.25">
      <c r="A3" s="620" t="s">
        <v>73</v>
      </c>
      <c r="B3" s="620"/>
      <c r="C3" s="620"/>
      <c r="D3" s="620"/>
      <c r="E3" s="620"/>
      <c r="F3" s="620"/>
      <c r="G3" s="620"/>
      <c r="H3" s="620"/>
      <c r="I3" s="620"/>
      <c r="J3" s="620"/>
      <c r="K3" s="620"/>
      <c r="L3" s="620"/>
      <c r="M3" s="620"/>
      <c r="N3" s="620"/>
      <c r="O3" s="620"/>
      <c r="P3" s="620"/>
      <c r="Q3" s="412" t="s">
        <v>178</v>
      </c>
      <c r="R3" s="413"/>
      <c r="S3" s="414"/>
    </row>
    <row r="4" spans="1:33" ht="15.95" customHeight="1" x14ac:dyDescent="0.25">
      <c r="A4" s="620"/>
      <c r="B4" s="620"/>
      <c r="C4" s="620"/>
      <c r="D4" s="620"/>
      <c r="E4" s="620"/>
      <c r="F4" s="620"/>
      <c r="G4" s="620"/>
      <c r="H4" s="620"/>
      <c r="I4" s="620"/>
      <c r="J4" s="620"/>
      <c r="K4" s="620"/>
      <c r="L4" s="620"/>
      <c r="M4" s="620"/>
      <c r="N4" s="620"/>
      <c r="O4" s="620"/>
      <c r="P4" s="620"/>
      <c r="Q4" s="621" t="s">
        <v>179</v>
      </c>
      <c r="R4" s="622"/>
      <c r="S4" s="623"/>
    </row>
    <row r="5" spans="1:33" ht="15" customHeight="1" x14ac:dyDescent="0.25">
      <c r="A5" s="595" t="s">
        <v>180</v>
      </c>
      <c r="B5" s="595"/>
      <c r="C5" s="595"/>
      <c r="D5" s="595"/>
      <c r="E5" s="595"/>
      <c r="F5" s="595"/>
      <c r="G5" s="595"/>
      <c r="H5" s="595"/>
      <c r="I5" s="595"/>
      <c r="J5" s="595"/>
      <c r="K5" s="595"/>
      <c r="L5" s="595"/>
      <c r="M5" s="595"/>
      <c r="N5" s="595"/>
      <c r="O5" s="595"/>
      <c r="P5" s="595"/>
      <c r="Q5" s="595"/>
      <c r="R5" s="595"/>
      <c r="S5" s="595"/>
    </row>
    <row r="6" spans="1:33" ht="15" customHeight="1" x14ac:dyDescent="0.25">
      <c r="A6" s="596" t="s">
        <v>181</v>
      </c>
      <c r="B6" s="596"/>
      <c r="C6" s="596"/>
      <c r="D6" s="596"/>
      <c r="E6" s="596"/>
      <c r="F6" s="596"/>
      <c r="G6" s="596"/>
      <c r="H6" s="596"/>
      <c r="I6" s="596"/>
      <c r="J6" s="596"/>
      <c r="K6" s="596"/>
      <c r="L6" s="597"/>
      <c r="M6" s="598" t="s">
        <v>182</v>
      </c>
      <c r="N6" s="598"/>
      <c r="O6" s="598"/>
      <c r="P6" s="598"/>
      <c r="Q6" s="598"/>
      <c r="R6" s="598"/>
      <c r="S6" s="598"/>
    </row>
    <row r="7" spans="1:33" s="93" customFormat="1" ht="13.9" customHeight="1" thickBot="1" x14ac:dyDescent="0.3">
      <c r="A7" s="595" t="s">
        <v>183</v>
      </c>
      <c r="B7" s="595" t="s">
        <v>184</v>
      </c>
      <c r="C7" s="595" t="s">
        <v>7</v>
      </c>
      <c r="D7" s="595" t="s">
        <v>185</v>
      </c>
      <c r="E7" s="595" t="s">
        <v>186</v>
      </c>
      <c r="F7" s="595" t="s">
        <v>187</v>
      </c>
      <c r="G7" s="600" t="s">
        <v>188</v>
      </c>
      <c r="H7" s="601"/>
      <c r="I7" s="601"/>
      <c r="J7" s="601"/>
      <c r="K7" s="602"/>
      <c r="L7" s="595" t="s">
        <v>189</v>
      </c>
      <c r="M7" s="595" t="s">
        <v>190</v>
      </c>
      <c r="N7" s="595"/>
      <c r="O7" s="595"/>
      <c r="P7" s="595"/>
      <c r="Q7" s="603" t="s">
        <v>10</v>
      </c>
      <c r="R7" s="604"/>
      <c r="S7" s="595" t="s">
        <v>95</v>
      </c>
      <c r="AC7" s="193"/>
      <c r="AD7" s="193"/>
      <c r="AE7" s="192"/>
      <c r="AF7" s="192"/>
      <c r="AG7" s="192"/>
    </row>
    <row r="8" spans="1:33" s="93" customFormat="1" ht="72" thickBot="1" x14ac:dyDescent="0.3">
      <c r="A8" s="599"/>
      <c r="B8" s="599"/>
      <c r="C8" s="599"/>
      <c r="D8" s="599"/>
      <c r="E8" s="599"/>
      <c r="F8" s="599"/>
      <c r="G8" s="275">
        <v>2020</v>
      </c>
      <c r="H8" s="275">
        <v>2021</v>
      </c>
      <c r="I8" s="275">
        <v>2022</v>
      </c>
      <c r="J8" s="275">
        <v>2023</v>
      </c>
      <c r="K8" s="275">
        <v>2024</v>
      </c>
      <c r="L8" s="599"/>
      <c r="M8" s="275" t="s">
        <v>69</v>
      </c>
      <c r="N8" s="275" t="s">
        <v>24</v>
      </c>
      <c r="O8" s="275" t="s">
        <v>191</v>
      </c>
      <c r="P8" s="276" t="s">
        <v>217</v>
      </c>
      <c r="Q8" s="277" t="s">
        <v>192</v>
      </c>
      <c r="R8" s="278" t="s">
        <v>213</v>
      </c>
      <c r="S8" s="604"/>
      <c r="AC8" s="193" t="s">
        <v>193</v>
      </c>
      <c r="AD8" s="193" t="s">
        <v>216</v>
      </c>
      <c r="AE8" s="193" t="s">
        <v>218</v>
      </c>
      <c r="AF8" s="193" t="s">
        <v>219</v>
      </c>
      <c r="AG8" s="192"/>
    </row>
    <row r="9" spans="1:33" ht="129" customHeight="1" thickBot="1" x14ac:dyDescent="0.3">
      <c r="A9" s="253"/>
      <c r="B9" s="254"/>
      <c r="C9" s="306" t="s">
        <v>226</v>
      </c>
      <c r="D9" s="279" t="s">
        <v>151</v>
      </c>
      <c r="E9" s="254" t="s">
        <v>152</v>
      </c>
      <c r="F9" s="255">
        <f>+G9+H9+I9+J9+K9</f>
        <v>26100</v>
      </c>
      <c r="G9" s="256">
        <v>2000</v>
      </c>
      <c r="H9" s="256">
        <v>7000</v>
      </c>
      <c r="I9" s="256">
        <v>7000</v>
      </c>
      <c r="J9" s="256">
        <v>7000</v>
      </c>
      <c r="K9" s="256">
        <v>3100</v>
      </c>
      <c r="L9" s="279" t="s">
        <v>205</v>
      </c>
      <c r="M9" s="257">
        <f>+'Meta 1'!D30+'Meta 1'!E30+'Meta 1'!F30</f>
        <v>0</v>
      </c>
      <c r="N9" s="257">
        <f>+'Meta 1'!G30+'Meta 1'!H30+'Meta 1'!I30</f>
        <v>0</v>
      </c>
      <c r="O9" s="258">
        <f>+'Meta 1'!J30+'Meta 1'!K30+'Meta 1'!L30</f>
        <v>646</v>
      </c>
      <c r="P9" s="280">
        <f>+'Meta 1'!M30+'Meta 1'!N30+'Meta 1'!O30</f>
        <v>1354</v>
      </c>
      <c r="Q9" s="281">
        <f>O9+P9</f>
        <v>2000</v>
      </c>
      <c r="R9" s="316">
        <f>Q9/G9</f>
        <v>1</v>
      </c>
      <c r="S9" s="282" t="s">
        <v>243</v>
      </c>
      <c r="U9" s="209" t="s">
        <v>99</v>
      </c>
      <c r="V9" s="210">
        <v>2000</v>
      </c>
      <c r="W9" s="211">
        <v>7000</v>
      </c>
      <c r="X9" s="211">
        <v>7000</v>
      </c>
      <c r="Y9" s="211">
        <v>7000</v>
      </c>
      <c r="Z9" s="212">
        <v>3100</v>
      </c>
      <c r="AA9" s="209">
        <f>SUM(V9:Z9)</f>
        <v>26100</v>
      </c>
      <c r="AC9" s="251">
        <f>+O9/G9</f>
        <v>0.32300000000000001</v>
      </c>
      <c r="AD9" s="251">
        <f>(1328/2000)</f>
        <v>0.66400000000000003</v>
      </c>
      <c r="AE9" s="251">
        <f>(1941/2000)</f>
        <v>0.97050000000000003</v>
      </c>
      <c r="AF9" s="251">
        <f>(2000/2000)</f>
        <v>1</v>
      </c>
      <c r="AG9" s="192"/>
    </row>
    <row r="10" spans="1:33" ht="78" customHeight="1" x14ac:dyDescent="0.25">
      <c r="A10" s="259"/>
      <c r="B10" s="250"/>
      <c r="C10" s="605" t="s">
        <v>227</v>
      </c>
      <c r="D10" s="607" t="s">
        <v>156</v>
      </c>
      <c r="E10" s="611" t="s">
        <v>152</v>
      </c>
      <c r="F10" s="613">
        <f>+G10+H10+I10+J10+K10</f>
        <v>100</v>
      </c>
      <c r="G10" s="615">
        <v>18</v>
      </c>
      <c r="H10" s="615">
        <v>25</v>
      </c>
      <c r="I10" s="615">
        <v>25</v>
      </c>
      <c r="J10" s="615">
        <v>22</v>
      </c>
      <c r="K10" s="615">
        <v>10</v>
      </c>
      <c r="L10" s="617" t="s">
        <v>206</v>
      </c>
      <c r="M10" s="615">
        <v>0</v>
      </c>
      <c r="N10" s="615">
        <v>0</v>
      </c>
      <c r="O10" s="626">
        <v>0.97</v>
      </c>
      <c r="P10" s="628">
        <f>(AD12+AE12+AF12)+2.6</f>
        <v>16.495692307692309</v>
      </c>
      <c r="Q10" s="630">
        <f>O10+P10</f>
        <v>17.465692307692308</v>
      </c>
      <c r="R10" s="632">
        <f>17.47/G10</f>
        <v>0.9705555555555555</v>
      </c>
      <c r="S10" s="609" t="s">
        <v>246</v>
      </c>
      <c r="U10" s="209" t="s">
        <v>100</v>
      </c>
      <c r="V10" s="210">
        <v>15</v>
      </c>
      <c r="W10" s="211">
        <v>31</v>
      </c>
      <c r="X10" s="211">
        <v>31</v>
      </c>
      <c r="Y10" s="211">
        <v>23</v>
      </c>
      <c r="Z10" s="212">
        <v>0</v>
      </c>
      <c r="AA10" s="209">
        <f>SUM(V10:Z10)</f>
        <v>100</v>
      </c>
      <c r="AC10" s="288">
        <f>(0.1*100)/13</f>
        <v>0.76923076923076927</v>
      </c>
      <c r="AD10" s="288">
        <f>(0.2*100)/13</f>
        <v>1.5384615384615385</v>
      </c>
      <c r="AE10" s="288">
        <f>(0.7677*100)/13</f>
        <v>5.9053846153846159</v>
      </c>
      <c r="AF10" s="288">
        <f>(0.9362*100)/13</f>
        <v>7.2015384615384619</v>
      </c>
      <c r="AG10" s="287"/>
    </row>
    <row r="11" spans="1:33" ht="108.75" customHeight="1" thickBot="1" x14ac:dyDescent="0.3">
      <c r="A11" s="260"/>
      <c r="B11" s="261"/>
      <c r="C11" s="606"/>
      <c r="D11" s="608"/>
      <c r="E11" s="612"/>
      <c r="F11" s="614"/>
      <c r="G11" s="616">
        <v>0.2</v>
      </c>
      <c r="H11" s="616">
        <v>0.2</v>
      </c>
      <c r="I11" s="616">
        <v>0.2</v>
      </c>
      <c r="J11" s="616">
        <v>0.2</v>
      </c>
      <c r="K11" s="616">
        <v>0.2</v>
      </c>
      <c r="L11" s="618"/>
      <c r="M11" s="616"/>
      <c r="N11" s="616"/>
      <c r="O11" s="627"/>
      <c r="P11" s="629"/>
      <c r="Q11" s="631"/>
      <c r="R11" s="633"/>
      <c r="S11" s="610"/>
      <c r="U11" s="214" t="s">
        <v>101</v>
      </c>
      <c r="V11" s="215">
        <v>20</v>
      </c>
      <c r="W11" s="216">
        <v>20</v>
      </c>
      <c r="X11" s="216">
        <v>20</v>
      </c>
      <c r="Y11" s="216">
        <v>20</v>
      </c>
      <c r="Z11" s="217">
        <v>20</v>
      </c>
      <c r="AA11" s="214">
        <f>SUM(V11:Z11)</f>
        <v>100</v>
      </c>
      <c r="AC11" s="288">
        <f>(0.0642*20)/0.2</f>
        <v>6.419999999999999</v>
      </c>
      <c r="AD11" s="288">
        <f>(0.0297*20)/0.2</f>
        <v>2.9699999999999998</v>
      </c>
      <c r="AE11" s="288">
        <f>(0.0455*20)/0.2</f>
        <v>4.5499999999999989</v>
      </c>
      <c r="AF11" s="288">
        <f>(0.05626*20)/0.2</f>
        <v>5.6259999999999994</v>
      </c>
    </row>
    <row r="12" spans="1:33" x14ac:dyDescent="0.25">
      <c r="U12" s="209" t="s">
        <v>160</v>
      </c>
      <c r="V12" s="318">
        <f>AVERAGE(V10:V11)</f>
        <v>17.5</v>
      </c>
      <c r="W12" s="211">
        <f>AVERAGE(W10:W11)</f>
        <v>25.5</v>
      </c>
      <c r="X12" s="211">
        <f>AVERAGE(X10:X11)</f>
        <v>25.5</v>
      </c>
      <c r="Y12" s="211">
        <f>AVERAGE(Y10:Y11)</f>
        <v>21.5</v>
      </c>
      <c r="Z12" s="212">
        <f>AVERAGE(Z10:Z11)</f>
        <v>10</v>
      </c>
      <c r="AA12" s="209">
        <f>SUM(V12:Z12)</f>
        <v>100</v>
      </c>
      <c r="AC12" s="289">
        <f>AVERAGE(AC10,AC11)</f>
        <v>3.5946153846153841</v>
      </c>
      <c r="AD12" s="289">
        <f>AVERAGE(AD10,AD11)</f>
        <v>2.254230769230769</v>
      </c>
      <c r="AE12" s="289">
        <f>AVERAGE(AE10,AE11)</f>
        <v>5.2276923076923074</v>
      </c>
      <c r="AF12" s="289">
        <f>AVERAGE(AF10,AF11)</f>
        <v>6.4137692307692307</v>
      </c>
    </row>
    <row r="13" spans="1:33" ht="15.75" thickBot="1" x14ac:dyDescent="0.3">
      <c r="F13" s="92">
        <v>2020</v>
      </c>
      <c r="G13" s="92">
        <v>2021</v>
      </c>
      <c r="H13" s="92">
        <v>2022</v>
      </c>
      <c r="I13" s="92">
        <v>2023</v>
      </c>
      <c r="J13" s="92">
        <v>2024</v>
      </c>
      <c r="O13" s="303"/>
      <c r="U13" s="214" t="s">
        <v>161</v>
      </c>
      <c r="V13" s="307">
        <v>18</v>
      </c>
      <c r="W13" s="216">
        <v>25</v>
      </c>
      <c r="X13" s="216">
        <v>25</v>
      </c>
      <c r="Y13" s="216">
        <v>22</v>
      </c>
      <c r="Z13" s="217">
        <v>10</v>
      </c>
      <c r="AA13" s="214">
        <f>SUM(V13:Z13)</f>
        <v>100</v>
      </c>
    </row>
    <row r="14" spans="1:33" ht="15.75" thickBot="1" x14ac:dyDescent="0.3">
      <c r="E14" s="209" t="s">
        <v>99</v>
      </c>
      <c r="F14" s="210">
        <v>2000</v>
      </c>
      <c r="G14" s="211">
        <v>7000</v>
      </c>
      <c r="H14" s="211">
        <v>7000</v>
      </c>
      <c r="I14" s="211">
        <v>7000</v>
      </c>
      <c r="J14" s="212">
        <v>3100</v>
      </c>
      <c r="K14" s="209">
        <f>SUM(F14:J14)</f>
        <v>26100</v>
      </c>
      <c r="R14" s="92">
        <v>62.5</v>
      </c>
    </row>
    <row r="15" spans="1:33" x14ac:dyDescent="0.25">
      <c r="E15" s="209" t="s">
        <v>100</v>
      </c>
      <c r="F15" s="210">
        <v>15</v>
      </c>
      <c r="G15" s="211">
        <v>31</v>
      </c>
      <c r="H15" s="211">
        <v>31</v>
      </c>
      <c r="I15" s="211">
        <v>23</v>
      </c>
      <c r="J15" s="212">
        <v>0</v>
      </c>
      <c r="K15" s="209">
        <f>SUM(F15:J15)</f>
        <v>100</v>
      </c>
      <c r="O15" s="304"/>
    </row>
    <row r="16" spans="1:33" ht="15.75" thickBot="1" x14ac:dyDescent="0.3">
      <c r="E16" s="214" t="s">
        <v>101</v>
      </c>
      <c r="F16" s="215">
        <v>20</v>
      </c>
      <c r="G16" s="216">
        <v>20</v>
      </c>
      <c r="H16" s="216">
        <v>20</v>
      </c>
      <c r="I16" s="216">
        <v>20</v>
      </c>
      <c r="J16" s="217">
        <v>20</v>
      </c>
      <c r="K16" s="214">
        <f>SUM(F16:J16)</f>
        <v>100</v>
      </c>
      <c r="U16" s="92" t="s">
        <v>220</v>
      </c>
      <c r="V16" s="92" t="s">
        <v>221</v>
      </c>
      <c r="W16" s="92" t="s">
        <v>222</v>
      </c>
      <c r="X16" s="92" t="s">
        <v>223</v>
      </c>
      <c r="Y16" s="92" t="s">
        <v>224</v>
      </c>
      <c r="Z16" s="92" t="s">
        <v>225</v>
      </c>
    </row>
    <row r="17" spans="5:33" x14ac:dyDescent="0.25">
      <c r="E17" s="209" t="s">
        <v>160</v>
      </c>
      <c r="F17" s="221">
        <f>AVERAGE(F15:F16)</f>
        <v>17.5</v>
      </c>
      <c r="G17" s="211">
        <f>AVERAGE(G15:G16)</f>
        <v>25.5</v>
      </c>
      <c r="H17" s="211">
        <f t="shared" ref="H17" si="0">AVERAGE(H15:H16)</f>
        <v>25.5</v>
      </c>
      <c r="I17" s="211">
        <f>AVERAGE(I15:I16)</f>
        <v>21.5</v>
      </c>
      <c r="J17" s="212">
        <f t="shared" ref="J17" si="1">AVERAGE(J15:J16)</f>
        <v>10</v>
      </c>
      <c r="K17" s="209">
        <f>SUM(F17:J17)</f>
        <v>100</v>
      </c>
      <c r="U17" s="305">
        <f>+'Meta 2'!J30</f>
        <v>0</v>
      </c>
      <c r="V17" s="305">
        <f>+'Meta 2'!K30</f>
        <v>0</v>
      </c>
      <c r="W17" s="305">
        <f>+'Meta 2'!L30</f>
        <v>0.1</v>
      </c>
      <c r="X17" s="305">
        <f>+'Meta 2'!M30</f>
        <v>0.2</v>
      </c>
      <c r="Y17" s="305">
        <f>+'Meta 2'!N30</f>
        <v>0.76774193548387104</v>
      </c>
      <c r="Z17" s="305">
        <f>+'Meta 2'!O30</f>
        <v>0.93225806451612903</v>
      </c>
    </row>
    <row r="18" spans="5:33" ht="15.75" thickBot="1" x14ac:dyDescent="0.3">
      <c r="E18" s="214" t="s">
        <v>161</v>
      </c>
      <c r="F18" s="226">
        <v>18</v>
      </c>
      <c r="G18" s="216">
        <v>25</v>
      </c>
      <c r="H18" s="216">
        <v>25</v>
      </c>
      <c r="I18" s="216">
        <v>22</v>
      </c>
      <c r="J18" s="217">
        <v>10</v>
      </c>
      <c r="K18" s="214">
        <f>SUM(F18:J18)</f>
        <v>100</v>
      </c>
      <c r="U18" s="92">
        <f>+'Meta 3'!J30</f>
        <v>1.2606060606060607E-2</v>
      </c>
      <c r="V18" s="92">
        <f>+'Meta 3'!K30</f>
        <v>2.1878787878787883E-2</v>
      </c>
      <c r="W18" s="92">
        <f>+'Meta 3'!L30</f>
        <v>2.9757575757575764E-2</v>
      </c>
      <c r="X18" s="92">
        <f>+'Meta 3'!M30</f>
        <v>2.9757575757575764E-2</v>
      </c>
      <c r="Y18" s="92">
        <f>+'Meta 3'!N30</f>
        <v>4.5515151515151515E-2</v>
      </c>
      <c r="Z18" s="92">
        <f>+'Meta 3'!O30</f>
        <v>5.2606060606060608E-2</v>
      </c>
      <c r="AF18" s="192"/>
      <c r="AG18" s="192"/>
    </row>
    <row r="19" spans="5:33" ht="15.75" thickBot="1" x14ac:dyDescent="0.3">
      <c r="AF19" s="192"/>
      <c r="AG19" s="192"/>
    </row>
    <row r="20" spans="5:33" x14ac:dyDescent="0.25">
      <c r="U20" s="624" t="s">
        <v>100</v>
      </c>
      <c r="V20" s="296">
        <v>13</v>
      </c>
      <c r="W20" s="297">
        <v>100</v>
      </c>
      <c r="X20" s="624" t="s">
        <v>101</v>
      </c>
      <c r="Y20" s="296">
        <v>0.2</v>
      </c>
      <c r="Z20" s="297">
        <v>20</v>
      </c>
    </row>
    <row r="21" spans="5:33" ht="15.75" thickBot="1" x14ac:dyDescent="0.3">
      <c r="U21" s="625"/>
      <c r="V21" s="301">
        <v>2</v>
      </c>
      <c r="W21" s="302">
        <v>15</v>
      </c>
      <c r="X21" s="625"/>
      <c r="Y21" s="301">
        <v>1</v>
      </c>
      <c r="Z21" s="302">
        <v>100</v>
      </c>
    </row>
    <row r="22" spans="5:33" x14ac:dyDescent="0.25">
      <c r="U22" s="298" t="s">
        <v>220</v>
      </c>
      <c r="V22" s="299">
        <v>0</v>
      </c>
      <c r="W22" s="300">
        <f>+V22*W20/V20</f>
        <v>0</v>
      </c>
      <c r="X22" s="298" t="s">
        <v>220</v>
      </c>
      <c r="Y22" s="299">
        <f>+U18</f>
        <v>1.2606060606060607E-2</v>
      </c>
      <c r="Z22" s="300"/>
    </row>
    <row r="23" spans="5:33" x14ac:dyDescent="0.25">
      <c r="U23" s="294" t="s">
        <v>221</v>
      </c>
      <c r="V23" s="290">
        <v>0</v>
      </c>
      <c r="W23" s="291">
        <f>+V23*W20/V20</f>
        <v>0</v>
      </c>
      <c r="X23" s="294" t="s">
        <v>221</v>
      </c>
      <c r="Y23" s="290">
        <f>+V18</f>
        <v>2.1878787878787883E-2</v>
      </c>
      <c r="Z23" s="291"/>
    </row>
    <row r="24" spans="5:33" x14ac:dyDescent="0.25">
      <c r="U24" s="294" t="s">
        <v>222</v>
      </c>
      <c r="V24" s="290">
        <f>+W17</f>
        <v>0.1</v>
      </c>
      <c r="W24" s="291">
        <f>+V24*W20/V20</f>
        <v>0.76923076923076927</v>
      </c>
      <c r="X24" s="294" t="s">
        <v>222</v>
      </c>
      <c r="Y24" s="290">
        <f>+W18</f>
        <v>2.9757575757575764E-2</v>
      </c>
      <c r="Z24" s="291">
        <f>(Y22+Y23+Y24)*Z20/Y20</f>
        <v>6.4242424242424256</v>
      </c>
    </row>
    <row r="25" spans="5:33" x14ac:dyDescent="0.25">
      <c r="U25" s="294" t="s">
        <v>223</v>
      </c>
      <c r="V25" s="290">
        <f>+X17</f>
        <v>0.2</v>
      </c>
      <c r="W25" s="291">
        <f>+V25*W20/V20</f>
        <v>1.5384615384615385</v>
      </c>
      <c r="X25" s="294" t="s">
        <v>223</v>
      </c>
      <c r="Y25" s="290">
        <f>+X18</f>
        <v>2.9757575757575764E-2</v>
      </c>
      <c r="Z25" s="291">
        <f>+Y25*Z20/Y20</f>
        <v>2.9757575757575765</v>
      </c>
    </row>
    <row r="26" spans="5:33" x14ac:dyDescent="0.25">
      <c r="U26" s="294" t="s">
        <v>224</v>
      </c>
      <c r="V26" s="290">
        <f>+Y17</f>
        <v>0.76774193548387104</v>
      </c>
      <c r="W26" s="291">
        <f>+V26*W20/V20</f>
        <v>5.9057071960297769</v>
      </c>
      <c r="X26" s="294" t="s">
        <v>224</v>
      </c>
      <c r="Y26" s="290">
        <f>+Y18</f>
        <v>4.5515151515151515E-2</v>
      </c>
      <c r="Z26" s="291">
        <f>+Y26*Z20/Y20</f>
        <v>4.5515151515151508</v>
      </c>
    </row>
    <row r="27" spans="5:33" ht="15.75" thickBot="1" x14ac:dyDescent="0.3">
      <c r="U27" s="295" t="s">
        <v>225</v>
      </c>
      <c r="V27" s="293">
        <f>+Z17</f>
        <v>0.93225806451612903</v>
      </c>
      <c r="W27" s="292">
        <f>+V27*W20/V20</f>
        <v>7.1712158808932998</v>
      </c>
      <c r="X27" s="295" t="s">
        <v>225</v>
      </c>
      <c r="Y27" s="293">
        <f>+Z18</f>
        <v>5.2606060606060608E-2</v>
      </c>
      <c r="Z27" s="292">
        <f>+Y27*Z20/Y20</f>
        <v>5.2606060606060607</v>
      </c>
    </row>
  </sheetData>
  <mergeCells count="40">
    <mergeCell ref="U20:U21"/>
    <mergeCell ref="X20:X21"/>
    <mergeCell ref="O10:O11"/>
    <mergeCell ref="P10:P11"/>
    <mergeCell ref="Q10:Q11"/>
    <mergeCell ref="R10:R11"/>
    <mergeCell ref="A1:P1"/>
    <mergeCell ref="Q1:S1"/>
    <mergeCell ref="A2:P2"/>
    <mergeCell ref="Q2:S2"/>
    <mergeCell ref="A3:P4"/>
    <mergeCell ref="Q3:S3"/>
    <mergeCell ref="Q4:S4"/>
    <mergeCell ref="C10:C11"/>
    <mergeCell ref="D10:D11"/>
    <mergeCell ref="S10:S11"/>
    <mergeCell ref="L7:L8"/>
    <mergeCell ref="M7:P7"/>
    <mergeCell ref="E10:E11"/>
    <mergeCell ref="F10:F11"/>
    <mergeCell ref="G10:G11"/>
    <mergeCell ref="H10:H11"/>
    <mergeCell ref="I10:I11"/>
    <mergeCell ref="J10:J11"/>
    <mergeCell ref="K10:K11"/>
    <mergeCell ref="L10:L11"/>
    <mergeCell ref="M10:M11"/>
    <mergeCell ref="N10:N11"/>
    <mergeCell ref="A5:S5"/>
    <mergeCell ref="A6:L6"/>
    <mergeCell ref="M6:S6"/>
    <mergeCell ref="A7:A8"/>
    <mergeCell ref="B7:B8"/>
    <mergeCell ref="C7:C8"/>
    <mergeCell ref="D7:D8"/>
    <mergeCell ref="E7:E8"/>
    <mergeCell ref="F7:F8"/>
    <mergeCell ref="G7:K7"/>
    <mergeCell ref="Q7:R7"/>
    <mergeCell ref="S7:S8"/>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
  <sheetViews>
    <sheetView topLeftCell="G2" zoomScale="80" zoomScaleNormal="80" workbookViewId="0">
      <selection activeCell="S5" sqref="S5"/>
    </sheetView>
  </sheetViews>
  <sheetFormatPr baseColWidth="10" defaultColWidth="11.5703125" defaultRowHeight="12.75" x14ac:dyDescent="0.25"/>
  <cols>
    <col min="1" max="1" width="12" style="263" customWidth="1"/>
    <col min="2" max="2" width="45.7109375" style="263" customWidth="1"/>
    <col min="3" max="17" width="14.5703125" style="263" customWidth="1"/>
    <col min="18" max="18" width="18.7109375" style="263" customWidth="1"/>
    <col min="19" max="19" width="20.85546875" style="263" customWidth="1"/>
    <col min="20" max="20" width="14.28515625" style="263" customWidth="1"/>
    <col min="21" max="21" width="12.28515625" style="263" bestFit="1" customWidth="1"/>
    <col min="22" max="22" width="11.5703125" style="263"/>
    <col min="23" max="23" width="12.28515625" style="263" bestFit="1" customWidth="1"/>
    <col min="24" max="16384" width="11.5703125" style="263"/>
  </cols>
  <sheetData>
    <row r="1" spans="1:25" ht="34.15" customHeight="1" thickBot="1" x14ac:dyDescent="0.3">
      <c r="A1" s="638" t="s">
        <v>121</v>
      </c>
      <c r="B1" s="639"/>
      <c r="C1" s="639"/>
      <c r="D1" s="639"/>
      <c r="E1" s="639"/>
      <c r="F1" s="639"/>
      <c r="G1" s="639"/>
      <c r="H1" s="639"/>
      <c r="I1" s="639"/>
      <c r="J1" s="639"/>
      <c r="K1" s="639"/>
      <c r="L1" s="639"/>
      <c r="M1" s="639"/>
      <c r="N1" s="639"/>
      <c r="O1" s="639"/>
      <c r="P1" s="639"/>
      <c r="Q1" s="639"/>
      <c r="R1" s="639"/>
    </row>
    <row r="2" spans="1:25" ht="41.45" customHeight="1" thickBot="1" x14ac:dyDescent="0.3">
      <c r="A2" s="636" t="s">
        <v>118</v>
      </c>
      <c r="B2" s="637"/>
      <c r="C2" s="308" t="s">
        <v>195</v>
      </c>
      <c r="D2" s="309" t="s">
        <v>119</v>
      </c>
      <c r="E2" s="262" t="s">
        <v>196</v>
      </c>
      <c r="F2" s="266" t="s">
        <v>119</v>
      </c>
      <c r="G2" s="262" t="s">
        <v>197</v>
      </c>
      <c r="H2" s="266" t="s">
        <v>119</v>
      </c>
      <c r="I2" s="308" t="s">
        <v>194</v>
      </c>
      <c r="J2" s="309" t="s">
        <v>119</v>
      </c>
      <c r="K2" s="262" t="s">
        <v>198</v>
      </c>
      <c r="L2" s="266" t="s">
        <v>119</v>
      </c>
      <c r="M2" s="262" t="s">
        <v>199</v>
      </c>
      <c r="N2" s="266" t="s">
        <v>119</v>
      </c>
      <c r="O2" s="262" t="s">
        <v>200</v>
      </c>
      <c r="P2" s="266" t="s">
        <v>119</v>
      </c>
      <c r="Q2" s="308" t="s">
        <v>228</v>
      </c>
      <c r="R2" s="309" t="s">
        <v>119</v>
      </c>
      <c r="S2" s="262" t="s">
        <v>201</v>
      </c>
      <c r="T2" s="266" t="s">
        <v>119</v>
      </c>
    </row>
    <row r="3" spans="1:25" ht="64.150000000000006" customHeight="1" x14ac:dyDescent="0.25">
      <c r="A3" s="264" t="s">
        <v>99</v>
      </c>
      <c r="B3" s="267" t="s">
        <v>116</v>
      </c>
      <c r="C3" s="268">
        <v>114870000</v>
      </c>
      <c r="D3" s="269">
        <f>+C3/C6</f>
        <v>0.35632968328318393</v>
      </c>
      <c r="E3" s="268">
        <v>0</v>
      </c>
      <c r="F3" s="269">
        <f>+E3/$C$6</f>
        <v>0</v>
      </c>
      <c r="G3" s="268">
        <v>62435000</v>
      </c>
      <c r="H3" s="269">
        <f>+G3/$C$6</f>
        <v>0.19367496975525017</v>
      </c>
      <c r="I3" s="268">
        <v>110870000</v>
      </c>
      <c r="J3" s="269">
        <f>+I3/I6</f>
        <v>0.34392158079225732</v>
      </c>
      <c r="K3" s="268">
        <v>80795000</v>
      </c>
      <c r="L3" s="269">
        <f>+K3/$I$6</f>
        <v>0.25062816018860318</v>
      </c>
      <c r="M3" s="268">
        <v>99852800</v>
      </c>
      <c r="N3" s="269">
        <f>+M3/$I$6</f>
        <v>0.30974594410149831</v>
      </c>
      <c r="O3" s="268">
        <v>97710800</v>
      </c>
      <c r="P3" s="269">
        <f>+O3/$I$6</f>
        <v>0.30310140521760709</v>
      </c>
      <c r="Q3" s="268">
        <v>104570000</v>
      </c>
      <c r="R3" s="269">
        <f>+Q3/Q6</f>
        <v>0.324378819369048</v>
      </c>
      <c r="S3" s="268">
        <v>104564466</v>
      </c>
      <c r="T3" s="269">
        <f>+S3/$I$6</f>
        <v>0.32436165275925177</v>
      </c>
      <c r="U3" s="283"/>
      <c r="V3" s="283"/>
      <c r="X3" s="283"/>
      <c r="Y3" s="283"/>
    </row>
    <row r="4" spans="1:25" ht="64.150000000000006" customHeight="1" x14ac:dyDescent="0.25">
      <c r="A4" s="265" t="s">
        <v>100</v>
      </c>
      <c r="B4" s="270" t="s">
        <v>117</v>
      </c>
      <c r="C4" s="268">
        <v>100000000</v>
      </c>
      <c r="D4" s="269">
        <f>+C4/C6</f>
        <v>0.3102025622731644</v>
      </c>
      <c r="E4" s="268">
        <v>0</v>
      </c>
      <c r="F4" s="269">
        <f>+E4/$I$6</f>
        <v>0</v>
      </c>
      <c r="G4" s="268">
        <v>0</v>
      </c>
      <c r="H4" s="269">
        <f>+G4/$I$6</f>
        <v>0</v>
      </c>
      <c r="I4" s="268">
        <v>120000000</v>
      </c>
      <c r="J4" s="269">
        <f>+I4/I6</f>
        <v>0.37224307472779727</v>
      </c>
      <c r="K4" s="268">
        <v>0</v>
      </c>
      <c r="L4" s="269">
        <f>+K4/$I$6</f>
        <v>0</v>
      </c>
      <c r="M4" s="268">
        <v>120000000</v>
      </c>
      <c r="N4" s="269">
        <f>+M4/$I$6</f>
        <v>0.37224307472779727</v>
      </c>
      <c r="O4" s="268">
        <v>120000000</v>
      </c>
      <c r="P4" s="269">
        <f>+O4/$I$6</f>
        <v>0.37224307472779727</v>
      </c>
      <c r="Q4" s="268">
        <v>120000000</v>
      </c>
      <c r="R4" s="269">
        <f>+Q4/Q6</f>
        <v>0.37224307472779727</v>
      </c>
      <c r="S4" s="268">
        <v>120000000</v>
      </c>
      <c r="T4" s="269">
        <f>+S4/$I$6</f>
        <v>0.37224307472779727</v>
      </c>
      <c r="V4" s="283"/>
      <c r="X4" s="283"/>
    </row>
    <row r="5" spans="1:25" ht="64.150000000000006" customHeight="1" thickBot="1" x14ac:dyDescent="0.3">
      <c r="A5" s="310" t="s">
        <v>101</v>
      </c>
      <c r="B5" s="311" t="s">
        <v>105</v>
      </c>
      <c r="C5" s="312">
        <v>107500000</v>
      </c>
      <c r="D5" s="313">
        <f>+C5/C6</f>
        <v>0.33346775444365173</v>
      </c>
      <c r="E5" s="312">
        <v>0</v>
      </c>
      <c r="F5" s="313">
        <f>+E5/$I$6</f>
        <v>0</v>
      </c>
      <c r="G5" s="312">
        <v>76000000</v>
      </c>
      <c r="H5" s="313">
        <f>+G5/$I$6</f>
        <v>0.23575394732760493</v>
      </c>
      <c r="I5" s="312">
        <f>107500000-16000000</f>
        <v>91500000</v>
      </c>
      <c r="J5" s="313">
        <f>+I5/I6</f>
        <v>0.28383534447994541</v>
      </c>
      <c r="K5" s="312">
        <v>76000000</v>
      </c>
      <c r="L5" s="313">
        <f>+K5/$I$6</f>
        <v>0.23575394732760493</v>
      </c>
      <c r="M5" s="312">
        <v>87400000</v>
      </c>
      <c r="N5" s="313">
        <f>+M5/$I$6</f>
        <v>0.27111703942674564</v>
      </c>
      <c r="O5" s="312">
        <v>87400000</v>
      </c>
      <c r="P5" s="313">
        <f>+O5/$I$6</f>
        <v>0.27111703942674564</v>
      </c>
      <c r="Q5" s="312">
        <v>97800000</v>
      </c>
      <c r="R5" s="313">
        <f>+Q5/Q6</f>
        <v>0.30337810590315478</v>
      </c>
      <c r="S5" s="312">
        <v>97776667</v>
      </c>
      <c r="T5" s="313">
        <f>+S5/$I$6</f>
        <v>0.30330572633929959</v>
      </c>
      <c r="U5" s="283"/>
      <c r="V5" s="283"/>
      <c r="X5" s="283"/>
    </row>
    <row r="6" spans="1:25" ht="13.5" thickBot="1" x14ac:dyDescent="0.3">
      <c r="A6" s="634" t="s">
        <v>120</v>
      </c>
      <c r="B6" s="635"/>
      <c r="C6" s="271">
        <f t="shared" ref="C6:P6" si="0">SUM(C3:C5)</f>
        <v>322370000</v>
      </c>
      <c r="D6" s="272">
        <f t="shared" si="0"/>
        <v>1</v>
      </c>
      <c r="E6" s="273">
        <f t="shared" si="0"/>
        <v>0</v>
      </c>
      <c r="F6" s="274">
        <f t="shared" si="0"/>
        <v>0</v>
      </c>
      <c r="G6" s="273">
        <f t="shared" si="0"/>
        <v>138435000</v>
      </c>
      <c r="H6" s="274">
        <f t="shared" si="0"/>
        <v>0.42942891708285513</v>
      </c>
      <c r="I6" s="271">
        <f t="shared" si="0"/>
        <v>322370000</v>
      </c>
      <c r="J6" s="272">
        <f t="shared" si="0"/>
        <v>1</v>
      </c>
      <c r="K6" s="273">
        <f t="shared" si="0"/>
        <v>156795000</v>
      </c>
      <c r="L6" s="274">
        <f t="shared" si="0"/>
        <v>0.48638210751620814</v>
      </c>
      <c r="M6" s="273">
        <f t="shared" si="0"/>
        <v>307252800</v>
      </c>
      <c r="N6" s="274">
        <f t="shared" si="0"/>
        <v>0.95310605825604133</v>
      </c>
      <c r="O6" s="273">
        <f t="shared" si="0"/>
        <v>305110800</v>
      </c>
      <c r="P6" s="274">
        <f t="shared" si="0"/>
        <v>0.94646151937214995</v>
      </c>
      <c r="Q6" s="271">
        <f t="shared" ref="Q6:R6" si="1">SUM(Q3:Q5)</f>
        <v>322370000</v>
      </c>
      <c r="R6" s="272">
        <f t="shared" si="1"/>
        <v>1</v>
      </c>
      <c r="S6" s="273">
        <f>SUM(S3:S5)</f>
        <v>322341133</v>
      </c>
      <c r="T6" s="274">
        <f>SUM(T3:T5)</f>
        <v>0.99991045382634858</v>
      </c>
    </row>
    <row r="7" spans="1:25" x14ac:dyDescent="0.25">
      <c r="N7" s="283"/>
      <c r="S7" s="283"/>
      <c r="W7" s="283"/>
    </row>
    <row r="8" spans="1:25" x14ac:dyDescent="0.25">
      <c r="Q8" s="283"/>
      <c r="S8" s="283">
        <f>+Q6-S6</f>
        <v>28867</v>
      </c>
      <c r="Y8" s="283"/>
    </row>
    <row r="11" spans="1:25" x14ac:dyDescent="0.25">
      <c r="S11" s="283">
        <f>+S5-O5</f>
        <v>10376667</v>
      </c>
    </row>
  </sheetData>
  <mergeCells count="3">
    <mergeCell ref="A6:B6"/>
    <mergeCell ref="A2:B2"/>
    <mergeCell ref="A1:R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D17A8-03A8-46C5-905C-526E03E1ED0F}">
  <sheetPr filterMode="1"/>
  <dimension ref="A1:AM162"/>
  <sheetViews>
    <sheetView tabSelected="1" topLeftCell="U1" zoomScale="59" zoomScaleNormal="59" workbookViewId="0">
      <selection activeCell="AE38" sqref="AE38"/>
    </sheetView>
  </sheetViews>
  <sheetFormatPr baseColWidth="10" defaultRowHeight="29.25" customHeight="1" x14ac:dyDescent="0.25"/>
  <cols>
    <col min="6" max="6" width="100.7109375" customWidth="1"/>
    <col min="12" max="12" width="105.85546875" customWidth="1"/>
    <col min="17" max="17" width="28.7109375" bestFit="1" customWidth="1"/>
    <col min="18" max="18" width="17.140625" bestFit="1" customWidth="1"/>
    <col min="19" max="19" width="37.42578125" bestFit="1" customWidth="1"/>
    <col min="20" max="20" width="28" bestFit="1" customWidth="1"/>
    <col min="21" max="21" width="17.5703125" bestFit="1" customWidth="1"/>
    <col min="22" max="22" width="21" bestFit="1" customWidth="1"/>
    <col min="23" max="23" width="37.7109375" bestFit="1" customWidth="1"/>
    <col min="24" max="24" width="11.5703125" bestFit="1" customWidth="1"/>
    <col min="25" max="25" width="18" bestFit="1" customWidth="1"/>
    <col min="26" max="26" width="16.42578125" bestFit="1" customWidth="1"/>
    <col min="27" max="27" width="9.85546875" bestFit="1" customWidth="1"/>
    <col min="28" max="28" width="12.28515625" bestFit="1" customWidth="1"/>
    <col min="29" max="29" width="18.5703125" bestFit="1" customWidth="1"/>
    <col min="30" max="30" width="17.5703125" bestFit="1" customWidth="1"/>
    <col min="31" max="31" width="26.7109375" customWidth="1"/>
    <col min="32" max="32" width="87.85546875" bestFit="1" customWidth="1"/>
    <col min="33" max="33" width="22.42578125" bestFit="1" customWidth="1"/>
    <col min="34" max="34" width="23.42578125" bestFit="1" customWidth="1"/>
    <col min="35" max="35" width="17.5703125" bestFit="1" customWidth="1"/>
    <col min="36" max="36" width="25.28515625" bestFit="1" customWidth="1"/>
    <col min="37" max="37" width="23.85546875" bestFit="1" customWidth="1"/>
    <col min="38" max="38" width="15.5703125" bestFit="1" customWidth="1"/>
  </cols>
  <sheetData>
    <row r="1" spans="1:39" ht="29.25" customHeight="1" x14ac:dyDescent="0.25">
      <c r="A1" s="692" t="s">
        <v>247</v>
      </c>
      <c r="B1" s="692" t="s">
        <v>248</v>
      </c>
      <c r="C1" s="692" t="s">
        <v>249</v>
      </c>
      <c r="D1" s="692" t="s">
        <v>250</v>
      </c>
      <c r="E1" s="692" t="s">
        <v>251</v>
      </c>
      <c r="F1" s="692" t="s">
        <v>252</v>
      </c>
      <c r="G1" s="692" t="s">
        <v>253</v>
      </c>
      <c r="H1" s="692" t="s">
        <v>254</v>
      </c>
      <c r="I1" s="692" t="s">
        <v>255</v>
      </c>
      <c r="J1" s="692" t="s">
        <v>256</v>
      </c>
      <c r="K1" s="692" t="s">
        <v>257</v>
      </c>
      <c r="L1" s="692" t="s">
        <v>258</v>
      </c>
      <c r="M1" s="692" t="s">
        <v>259</v>
      </c>
      <c r="N1" s="692" t="s">
        <v>260</v>
      </c>
      <c r="O1" s="692" t="s">
        <v>261</v>
      </c>
      <c r="P1" s="692" t="s">
        <v>262</v>
      </c>
      <c r="Q1" s="693" t="s">
        <v>263</v>
      </c>
      <c r="R1" s="693" t="s">
        <v>264</v>
      </c>
      <c r="S1" s="693" t="s">
        <v>265</v>
      </c>
      <c r="T1" s="693" t="s">
        <v>266</v>
      </c>
      <c r="U1" s="693" t="s">
        <v>267</v>
      </c>
      <c r="V1" s="692" t="s">
        <v>268</v>
      </c>
      <c r="W1" s="694" t="s">
        <v>269</v>
      </c>
      <c r="X1" s="695" t="s">
        <v>270</v>
      </c>
      <c r="Y1" s="695" t="s">
        <v>271</v>
      </c>
      <c r="Z1" s="695" t="s">
        <v>272</v>
      </c>
      <c r="AA1" s="695" t="s">
        <v>273</v>
      </c>
      <c r="AB1" s="695" t="s">
        <v>274</v>
      </c>
      <c r="AC1" s="695" t="s">
        <v>275</v>
      </c>
      <c r="AD1" s="695" t="s">
        <v>276</v>
      </c>
      <c r="AE1" s="695" t="s">
        <v>277</v>
      </c>
      <c r="AF1" s="695" t="s">
        <v>278</v>
      </c>
      <c r="AG1" s="695" t="s">
        <v>279</v>
      </c>
      <c r="AH1" s="694" t="s">
        <v>280</v>
      </c>
      <c r="AI1" s="696"/>
      <c r="AJ1" s="697" t="s">
        <v>281</v>
      </c>
      <c r="AK1" s="697" t="s">
        <v>282</v>
      </c>
      <c r="AL1" s="696" t="s">
        <v>283</v>
      </c>
      <c r="AM1" s="696"/>
    </row>
    <row r="2" spans="1:39" ht="29.25" customHeight="1" x14ac:dyDescent="0.25">
      <c r="A2" s="698"/>
      <c r="B2" s="698" t="s">
        <v>284</v>
      </c>
      <c r="C2" s="698" t="s">
        <v>285</v>
      </c>
      <c r="D2" s="698" t="s">
        <v>103</v>
      </c>
      <c r="E2" s="699" t="s">
        <v>286</v>
      </c>
      <c r="F2" s="698" t="s">
        <v>287</v>
      </c>
      <c r="G2" s="700">
        <v>1</v>
      </c>
      <c r="H2" s="701" t="s">
        <v>289</v>
      </c>
      <c r="I2" s="702" t="s">
        <v>290</v>
      </c>
      <c r="J2" s="703">
        <v>511</v>
      </c>
      <c r="K2" s="703">
        <v>80111600</v>
      </c>
      <c r="L2" s="704" t="s">
        <v>291</v>
      </c>
      <c r="M2" s="705">
        <v>7</v>
      </c>
      <c r="N2" s="698">
        <v>150</v>
      </c>
      <c r="O2" s="698" t="s">
        <v>292</v>
      </c>
      <c r="P2" s="698" t="s">
        <v>293</v>
      </c>
      <c r="Q2" s="706">
        <v>35000000</v>
      </c>
      <c r="R2" s="707">
        <v>5000000</v>
      </c>
      <c r="S2" s="707">
        <v>40000000</v>
      </c>
      <c r="T2" s="708" t="s">
        <v>294</v>
      </c>
      <c r="U2" s="709" t="s">
        <v>295</v>
      </c>
      <c r="V2" s="707">
        <v>8000000</v>
      </c>
      <c r="W2" s="707">
        <v>37066667</v>
      </c>
      <c r="X2" s="711">
        <v>640</v>
      </c>
      <c r="Y2" s="713">
        <v>37066667</v>
      </c>
      <c r="Z2" s="714">
        <v>478</v>
      </c>
      <c r="AA2" s="714">
        <v>763</v>
      </c>
      <c r="AB2" s="715">
        <v>44054</v>
      </c>
      <c r="AC2" s="713">
        <v>80000000</v>
      </c>
      <c r="AD2" s="713">
        <v>42933333</v>
      </c>
      <c r="AE2" s="713">
        <v>37066667</v>
      </c>
      <c r="AF2" s="716" t="s">
        <v>296</v>
      </c>
      <c r="AG2" s="711"/>
      <c r="AH2" s="808">
        <v>37066667</v>
      </c>
      <c r="AI2" s="718">
        <v>42933333</v>
      </c>
      <c r="AJ2" s="696" t="b">
        <v>1</v>
      </c>
      <c r="AK2" s="696" t="b">
        <v>1</v>
      </c>
      <c r="AL2" s="696">
        <v>0</v>
      </c>
      <c r="AM2" s="696"/>
    </row>
    <row r="3" spans="1:39" ht="29.25" customHeight="1" x14ac:dyDescent="0.25">
      <c r="A3" s="698"/>
      <c r="B3" s="698" t="s">
        <v>284</v>
      </c>
      <c r="C3" s="698" t="s">
        <v>285</v>
      </c>
      <c r="D3" s="698" t="s">
        <v>103</v>
      </c>
      <c r="E3" s="699" t="s">
        <v>286</v>
      </c>
      <c r="F3" s="698" t="s">
        <v>287</v>
      </c>
      <c r="G3" s="700">
        <v>1</v>
      </c>
      <c r="H3" s="701" t="s">
        <v>289</v>
      </c>
      <c r="I3" s="702" t="s">
        <v>290</v>
      </c>
      <c r="J3" s="703">
        <v>512</v>
      </c>
      <c r="K3" s="703">
        <v>80111600</v>
      </c>
      <c r="L3" s="704" t="s">
        <v>297</v>
      </c>
      <c r="M3" s="705">
        <v>7</v>
      </c>
      <c r="N3" s="698">
        <v>150</v>
      </c>
      <c r="O3" s="698" t="s">
        <v>292</v>
      </c>
      <c r="P3" s="698" t="s">
        <v>293</v>
      </c>
      <c r="Q3" s="706">
        <v>40000000</v>
      </c>
      <c r="R3" s="707">
        <v>0</v>
      </c>
      <c r="S3" s="707">
        <v>40000000</v>
      </c>
      <c r="T3" s="708" t="s">
        <v>294</v>
      </c>
      <c r="U3" s="709" t="s">
        <v>295</v>
      </c>
      <c r="V3" s="707">
        <v>8000000</v>
      </c>
      <c r="W3" s="707">
        <v>34933333</v>
      </c>
      <c r="X3" s="711">
        <v>847</v>
      </c>
      <c r="Y3" s="713">
        <v>34933333</v>
      </c>
      <c r="Z3" s="714">
        <v>518</v>
      </c>
      <c r="AA3" s="714">
        <v>810</v>
      </c>
      <c r="AB3" s="715">
        <v>44062</v>
      </c>
      <c r="AC3" s="713">
        <v>36000000</v>
      </c>
      <c r="AD3" s="807">
        <v>1066667</v>
      </c>
      <c r="AE3" s="713">
        <v>34933333</v>
      </c>
      <c r="AF3" s="716" t="s">
        <v>298</v>
      </c>
      <c r="AG3" s="711"/>
      <c r="AH3" s="713">
        <v>34933333</v>
      </c>
      <c r="AI3" s="806">
        <v>1066667</v>
      </c>
      <c r="AJ3" s="696" t="b">
        <v>1</v>
      </c>
      <c r="AK3" s="696" t="b">
        <v>1</v>
      </c>
      <c r="AL3" s="696">
        <v>0</v>
      </c>
      <c r="AM3" s="696"/>
    </row>
    <row r="4" spans="1:39" ht="29.25" customHeight="1" x14ac:dyDescent="0.25">
      <c r="A4" s="698"/>
      <c r="B4" s="698" t="s">
        <v>284</v>
      </c>
      <c r="C4" s="698" t="s">
        <v>285</v>
      </c>
      <c r="D4" s="698" t="s">
        <v>103</v>
      </c>
      <c r="E4" s="699" t="s">
        <v>286</v>
      </c>
      <c r="F4" s="698" t="s">
        <v>287</v>
      </c>
      <c r="G4" s="700">
        <v>1</v>
      </c>
      <c r="H4" s="701" t="s">
        <v>289</v>
      </c>
      <c r="I4" s="702" t="s">
        <v>290</v>
      </c>
      <c r="J4" s="703" t="s">
        <v>299</v>
      </c>
      <c r="K4" s="703">
        <v>80111600</v>
      </c>
      <c r="L4" s="704" t="s">
        <v>300</v>
      </c>
      <c r="M4" s="705">
        <v>12</v>
      </c>
      <c r="N4" s="698">
        <v>30</v>
      </c>
      <c r="O4" s="698" t="s">
        <v>292</v>
      </c>
      <c r="P4" s="698" t="s">
        <v>293</v>
      </c>
      <c r="Q4" s="703"/>
      <c r="R4" s="707">
        <v>8000000</v>
      </c>
      <c r="S4" s="707">
        <v>8000000</v>
      </c>
      <c r="T4" s="708" t="s">
        <v>294</v>
      </c>
      <c r="U4" s="709" t="s">
        <v>295</v>
      </c>
      <c r="V4" s="707">
        <v>8000000</v>
      </c>
      <c r="W4" s="707">
        <v>8000000</v>
      </c>
      <c r="X4" s="711">
        <v>1253</v>
      </c>
      <c r="Y4" s="713">
        <v>8000000</v>
      </c>
      <c r="Z4" s="714">
        <v>518</v>
      </c>
      <c r="AA4" s="714">
        <v>1332</v>
      </c>
      <c r="AB4" s="715">
        <v>44187</v>
      </c>
      <c r="AC4" s="713">
        <v>8000000</v>
      </c>
      <c r="AD4" s="711">
        <v>0</v>
      </c>
      <c r="AE4" s="713">
        <v>8000000</v>
      </c>
      <c r="AF4" s="716" t="s">
        <v>298</v>
      </c>
      <c r="AG4" s="711"/>
      <c r="AH4" s="711">
        <v>0</v>
      </c>
      <c r="AI4" s="806">
        <v>8000000</v>
      </c>
      <c r="AJ4" s="696" t="e">
        <v>#N/A</v>
      </c>
      <c r="AK4" s="696" t="e">
        <v>#N/A</v>
      </c>
      <c r="AL4" s="718">
        <v>8000000</v>
      </c>
      <c r="AM4" s="696"/>
    </row>
    <row r="5" spans="1:39" ht="29.25" customHeight="1" x14ac:dyDescent="0.25">
      <c r="A5" s="698"/>
      <c r="B5" s="698" t="s">
        <v>284</v>
      </c>
      <c r="C5" s="698" t="s">
        <v>285</v>
      </c>
      <c r="D5" s="698" t="s">
        <v>103</v>
      </c>
      <c r="E5" s="699" t="s">
        <v>286</v>
      </c>
      <c r="F5" s="698" t="s">
        <v>287</v>
      </c>
      <c r="G5" s="700">
        <v>1</v>
      </c>
      <c r="H5" s="701" t="s">
        <v>289</v>
      </c>
      <c r="I5" s="702" t="s">
        <v>290</v>
      </c>
      <c r="J5" s="703">
        <v>513</v>
      </c>
      <c r="K5" s="703">
        <v>80111600</v>
      </c>
      <c r="L5" s="704" t="s">
        <v>301</v>
      </c>
      <c r="M5" s="705">
        <v>7</v>
      </c>
      <c r="N5" s="698">
        <v>150</v>
      </c>
      <c r="O5" s="698" t="s">
        <v>292</v>
      </c>
      <c r="P5" s="698" t="s">
        <v>293</v>
      </c>
      <c r="Q5" s="706">
        <v>32500000</v>
      </c>
      <c r="R5" s="707">
        <v>-5000000</v>
      </c>
      <c r="S5" s="707">
        <v>27500000</v>
      </c>
      <c r="T5" s="708" t="s">
        <v>294</v>
      </c>
      <c r="U5" s="709" t="s">
        <v>295</v>
      </c>
      <c r="V5" s="707">
        <v>5500000</v>
      </c>
      <c r="W5" s="707">
        <v>13016667</v>
      </c>
      <c r="X5" s="711">
        <v>939</v>
      </c>
      <c r="Y5" s="807">
        <v>13016667</v>
      </c>
      <c r="Z5" s="714">
        <v>630</v>
      </c>
      <c r="AA5" s="714">
        <v>997</v>
      </c>
      <c r="AB5" s="715">
        <v>44123</v>
      </c>
      <c r="AC5" s="713">
        <v>15400000</v>
      </c>
      <c r="AD5" s="807">
        <v>2383333</v>
      </c>
      <c r="AE5" s="713">
        <v>13016667</v>
      </c>
      <c r="AF5" s="716" t="s">
        <v>302</v>
      </c>
      <c r="AG5" s="711"/>
      <c r="AH5" s="713">
        <v>13016667</v>
      </c>
      <c r="AI5" s="806">
        <v>2383333</v>
      </c>
      <c r="AJ5" s="696" t="b">
        <v>1</v>
      </c>
      <c r="AK5" s="696" t="b">
        <v>1</v>
      </c>
      <c r="AL5" s="696">
        <v>0</v>
      </c>
      <c r="AM5" s="696"/>
    </row>
    <row r="6" spans="1:39" ht="29.25" hidden="1" customHeight="1" x14ac:dyDescent="0.25">
      <c r="A6" s="719"/>
      <c r="B6" s="719" t="s">
        <v>284</v>
      </c>
      <c r="C6" s="719" t="s">
        <v>285</v>
      </c>
      <c r="D6" s="719" t="s">
        <v>103</v>
      </c>
      <c r="E6" s="720" t="s">
        <v>303</v>
      </c>
      <c r="F6" s="720" t="s">
        <v>303</v>
      </c>
      <c r="G6" s="721">
        <v>1</v>
      </c>
      <c r="H6" s="722" t="s">
        <v>304</v>
      </c>
      <c r="I6" s="723" t="s">
        <v>305</v>
      </c>
      <c r="J6" s="724">
        <v>514</v>
      </c>
      <c r="K6" s="724">
        <v>80101700</v>
      </c>
      <c r="L6" s="725" t="s">
        <v>306</v>
      </c>
      <c r="M6" s="726">
        <v>7</v>
      </c>
      <c r="N6" s="719">
        <v>90</v>
      </c>
      <c r="O6" s="719" t="s">
        <v>307</v>
      </c>
      <c r="P6" s="719" t="s">
        <v>293</v>
      </c>
      <c r="Q6" s="727">
        <v>100000000</v>
      </c>
      <c r="R6" s="728">
        <v>20000000</v>
      </c>
      <c r="S6" s="728">
        <v>120000000</v>
      </c>
      <c r="T6" s="729" t="s">
        <v>294</v>
      </c>
      <c r="U6" s="730" t="s">
        <v>295</v>
      </c>
      <c r="V6" s="728">
        <v>40000000</v>
      </c>
      <c r="W6" s="728">
        <v>120000000</v>
      </c>
      <c r="X6" s="731">
        <v>948</v>
      </c>
      <c r="Y6" s="732">
        <v>120000000</v>
      </c>
      <c r="Z6" s="733">
        <v>643</v>
      </c>
      <c r="AA6" s="733">
        <v>984</v>
      </c>
      <c r="AB6" s="734">
        <v>44121</v>
      </c>
      <c r="AC6" s="732">
        <v>120000000</v>
      </c>
      <c r="AD6" s="731">
        <v>0</v>
      </c>
      <c r="AE6" s="732">
        <v>120000000</v>
      </c>
      <c r="AF6" s="735" t="s">
        <v>308</v>
      </c>
      <c r="AG6" s="731"/>
      <c r="AH6" s="732">
        <v>120000000</v>
      </c>
      <c r="AI6" s="696">
        <v>0</v>
      </c>
      <c r="AJ6" s="696" t="b">
        <v>1</v>
      </c>
      <c r="AK6" s="696" t="b">
        <v>1</v>
      </c>
      <c r="AL6" s="696">
        <v>0</v>
      </c>
      <c r="AM6" s="696"/>
    </row>
    <row r="7" spans="1:39" ht="29.25" hidden="1" customHeight="1" x14ac:dyDescent="0.25">
      <c r="A7" s="719"/>
      <c r="B7" s="719" t="s">
        <v>284</v>
      </c>
      <c r="C7" s="719" t="s">
        <v>285</v>
      </c>
      <c r="D7" s="719" t="s">
        <v>103</v>
      </c>
      <c r="E7" s="720" t="s">
        <v>309</v>
      </c>
      <c r="F7" s="719" t="s">
        <v>104</v>
      </c>
      <c r="G7" s="721">
        <v>1</v>
      </c>
      <c r="H7" s="722" t="s">
        <v>289</v>
      </c>
      <c r="I7" s="723" t="s">
        <v>290</v>
      </c>
      <c r="J7" s="724">
        <v>515</v>
      </c>
      <c r="K7" s="724">
        <v>80111620</v>
      </c>
      <c r="L7" s="725" t="s">
        <v>310</v>
      </c>
      <c r="M7" s="726">
        <v>7</v>
      </c>
      <c r="N7" s="719">
        <v>150</v>
      </c>
      <c r="O7" s="719" t="s">
        <v>292</v>
      </c>
      <c r="P7" s="719" t="s">
        <v>293</v>
      </c>
      <c r="Q7" s="727">
        <v>28685000</v>
      </c>
      <c r="R7" s="728">
        <v>0</v>
      </c>
      <c r="S7" s="728">
        <v>28685000</v>
      </c>
      <c r="T7" s="729" t="s">
        <v>294</v>
      </c>
      <c r="U7" s="730" t="s">
        <v>311</v>
      </c>
      <c r="V7" s="728">
        <v>5737000</v>
      </c>
      <c r="W7" s="728">
        <v>25242800</v>
      </c>
      <c r="X7" s="731">
        <v>785</v>
      </c>
      <c r="Y7" s="732">
        <v>25242800</v>
      </c>
      <c r="Z7" s="733">
        <v>506</v>
      </c>
      <c r="AA7" s="733">
        <v>792</v>
      </c>
      <c r="AB7" s="734">
        <v>44061</v>
      </c>
      <c r="AC7" s="732">
        <v>28685000</v>
      </c>
      <c r="AD7" s="732">
        <v>3442200</v>
      </c>
      <c r="AE7" s="732">
        <v>25242800</v>
      </c>
      <c r="AF7" s="735" t="s">
        <v>312</v>
      </c>
      <c r="AG7" s="731"/>
      <c r="AH7" s="732">
        <v>25242800</v>
      </c>
      <c r="AI7" s="718">
        <v>3442200</v>
      </c>
      <c r="AJ7" s="696" t="b">
        <v>1</v>
      </c>
      <c r="AK7" s="696" t="b">
        <v>1</v>
      </c>
      <c r="AL7" s="696">
        <v>0</v>
      </c>
      <c r="AM7" s="696"/>
    </row>
    <row r="8" spans="1:39" ht="29.25" hidden="1" customHeight="1" x14ac:dyDescent="0.25">
      <c r="A8" s="719"/>
      <c r="B8" s="719" t="s">
        <v>284</v>
      </c>
      <c r="C8" s="719" t="s">
        <v>285</v>
      </c>
      <c r="D8" s="719" t="s">
        <v>103</v>
      </c>
      <c r="E8" s="720" t="s">
        <v>309</v>
      </c>
      <c r="F8" s="719" t="s">
        <v>104</v>
      </c>
      <c r="G8" s="721">
        <v>1</v>
      </c>
      <c r="H8" s="722" t="s">
        <v>289</v>
      </c>
      <c r="I8" s="723" t="s">
        <v>290</v>
      </c>
      <c r="J8" s="724" t="s">
        <v>299</v>
      </c>
      <c r="K8" s="724">
        <v>80111620</v>
      </c>
      <c r="L8" s="725" t="s">
        <v>313</v>
      </c>
      <c r="M8" s="726">
        <v>11</v>
      </c>
      <c r="N8" s="719">
        <v>30</v>
      </c>
      <c r="O8" s="719" t="s">
        <v>292</v>
      </c>
      <c r="P8" s="719" t="s">
        <v>293</v>
      </c>
      <c r="Q8" s="724" t="s">
        <v>314</v>
      </c>
      <c r="R8" s="728">
        <v>5737000</v>
      </c>
      <c r="S8" s="728">
        <v>5737000</v>
      </c>
      <c r="T8" s="729" t="s">
        <v>294</v>
      </c>
      <c r="U8" s="730" t="s">
        <v>311</v>
      </c>
      <c r="V8" s="728">
        <v>5737000</v>
      </c>
      <c r="W8" s="728">
        <v>5737000</v>
      </c>
      <c r="X8" s="731">
        <v>1226</v>
      </c>
      <c r="Y8" s="732">
        <v>5737000</v>
      </c>
      <c r="Z8" s="733">
        <v>506</v>
      </c>
      <c r="AA8" s="733">
        <v>1288</v>
      </c>
      <c r="AB8" s="734">
        <v>44181</v>
      </c>
      <c r="AC8" s="732">
        <v>5737000</v>
      </c>
      <c r="AD8" s="731">
        <v>0</v>
      </c>
      <c r="AE8" s="732">
        <v>5737000</v>
      </c>
      <c r="AF8" s="735" t="s">
        <v>312</v>
      </c>
      <c r="AG8" s="731"/>
      <c r="AH8" s="731">
        <v>0</v>
      </c>
      <c r="AI8" s="718">
        <v>5737000</v>
      </c>
      <c r="AJ8" s="696" t="e">
        <v>#N/A</v>
      </c>
      <c r="AK8" s="696" t="e">
        <v>#N/A</v>
      </c>
      <c r="AL8" s="718">
        <v>5737000</v>
      </c>
      <c r="AM8" s="696"/>
    </row>
    <row r="9" spans="1:39" ht="29.25" hidden="1" customHeight="1" x14ac:dyDescent="0.25">
      <c r="A9" s="719"/>
      <c r="B9" s="719" t="s">
        <v>284</v>
      </c>
      <c r="C9" s="719" t="s">
        <v>285</v>
      </c>
      <c r="D9" s="719" t="s">
        <v>103</v>
      </c>
      <c r="E9" s="720" t="s">
        <v>309</v>
      </c>
      <c r="F9" s="719" t="s">
        <v>104</v>
      </c>
      <c r="G9" s="721">
        <v>1</v>
      </c>
      <c r="H9" s="722" t="s">
        <v>289</v>
      </c>
      <c r="I9" s="723" t="s">
        <v>290</v>
      </c>
      <c r="J9" s="724">
        <v>516</v>
      </c>
      <c r="K9" s="724">
        <v>80111620</v>
      </c>
      <c r="L9" s="736" t="s">
        <v>315</v>
      </c>
      <c r="M9" s="726">
        <v>7</v>
      </c>
      <c r="N9" s="719">
        <v>150</v>
      </c>
      <c r="O9" s="719" t="s">
        <v>292</v>
      </c>
      <c r="P9" s="719" t="s">
        <v>293</v>
      </c>
      <c r="Q9" s="727">
        <v>30000000</v>
      </c>
      <c r="R9" s="728">
        <v>-30000000</v>
      </c>
      <c r="S9" s="728">
        <v>0</v>
      </c>
      <c r="T9" s="729" t="s">
        <v>294</v>
      </c>
      <c r="U9" s="730" t="s">
        <v>311</v>
      </c>
      <c r="V9" s="728">
        <v>0</v>
      </c>
      <c r="W9" s="728">
        <v>0</v>
      </c>
      <c r="X9" s="731" t="s">
        <v>213</v>
      </c>
      <c r="Y9" s="731">
        <v>0</v>
      </c>
      <c r="Z9" s="733" t="s">
        <v>213</v>
      </c>
      <c r="AA9" s="733" t="s">
        <v>213</v>
      </c>
      <c r="AB9" s="733" t="s">
        <v>213</v>
      </c>
      <c r="AC9" s="731">
        <v>0</v>
      </c>
      <c r="AD9" s="731">
        <v>0</v>
      </c>
      <c r="AE9" s="731">
        <v>0</v>
      </c>
      <c r="AF9" s="735" t="s">
        <v>213</v>
      </c>
      <c r="AG9" s="731"/>
      <c r="AH9" s="731">
        <v>0</v>
      </c>
      <c r="AI9" s="696">
        <v>0</v>
      </c>
      <c r="AJ9" s="696" t="b">
        <v>0</v>
      </c>
      <c r="AK9" s="696" t="b">
        <v>1</v>
      </c>
      <c r="AL9" s="696">
        <v>0</v>
      </c>
      <c r="AM9" s="696"/>
    </row>
    <row r="10" spans="1:39" ht="29.25" hidden="1" customHeight="1" x14ac:dyDescent="0.25">
      <c r="A10" s="719"/>
      <c r="B10" s="719" t="s">
        <v>284</v>
      </c>
      <c r="C10" s="719" t="s">
        <v>285</v>
      </c>
      <c r="D10" s="719" t="s">
        <v>103</v>
      </c>
      <c r="E10" s="720" t="s">
        <v>309</v>
      </c>
      <c r="F10" s="719" t="s">
        <v>104</v>
      </c>
      <c r="G10" s="721">
        <v>1</v>
      </c>
      <c r="H10" s="722" t="s">
        <v>289</v>
      </c>
      <c r="I10" s="723" t="s">
        <v>290</v>
      </c>
      <c r="J10" s="724">
        <v>517</v>
      </c>
      <c r="K10" s="724">
        <v>80111620</v>
      </c>
      <c r="L10" s="736" t="s">
        <v>316</v>
      </c>
      <c r="M10" s="726">
        <v>7</v>
      </c>
      <c r="N10" s="719">
        <v>150</v>
      </c>
      <c r="O10" s="719" t="s">
        <v>292</v>
      </c>
      <c r="P10" s="719" t="s">
        <v>293</v>
      </c>
      <c r="Q10" s="727">
        <v>28685000</v>
      </c>
      <c r="R10" s="728">
        <v>-28685000</v>
      </c>
      <c r="S10" s="728">
        <v>0</v>
      </c>
      <c r="T10" s="729" t="s">
        <v>294</v>
      </c>
      <c r="U10" s="730" t="s">
        <v>311</v>
      </c>
      <c r="V10" s="728">
        <v>0</v>
      </c>
      <c r="W10" s="728">
        <v>0</v>
      </c>
      <c r="X10" s="731" t="s">
        <v>213</v>
      </c>
      <c r="Y10" s="731">
        <v>0</v>
      </c>
      <c r="Z10" s="733" t="s">
        <v>213</v>
      </c>
      <c r="AA10" s="733" t="s">
        <v>213</v>
      </c>
      <c r="AB10" s="733" t="s">
        <v>213</v>
      </c>
      <c r="AC10" s="731">
        <v>0</v>
      </c>
      <c r="AD10" s="731">
        <v>0</v>
      </c>
      <c r="AE10" s="731">
        <v>0</v>
      </c>
      <c r="AF10" s="735" t="s">
        <v>213</v>
      </c>
      <c r="AG10" s="731"/>
      <c r="AH10" s="731">
        <v>0</v>
      </c>
      <c r="AI10" s="696">
        <v>0</v>
      </c>
      <c r="AJ10" s="696" t="b">
        <v>0</v>
      </c>
      <c r="AK10" s="696" t="b">
        <v>1</v>
      </c>
      <c r="AL10" s="696">
        <v>0</v>
      </c>
      <c r="AM10" s="696"/>
    </row>
    <row r="11" spans="1:39" ht="29.25" hidden="1" customHeight="1" x14ac:dyDescent="0.25">
      <c r="A11" s="719"/>
      <c r="B11" s="719" t="s">
        <v>284</v>
      </c>
      <c r="C11" s="719" t="s">
        <v>285</v>
      </c>
      <c r="D11" s="719" t="s">
        <v>103</v>
      </c>
      <c r="E11" s="720" t="s">
        <v>309</v>
      </c>
      <c r="F11" s="719" t="s">
        <v>104</v>
      </c>
      <c r="G11" s="721">
        <v>1</v>
      </c>
      <c r="H11" s="722" t="s">
        <v>289</v>
      </c>
      <c r="I11" s="723" t="s">
        <v>290</v>
      </c>
      <c r="J11" s="724">
        <v>518</v>
      </c>
      <c r="K11" s="724">
        <v>80111620</v>
      </c>
      <c r="L11" s="725" t="s">
        <v>317</v>
      </c>
      <c r="M11" s="726">
        <v>7</v>
      </c>
      <c r="N11" s="719">
        <v>150</v>
      </c>
      <c r="O11" s="719" t="s">
        <v>292</v>
      </c>
      <c r="P11" s="719" t="s">
        <v>293</v>
      </c>
      <c r="Q11" s="727">
        <v>12500000</v>
      </c>
      <c r="R11" s="728">
        <v>0</v>
      </c>
      <c r="S11" s="728">
        <v>12500000</v>
      </c>
      <c r="T11" s="729" t="s">
        <v>294</v>
      </c>
      <c r="U11" s="730" t="s">
        <v>311</v>
      </c>
      <c r="V11" s="728">
        <v>2500000</v>
      </c>
      <c r="W11" s="728">
        <v>11250000</v>
      </c>
      <c r="X11" s="731">
        <v>786</v>
      </c>
      <c r="Y11" s="732">
        <v>11250000</v>
      </c>
      <c r="Z11" s="733">
        <v>498</v>
      </c>
      <c r="AA11" s="733">
        <v>786</v>
      </c>
      <c r="AB11" s="734">
        <v>44057</v>
      </c>
      <c r="AC11" s="732">
        <v>11250000</v>
      </c>
      <c r="AD11" s="731">
        <v>0</v>
      </c>
      <c r="AE11" s="732">
        <v>11250000</v>
      </c>
      <c r="AF11" s="735" t="s">
        <v>318</v>
      </c>
      <c r="AG11" s="731"/>
      <c r="AH11" s="732">
        <v>11250000</v>
      </c>
      <c r="AI11" s="696">
        <v>0</v>
      </c>
      <c r="AJ11" s="696" t="b">
        <v>1</v>
      </c>
      <c r="AK11" s="696" t="b">
        <v>1</v>
      </c>
      <c r="AL11" s="696">
        <v>0</v>
      </c>
      <c r="AM11" s="696"/>
    </row>
    <row r="12" spans="1:39" ht="29.25" hidden="1" customHeight="1" x14ac:dyDescent="0.25">
      <c r="A12" s="719"/>
      <c r="B12" s="719" t="s">
        <v>284</v>
      </c>
      <c r="C12" s="719" t="s">
        <v>285</v>
      </c>
      <c r="D12" s="719" t="s">
        <v>103</v>
      </c>
      <c r="E12" s="720" t="s">
        <v>309</v>
      </c>
      <c r="F12" s="719" t="s">
        <v>104</v>
      </c>
      <c r="G12" s="721">
        <v>1</v>
      </c>
      <c r="H12" s="722" t="s">
        <v>289</v>
      </c>
      <c r="I12" s="723" t="s">
        <v>290</v>
      </c>
      <c r="J12" s="724">
        <v>519</v>
      </c>
      <c r="K12" s="724">
        <v>80111620</v>
      </c>
      <c r="L12" s="725" t="s">
        <v>319</v>
      </c>
      <c r="M12" s="726">
        <v>8</v>
      </c>
      <c r="N12" s="719">
        <v>135</v>
      </c>
      <c r="O12" s="719" t="s">
        <v>292</v>
      </c>
      <c r="P12" s="719" t="s">
        <v>293</v>
      </c>
      <c r="Q12" s="727">
        <v>7500000</v>
      </c>
      <c r="R12" s="728">
        <v>3750000</v>
      </c>
      <c r="S12" s="728">
        <v>11250000</v>
      </c>
      <c r="T12" s="729" t="s">
        <v>294</v>
      </c>
      <c r="U12" s="730" t="s">
        <v>311</v>
      </c>
      <c r="V12" s="728">
        <v>2500000</v>
      </c>
      <c r="W12" s="728">
        <v>11250000</v>
      </c>
      <c r="X12" s="731">
        <v>787</v>
      </c>
      <c r="Y12" s="732">
        <v>11250000</v>
      </c>
      <c r="Z12" s="733">
        <v>494</v>
      </c>
      <c r="AA12" s="733">
        <v>785</v>
      </c>
      <c r="AB12" s="734">
        <v>44057</v>
      </c>
      <c r="AC12" s="732">
        <v>11250000</v>
      </c>
      <c r="AD12" s="731">
        <v>0</v>
      </c>
      <c r="AE12" s="732">
        <v>11250000</v>
      </c>
      <c r="AF12" s="735" t="s">
        <v>320</v>
      </c>
      <c r="AG12" s="731"/>
      <c r="AH12" s="732">
        <v>11250000</v>
      </c>
      <c r="AI12" s="696">
        <v>0</v>
      </c>
      <c r="AJ12" s="696" t="b">
        <v>1</v>
      </c>
      <c r="AK12" s="696" t="b">
        <v>1</v>
      </c>
      <c r="AL12" s="696">
        <v>0</v>
      </c>
      <c r="AM12" s="696"/>
    </row>
    <row r="13" spans="1:39" ht="29.25" hidden="1" customHeight="1" x14ac:dyDescent="0.25">
      <c r="A13" s="719"/>
      <c r="B13" s="719" t="s">
        <v>284</v>
      </c>
      <c r="C13" s="719" t="s">
        <v>285</v>
      </c>
      <c r="D13" s="719" t="s">
        <v>103</v>
      </c>
      <c r="E13" s="720" t="s">
        <v>309</v>
      </c>
      <c r="F13" s="719" t="s">
        <v>104</v>
      </c>
      <c r="G13" s="721">
        <v>1</v>
      </c>
      <c r="H13" s="722" t="s">
        <v>289</v>
      </c>
      <c r="I13" s="723" t="s">
        <v>290</v>
      </c>
      <c r="J13" s="724">
        <v>520</v>
      </c>
      <c r="K13" s="724">
        <v>80111620</v>
      </c>
      <c r="L13" s="725" t="s">
        <v>321</v>
      </c>
      <c r="M13" s="726">
        <v>8</v>
      </c>
      <c r="N13" s="719">
        <v>135</v>
      </c>
      <c r="O13" s="719" t="s">
        <v>292</v>
      </c>
      <c r="P13" s="719" t="s">
        <v>293</v>
      </c>
      <c r="Q13" s="727">
        <v>7500000</v>
      </c>
      <c r="R13" s="728">
        <v>3750000</v>
      </c>
      <c r="S13" s="728">
        <v>11250000</v>
      </c>
      <c r="T13" s="729" t="s">
        <v>294</v>
      </c>
      <c r="U13" s="730" t="s">
        <v>311</v>
      </c>
      <c r="V13" s="728">
        <v>2500000</v>
      </c>
      <c r="W13" s="728">
        <v>11250000</v>
      </c>
      <c r="X13" s="731">
        <v>788</v>
      </c>
      <c r="Y13" s="732">
        <v>11250000</v>
      </c>
      <c r="Z13" s="733">
        <v>493</v>
      </c>
      <c r="AA13" s="733">
        <v>784</v>
      </c>
      <c r="AB13" s="734">
        <v>44057</v>
      </c>
      <c r="AC13" s="732">
        <v>11250000</v>
      </c>
      <c r="AD13" s="731">
        <v>0</v>
      </c>
      <c r="AE13" s="732">
        <v>11250000</v>
      </c>
      <c r="AF13" s="735" t="s">
        <v>322</v>
      </c>
      <c r="AG13" s="731"/>
      <c r="AH13" s="732">
        <v>11250000</v>
      </c>
      <c r="AI13" s="696">
        <v>0</v>
      </c>
      <c r="AJ13" s="696" t="b">
        <v>1</v>
      </c>
      <c r="AK13" s="696" t="b">
        <v>1</v>
      </c>
      <c r="AL13" s="696">
        <v>0</v>
      </c>
      <c r="AM13" s="696"/>
    </row>
    <row r="14" spans="1:39" ht="29.25" hidden="1" customHeight="1" x14ac:dyDescent="0.25">
      <c r="A14" s="719"/>
      <c r="B14" s="719" t="s">
        <v>284</v>
      </c>
      <c r="C14" s="719" t="s">
        <v>285</v>
      </c>
      <c r="D14" s="719" t="s">
        <v>103</v>
      </c>
      <c r="E14" s="720" t="s">
        <v>309</v>
      </c>
      <c r="F14" s="719" t="s">
        <v>104</v>
      </c>
      <c r="G14" s="721">
        <v>1</v>
      </c>
      <c r="H14" s="722" t="s">
        <v>289</v>
      </c>
      <c r="I14" s="723" t="s">
        <v>290</v>
      </c>
      <c r="J14" s="724">
        <v>810</v>
      </c>
      <c r="K14" s="724">
        <v>80111620</v>
      </c>
      <c r="L14" s="725" t="s">
        <v>323</v>
      </c>
      <c r="M14" s="726">
        <v>8</v>
      </c>
      <c r="N14" s="719">
        <v>120</v>
      </c>
      <c r="O14" s="719" t="s">
        <v>292</v>
      </c>
      <c r="P14" s="719" t="s">
        <v>293</v>
      </c>
      <c r="Q14" s="724" t="s">
        <v>314</v>
      </c>
      <c r="R14" s="728">
        <v>18360000</v>
      </c>
      <c r="S14" s="728">
        <v>18360000</v>
      </c>
      <c r="T14" s="729" t="s">
        <v>294</v>
      </c>
      <c r="U14" s="730" t="s">
        <v>311</v>
      </c>
      <c r="V14" s="728">
        <v>4590000</v>
      </c>
      <c r="W14" s="728">
        <v>16218000</v>
      </c>
      <c r="X14" s="731">
        <v>890</v>
      </c>
      <c r="Y14" s="732">
        <v>16218000</v>
      </c>
      <c r="Z14" s="733">
        <v>592</v>
      </c>
      <c r="AA14" s="733">
        <v>911</v>
      </c>
      <c r="AB14" s="734">
        <v>44089</v>
      </c>
      <c r="AC14" s="732">
        <v>18360000</v>
      </c>
      <c r="AD14" s="732">
        <v>2142000</v>
      </c>
      <c r="AE14" s="732">
        <v>16218000</v>
      </c>
      <c r="AF14" s="735" t="s">
        <v>324</v>
      </c>
      <c r="AG14" s="731"/>
      <c r="AH14" s="732">
        <v>16218000</v>
      </c>
      <c r="AI14" s="718">
        <v>2142000</v>
      </c>
      <c r="AJ14" s="696" t="b">
        <v>1</v>
      </c>
      <c r="AK14" s="696" t="b">
        <v>1</v>
      </c>
      <c r="AL14" s="696">
        <v>0</v>
      </c>
      <c r="AM14" s="696"/>
    </row>
    <row r="15" spans="1:39" ht="29.25" hidden="1" customHeight="1" x14ac:dyDescent="0.25">
      <c r="A15" s="719"/>
      <c r="B15" s="719" t="s">
        <v>284</v>
      </c>
      <c r="C15" s="719" t="s">
        <v>285</v>
      </c>
      <c r="D15" s="719" t="s">
        <v>103</v>
      </c>
      <c r="E15" s="720" t="s">
        <v>309</v>
      </c>
      <c r="F15" s="719" t="s">
        <v>104</v>
      </c>
      <c r="G15" s="721">
        <v>1</v>
      </c>
      <c r="H15" s="722" t="s">
        <v>289</v>
      </c>
      <c r="I15" s="723" t="s">
        <v>290</v>
      </c>
      <c r="J15" s="724">
        <v>831</v>
      </c>
      <c r="K15" s="724">
        <v>80111620</v>
      </c>
      <c r="L15" s="725" t="s">
        <v>325</v>
      </c>
      <c r="M15" s="726">
        <v>9</v>
      </c>
      <c r="N15" s="719">
        <v>90</v>
      </c>
      <c r="O15" s="719" t="s">
        <v>292</v>
      </c>
      <c r="P15" s="719" t="s">
        <v>293</v>
      </c>
      <c r="Q15" s="724" t="s">
        <v>314</v>
      </c>
      <c r="R15" s="728">
        <v>7500000</v>
      </c>
      <c r="S15" s="728">
        <v>7500000</v>
      </c>
      <c r="T15" s="729" t="s">
        <v>294</v>
      </c>
      <c r="U15" s="730" t="s">
        <v>311</v>
      </c>
      <c r="V15" s="728">
        <v>2500000</v>
      </c>
      <c r="W15" s="728">
        <v>5833333</v>
      </c>
      <c r="X15" s="731">
        <v>928</v>
      </c>
      <c r="Y15" s="718">
        <v>5833333</v>
      </c>
      <c r="Z15" s="733">
        <v>640</v>
      </c>
      <c r="AA15" s="733">
        <v>993</v>
      </c>
      <c r="AB15" s="734">
        <v>44121</v>
      </c>
      <c r="AC15" s="732">
        <v>7500000</v>
      </c>
      <c r="AD15" s="718">
        <v>1666667</v>
      </c>
      <c r="AE15" s="732">
        <v>5833333</v>
      </c>
      <c r="AF15" s="735" t="s">
        <v>326</v>
      </c>
      <c r="AG15" s="731"/>
      <c r="AH15" s="732">
        <v>5833333</v>
      </c>
      <c r="AI15" s="718">
        <v>1666667</v>
      </c>
      <c r="AJ15" s="696" t="b">
        <v>1</v>
      </c>
      <c r="AK15" s="696" t="b">
        <v>1</v>
      </c>
      <c r="AL15" s="696">
        <v>0</v>
      </c>
      <c r="AM15" s="696"/>
    </row>
    <row r="16" spans="1:39" ht="29.25" hidden="1" customHeight="1" x14ac:dyDescent="0.25">
      <c r="A16" s="764"/>
      <c r="B16" s="764" t="s">
        <v>284</v>
      </c>
      <c r="C16" s="764" t="s">
        <v>285</v>
      </c>
      <c r="D16" s="764" t="s">
        <v>103</v>
      </c>
      <c r="E16" s="766" t="s">
        <v>309</v>
      </c>
      <c r="F16" s="764" t="s">
        <v>104</v>
      </c>
      <c r="G16" s="768">
        <v>1</v>
      </c>
      <c r="H16" s="770" t="s">
        <v>289</v>
      </c>
      <c r="I16" s="772" t="s">
        <v>290</v>
      </c>
      <c r="J16" s="774">
        <v>832</v>
      </c>
      <c r="K16" s="774">
        <v>80111620</v>
      </c>
      <c r="L16" s="776" t="s">
        <v>327</v>
      </c>
      <c r="M16" s="778">
        <v>9</v>
      </c>
      <c r="N16" s="764">
        <v>90</v>
      </c>
      <c r="O16" s="764" t="s">
        <v>292</v>
      </c>
      <c r="P16" s="764" t="s">
        <v>293</v>
      </c>
      <c r="Q16" s="774" t="s">
        <v>314</v>
      </c>
      <c r="R16" s="780">
        <v>7500000</v>
      </c>
      <c r="S16" s="780">
        <v>7500000</v>
      </c>
      <c r="T16" s="782" t="s">
        <v>294</v>
      </c>
      <c r="U16" s="784" t="s">
        <v>311</v>
      </c>
      <c r="V16" s="780">
        <v>2500000</v>
      </c>
      <c r="W16" s="780">
        <v>6000000</v>
      </c>
      <c r="X16" s="786">
        <v>929</v>
      </c>
      <c r="Y16" s="799">
        <v>5833333</v>
      </c>
      <c r="Z16" s="790">
        <v>639</v>
      </c>
      <c r="AA16" s="790">
        <v>994</v>
      </c>
      <c r="AB16" s="792">
        <v>44121</v>
      </c>
      <c r="AC16" s="788">
        <v>7500000</v>
      </c>
      <c r="AD16" s="799">
        <v>1500000</v>
      </c>
      <c r="AE16" s="788">
        <v>6000000</v>
      </c>
      <c r="AF16" s="794" t="s">
        <v>328</v>
      </c>
      <c r="AG16" s="786"/>
      <c r="AH16" s="788">
        <v>6000000</v>
      </c>
      <c r="AI16" s="798">
        <v>1500000</v>
      </c>
      <c r="AJ16" s="796" t="b">
        <v>1</v>
      </c>
      <c r="AK16" s="796" t="b">
        <v>1</v>
      </c>
      <c r="AL16" s="796">
        <v>0</v>
      </c>
      <c r="AM16" s="796"/>
    </row>
    <row r="17" spans="1:39" ht="29.25" hidden="1" customHeight="1" x14ac:dyDescent="0.25">
      <c r="A17" s="765"/>
      <c r="B17" s="765"/>
      <c r="C17" s="765"/>
      <c r="D17" s="765"/>
      <c r="E17" s="767"/>
      <c r="F17" s="765"/>
      <c r="G17" s="769"/>
      <c r="H17" s="771"/>
      <c r="I17" s="773"/>
      <c r="J17" s="775"/>
      <c r="K17" s="775"/>
      <c r="L17" s="777"/>
      <c r="M17" s="779"/>
      <c r="N17" s="765"/>
      <c r="O17" s="765"/>
      <c r="P17" s="765"/>
      <c r="Q17" s="775"/>
      <c r="R17" s="781"/>
      <c r="S17" s="781"/>
      <c r="T17" s="783"/>
      <c r="U17" s="785"/>
      <c r="V17" s="781"/>
      <c r="W17" s="781"/>
      <c r="X17" s="787"/>
      <c r="Y17" s="799"/>
      <c r="Z17" s="791"/>
      <c r="AA17" s="791"/>
      <c r="AB17" s="793"/>
      <c r="AC17" s="789"/>
      <c r="AD17" s="799"/>
      <c r="AE17" s="789"/>
      <c r="AF17" s="795"/>
      <c r="AG17" s="787"/>
      <c r="AH17" s="789"/>
      <c r="AI17" s="798"/>
      <c r="AJ17" s="796"/>
      <c r="AK17" s="796"/>
      <c r="AL17" s="796"/>
      <c r="AM17" s="796"/>
    </row>
    <row r="18" spans="1:39" ht="29.25" hidden="1" customHeight="1" x14ac:dyDescent="0.25">
      <c r="A18" s="764"/>
      <c r="B18" s="764" t="s">
        <v>284</v>
      </c>
      <c r="C18" s="764" t="s">
        <v>285</v>
      </c>
      <c r="D18" s="764" t="s">
        <v>103</v>
      </c>
      <c r="E18" s="766" t="s">
        <v>309</v>
      </c>
      <c r="F18" s="764" t="s">
        <v>104</v>
      </c>
      <c r="G18" s="768">
        <v>1</v>
      </c>
      <c r="H18" s="770" t="s">
        <v>289</v>
      </c>
      <c r="I18" s="772" t="s">
        <v>290</v>
      </c>
      <c r="J18" s="774">
        <v>833</v>
      </c>
      <c r="K18" s="774">
        <v>80111620</v>
      </c>
      <c r="L18" s="776" t="s">
        <v>329</v>
      </c>
      <c r="M18" s="778">
        <v>9</v>
      </c>
      <c r="N18" s="764">
        <v>90</v>
      </c>
      <c r="O18" s="764" t="s">
        <v>292</v>
      </c>
      <c r="P18" s="764" t="s">
        <v>293</v>
      </c>
      <c r="Q18" s="774" t="s">
        <v>314</v>
      </c>
      <c r="R18" s="780">
        <v>7500000</v>
      </c>
      <c r="S18" s="780">
        <v>7500000</v>
      </c>
      <c r="T18" s="782" t="s">
        <v>294</v>
      </c>
      <c r="U18" s="784" t="s">
        <v>311</v>
      </c>
      <c r="V18" s="780">
        <v>2500000</v>
      </c>
      <c r="W18" s="780">
        <v>5833333</v>
      </c>
      <c r="X18" s="786">
        <v>930</v>
      </c>
      <c r="Y18" s="799">
        <v>6000000</v>
      </c>
      <c r="Z18" s="790">
        <v>638</v>
      </c>
      <c r="AA18" s="790">
        <v>995</v>
      </c>
      <c r="AB18" s="792">
        <v>44121</v>
      </c>
      <c r="AC18" s="788">
        <v>7500000</v>
      </c>
      <c r="AD18" s="799">
        <v>1666667</v>
      </c>
      <c r="AE18" s="788">
        <v>5833333</v>
      </c>
      <c r="AF18" s="794" t="s">
        <v>330</v>
      </c>
      <c r="AG18" s="786"/>
      <c r="AH18" s="788">
        <v>5833333</v>
      </c>
      <c r="AI18" s="798">
        <v>1666667</v>
      </c>
      <c r="AJ18" s="796" t="b">
        <v>1</v>
      </c>
      <c r="AK18" s="796" t="b">
        <v>1</v>
      </c>
      <c r="AL18" s="796">
        <v>0</v>
      </c>
      <c r="AM18" s="796"/>
    </row>
    <row r="19" spans="1:39" ht="29.25" hidden="1" customHeight="1" x14ac:dyDescent="0.25">
      <c r="A19" s="765"/>
      <c r="B19" s="765"/>
      <c r="C19" s="765"/>
      <c r="D19" s="765"/>
      <c r="E19" s="767"/>
      <c r="F19" s="765"/>
      <c r="G19" s="769"/>
      <c r="H19" s="771"/>
      <c r="I19" s="773"/>
      <c r="J19" s="775"/>
      <c r="K19" s="775"/>
      <c r="L19" s="777"/>
      <c r="M19" s="779"/>
      <c r="N19" s="765"/>
      <c r="O19" s="765"/>
      <c r="P19" s="765"/>
      <c r="Q19" s="775"/>
      <c r="R19" s="781"/>
      <c r="S19" s="781"/>
      <c r="T19" s="783"/>
      <c r="U19" s="785"/>
      <c r="V19" s="781"/>
      <c r="W19" s="781"/>
      <c r="X19" s="787"/>
      <c r="Y19" s="797"/>
      <c r="Z19" s="791"/>
      <c r="AA19" s="791"/>
      <c r="AB19" s="793"/>
      <c r="AC19" s="789"/>
      <c r="AD19" s="797"/>
      <c r="AE19" s="789"/>
      <c r="AF19" s="795"/>
      <c r="AG19" s="787"/>
      <c r="AH19" s="789"/>
      <c r="AI19" s="798"/>
      <c r="AJ19" s="796"/>
      <c r="AK19" s="796"/>
      <c r="AL19" s="796"/>
      <c r="AM19" s="796"/>
    </row>
    <row r="20" spans="1:39" ht="29.25" customHeight="1" x14ac:dyDescent="0.25">
      <c r="A20" s="719"/>
      <c r="B20" s="719" t="s">
        <v>284</v>
      </c>
      <c r="C20" s="719" t="s">
        <v>285</v>
      </c>
      <c r="D20" s="719" t="s">
        <v>103</v>
      </c>
      <c r="E20" s="720" t="s">
        <v>309</v>
      </c>
      <c r="F20" s="698" t="s">
        <v>287</v>
      </c>
      <c r="G20" s="721"/>
      <c r="H20" s="722" t="s">
        <v>331</v>
      </c>
      <c r="I20" s="723" t="s">
        <v>332</v>
      </c>
      <c r="J20" s="724" t="s">
        <v>299</v>
      </c>
      <c r="K20" s="724">
        <v>80111620</v>
      </c>
      <c r="L20" s="725" t="s">
        <v>333</v>
      </c>
      <c r="M20" s="726">
        <v>12</v>
      </c>
      <c r="N20" s="719"/>
      <c r="O20" s="719" t="s">
        <v>292</v>
      </c>
      <c r="P20" s="719" t="s">
        <v>293</v>
      </c>
      <c r="Q20" s="724" t="s">
        <v>314</v>
      </c>
      <c r="R20" s="728">
        <v>0</v>
      </c>
      <c r="S20" s="728">
        <v>10710000</v>
      </c>
      <c r="T20" s="729" t="s">
        <v>294</v>
      </c>
      <c r="U20" s="730" t="s">
        <v>311</v>
      </c>
      <c r="V20" s="728">
        <v>0</v>
      </c>
      <c r="W20" s="728">
        <v>10710000</v>
      </c>
      <c r="X20" s="731">
        <v>1277</v>
      </c>
      <c r="Y20" s="732">
        <v>10710000</v>
      </c>
      <c r="Z20" s="733">
        <v>163</v>
      </c>
      <c r="AA20" s="733">
        <v>1364</v>
      </c>
      <c r="AB20" s="734">
        <v>44189</v>
      </c>
      <c r="AC20" s="811">
        <v>4760000</v>
      </c>
      <c r="AD20" s="731">
        <v>0</v>
      </c>
      <c r="AE20" s="732">
        <v>4760000</v>
      </c>
      <c r="AF20" s="735" t="s">
        <v>334</v>
      </c>
      <c r="AG20" s="731"/>
      <c r="AH20" s="731">
        <v>0</v>
      </c>
      <c r="AI20" s="718">
        <v>10710000</v>
      </c>
      <c r="AJ20" s="696" t="e">
        <v>#N/A</v>
      </c>
      <c r="AK20" s="696" t="e">
        <v>#N/A</v>
      </c>
      <c r="AL20" s="718">
        <v>10710000</v>
      </c>
      <c r="AM20" s="696"/>
    </row>
    <row r="21" spans="1:39" ht="29.25" hidden="1" customHeight="1" x14ac:dyDescent="0.25">
      <c r="A21" s="719"/>
      <c r="B21" s="719" t="s">
        <v>284</v>
      </c>
      <c r="C21" s="719" t="s">
        <v>285</v>
      </c>
      <c r="D21" s="719" t="s">
        <v>103</v>
      </c>
      <c r="E21" s="720" t="s">
        <v>309</v>
      </c>
      <c r="F21" s="698" t="s">
        <v>104</v>
      </c>
      <c r="G21" s="721"/>
      <c r="H21" s="722" t="s">
        <v>331</v>
      </c>
      <c r="I21" s="723" t="s">
        <v>332</v>
      </c>
      <c r="J21" s="724" t="s">
        <v>299</v>
      </c>
      <c r="K21" s="724">
        <v>80111620</v>
      </c>
      <c r="L21" s="725" t="s">
        <v>333</v>
      </c>
      <c r="M21" s="726">
        <v>12</v>
      </c>
      <c r="N21" s="719"/>
      <c r="O21" s="719" t="s">
        <v>292</v>
      </c>
      <c r="P21" s="719" t="s">
        <v>293</v>
      </c>
      <c r="Q21" s="724" t="s">
        <v>314</v>
      </c>
      <c r="R21" s="728">
        <v>0</v>
      </c>
      <c r="S21" s="728">
        <v>10710000</v>
      </c>
      <c r="T21" s="729" t="s">
        <v>294</v>
      </c>
      <c r="U21" s="730" t="s">
        <v>311</v>
      </c>
      <c r="V21" s="728">
        <v>0</v>
      </c>
      <c r="W21" s="728">
        <v>10710000</v>
      </c>
      <c r="X21" s="731">
        <v>1277</v>
      </c>
      <c r="Y21" s="732">
        <v>10710000</v>
      </c>
      <c r="Z21" s="733">
        <v>163</v>
      </c>
      <c r="AA21" s="733">
        <v>1364</v>
      </c>
      <c r="AB21" s="734">
        <v>44189</v>
      </c>
      <c r="AC21" s="809">
        <f>10710000-4760000</f>
        <v>5950000</v>
      </c>
      <c r="AD21" s="731">
        <v>0</v>
      </c>
      <c r="AE21" s="732">
        <v>5950000</v>
      </c>
      <c r="AF21" s="735" t="s">
        <v>334</v>
      </c>
      <c r="AG21" s="731"/>
      <c r="AH21" s="731">
        <v>0</v>
      </c>
      <c r="AI21" s="718">
        <v>10710000</v>
      </c>
      <c r="AJ21" s="696" t="e">
        <v>#N/A</v>
      </c>
      <c r="AK21" s="696" t="e">
        <v>#N/A</v>
      </c>
      <c r="AL21" s="718">
        <v>10710000</v>
      </c>
      <c r="AM21" s="696"/>
    </row>
    <row r="22" spans="1:39" ht="29.25" hidden="1" customHeight="1" x14ac:dyDescent="0.25">
      <c r="A22" s="696"/>
      <c r="B22" s="696"/>
      <c r="C22" s="696"/>
      <c r="D22" s="696"/>
      <c r="E22" s="696"/>
      <c r="F22" s="696"/>
      <c r="G22" s="696"/>
      <c r="H22" s="696"/>
      <c r="I22" s="696"/>
      <c r="J22" s="696"/>
      <c r="K22" s="696"/>
      <c r="L22" s="696"/>
      <c r="M22" s="696"/>
      <c r="N22" s="696"/>
      <c r="O22" s="696"/>
      <c r="P22" s="737" t="s">
        <v>10</v>
      </c>
      <c r="Q22" s="738">
        <v>322370000</v>
      </c>
      <c r="R22" s="738">
        <v>23412000</v>
      </c>
      <c r="S22" s="738">
        <v>345782000</v>
      </c>
      <c r="T22" s="696"/>
      <c r="U22" s="696"/>
      <c r="V22" s="696"/>
      <c r="W22" s="738">
        <v>322341133</v>
      </c>
      <c r="X22" s="696"/>
      <c r="Y22" s="739">
        <f>SUM(Y2:Y21)</f>
        <v>333051133</v>
      </c>
      <c r="Z22" s="696"/>
      <c r="AA22" s="696"/>
      <c r="AB22" s="696"/>
      <c r="AC22" s="739">
        <f>SUM(AC2:AC21)</f>
        <v>379142000</v>
      </c>
      <c r="AD22" s="738">
        <v>56800867</v>
      </c>
      <c r="AE22" s="739">
        <f>SUM(AE2:AE21)</f>
        <v>322341133</v>
      </c>
      <c r="AF22" s="740"/>
      <c r="AG22" s="696"/>
      <c r="AH22" s="739">
        <v>297894133</v>
      </c>
      <c r="AI22" s="738">
        <v>70537867</v>
      </c>
      <c r="AJ22" s="696"/>
      <c r="AK22" s="696"/>
      <c r="AL22" s="696"/>
      <c r="AM22" s="696"/>
    </row>
    <row r="23" spans="1:39" ht="29.25" hidden="1" customHeight="1" x14ac:dyDescent="0.25">
      <c r="A23" s="696" t="s">
        <v>335</v>
      </c>
      <c r="B23" s="696"/>
      <c r="C23" s="696"/>
      <c r="D23" s="696"/>
      <c r="E23" s="696"/>
      <c r="F23" s="696"/>
      <c r="G23" s="696"/>
      <c r="H23" s="696"/>
      <c r="I23" s="696"/>
      <c r="J23" s="696"/>
      <c r="K23" s="696"/>
      <c r="L23" s="696"/>
      <c r="M23" s="737"/>
      <c r="N23" s="741"/>
      <c r="O23" s="741"/>
      <c r="P23" s="741"/>
      <c r="Q23" s="696"/>
      <c r="R23" s="696"/>
      <c r="S23" s="696"/>
      <c r="T23" s="741"/>
      <c r="U23" s="696"/>
      <c r="V23" s="741"/>
      <c r="W23" s="696"/>
      <c r="X23" s="696"/>
      <c r="Y23" s="696"/>
      <c r="Z23" s="741"/>
      <c r="AA23" s="741"/>
      <c r="AB23" s="741"/>
      <c r="AC23" s="696"/>
      <c r="AD23" s="696"/>
      <c r="AE23" s="741"/>
      <c r="AF23" s="740"/>
      <c r="AG23" s="796"/>
      <c r="AH23" s="796"/>
      <c r="AI23" s="696"/>
      <c r="AJ23" s="696"/>
      <c r="AK23" s="696"/>
      <c r="AL23" s="696"/>
      <c r="AM23" s="696"/>
    </row>
    <row r="24" spans="1:39" ht="29.25" hidden="1" customHeight="1" x14ac:dyDescent="0.25">
      <c r="A24" s="696" t="s">
        <v>336</v>
      </c>
      <c r="B24" s="696">
        <v>7673</v>
      </c>
      <c r="C24" s="696"/>
      <c r="D24" s="696"/>
      <c r="E24" s="696"/>
      <c r="F24" s="696"/>
      <c r="G24" s="696"/>
      <c r="H24" s="696"/>
      <c r="I24" s="696"/>
      <c r="J24" s="696"/>
      <c r="K24" s="696"/>
      <c r="L24" s="696"/>
      <c r="M24" s="737"/>
      <c r="N24" s="741"/>
      <c r="O24" s="741"/>
      <c r="P24" s="741"/>
      <c r="Q24" s="696"/>
      <c r="R24" s="696"/>
      <c r="S24" s="696"/>
      <c r="T24" s="741"/>
      <c r="U24" s="696"/>
      <c r="V24" s="741"/>
      <c r="W24" s="696"/>
      <c r="X24" s="696"/>
      <c r="Y24" s="696"/>
      <c r="Z24" s="741"/>
      <c r="AA24" s="741"/>
      <c r="AB24" s="741"/>
      <c r="AC24" s="696"/>
      <c r="AD24" s="696"/>
      <c r="AE24" s="741"/>
      <c r="AF24" s="740"/>
      <c r="AG24" s="696"/>
      <c r="AH24" s="718">
        <v>251567134</v>
      </c>
      <c r="AI24" s="696"/>
      <c r="AJ24" s="696"/>
      <c r="AK24" s="696"/>
      <c r="AL24" s="696"/>
      <c r="AM24" s="696"/>
    </row>
    <row r="25" spans="1:39" ht="29.25" hidden="1" customHeight="1" x14ac:dyDescent="0.25">
      <c r="A25" s="696" t="s">
        <v>337</v>
      </c>
      <c r="B25" s="696" t="s">
        <v>338</v>
      </c>
      <c r="C25" s="696"/>
      <c r="D25" s="696"/>
      <c r="E25" s="696"/>
      <c r="F25" s="696"/>
      <c r="G25" s="696"/>
      <c r="H25" s="696"/>
      <c r="I25" s="696"/>
      <c r="J25" s="696"/>
      <c r="K25" s="696"/>
      <c r="L25" s="696"/>
      <c r="M25" s="737"/>
      <c r="N25" s="741"/>
      <c r="O25" s="741"/>
      <c r="P25" s="741"/>
      <c r="Q25" s="696"/>
      <c r="R25" s="696"/>
      <c r="S25" s="696"/>
      <c r="T25" s="741"/>
      <c r="U25" s="696"/>
      <c r="V25" s="741"/>
      <c r="W25" s="696"/>
      <c r="X25" s="696"/>
      <c r="Y25" s="742"/>
      <c r="Z25" s="741"/>
      <c r="AA25" s="741"/>
      <c r="AB25" s="741"/>
      <c r="AC25" s="696"/>
      <c r="AD25" s="696"/>
      <c r="AE25" s="741"/>
      <c r="AF25" s="740"/>
      <c r="AG25" s="796"/>
      <c r="AH25" s="796"/>
      <c r="AI25" s="696"/>
      <c r="AJ25" s="696"/>
      <c r="AK25" s="696"/>
      <c r="AL25" s="740"/>
      <c r="AM25" s="740"/>
    </row>
    <row r="26" spans="1:39" ht="29.25" hidden="1" customHeight="1" x14ac:dyDescent="0.25">
      <c r="A26" s="696" t="s">
        <v>339</v>
      </c>
      <c r="B26" s="696" t="s">
        <v>340</v>
      </c>
      <c r="C26" s="696"/>
      <c r="D26" s="696"/>
      <c r="E26" s="696"/>
      <c r="F26" s="696"/>
      <c r="G26" s="696"/>
      <c r="H26" s="696"/>
      <c r="I26" s="696"/>
      <c r="J26" s="696"/>
      <c r="K26" s="696"/>
      <c r="L26" s="696"/>
      <c r="M26" s="737"/>
      <c r="N26" s="741"/>
      <c r="O26" s="741"/>
      <c r="P26" s="741"/>
      <c r="Q26" s="696"/>
      <c r="R26" s="696"/>
      <c r="S26" s="696"/>
      <c r="T26" s="741"/>
      <c r="U26" s="696"/>
      <c r="V26" s="741"/>
      <c r="W26" s="696"/>
      <c r="X26" s="696"/>
      <c r="Y26" s="696"/>
      <c r="Z26" s="741"/>
      <c r="AA26" s="741"/>
      <c r="AB26" s="741"/>
      <c r="AC26" s="696"/>
      <c r="AD26" s="696"/>
      <c r="AE26" s="741"/>
      <c r="AF26" s="740"/>
      <c r="AG26" s="696"/>
      <c r="AH26" s="718">
        <v>-46326999</v>
      </c>
      <c r="AI26" s="696"/>
      <c r="AJ26" s="696"/>
      <c r="AK26" s="696"/>
      <c r="AL26" s="740"/>
      <c r="AM26" s="740"/>
    </row>
    <row r="27" spans="1:39" ht="29.25" hidden="1" customHeight="1" x14ac:dyDescent="0.25">
      <c r="A27" s="696" t="s">
        <v>341</v>
      </c>
      <c r="B27" s="696" t="s">
        <v>342</v>
      </c>
      <c r="C27" s="696"/>
      <c r="D27" s="696"/>
      <c r="E27" s="696"/>
      <c r="F27" s="696"/>
      <c r="G27" s="696"/>
      <c r="H27" s="696"/>
      <c r="I27" s="696"/>
      <c r="J27" s="696"/>
      <c r="K27" s="696"/>
      <c r="L27" s="696"/>
      <c r="M27" s="737"/>
      <c r="N27" s="741"/>
      <c r="O27" s="741"/>
      <c r="P27" s="741"/>
      <c r="Q27" s="696"/>
      <c r="R27" s="696"/>
      <c r="S27" s="696"/>
      <c r="T27" s="741"/>
      <c r="U27" s="696"/>
      <c r="V27" s="741"/>
      <c r="W27" s="696"/>
      <c r="X27" s="696"/>
      <c r="Y27" s="696"/>
      <c r="Z27" s="741"/>
      <c r="AA27" s="741"/>
      <c r="AB27" s="741"/>
      <c r="AC27" s="696"/>
      <c r="AD27" s="696"/>
      <c r="AE27" s="741"/>
      <c r="AF27" s="740"/>
      <c r="AG27" s="796"/>
      <c r="AH27" s="796"/>
      <c r="AI27" s="696"/>
      <c r="AJ27" s="696"/>
      <c r="AK27" s="696"/>
      <c r="AL27" s="740"/>
      <c r="AM27" s="740"/>
    </row>
    <row r="28" spans="1:39" ht="29.25" hidden="1" customHeight="1" x14ac:dyDescent="0.25">
      <c r="A28" s="696" t="s">
        <v>343</v>
      </c>
      <c r="B28" s="696"/>
      <c r="C28" s="696"/>
      <c r="D28" s="696"/>
      <c r="E28" s="696"/>
      <c r="F28" s="696"/>
      <c r="G28" s="696"/>
      <c r="H28" s="696"/>
      <c r="I28" s="696"/>
      <c r="J28" s="696"/>
      <c r="K28" s="696"/>
      <c r="L28" s="696"/>
      <c r="M28" s="737"/>
      <c r="N28" s="741"/>
      <c r="O28" s="741"/>
      <c r="P28" s="741"/>
      <c r="Q28" s="696"/>
      <c r="R28" s="696"/>
      <c r="S28" s="696"/>
      <c r="T28" s="741"/>
      <c r="U28" s="696"/>
      <c r="V28" s="741"/>
      <c r="W28" s="696"/>
      <c r="X28" s="696"/>
      <c r="Y28" s="696"/>
      <c r="Z28" s="741"/>
      <c r="AA28" s="741"/>
      <c r="AB28" s="741"/>
      <c r="AC28" s="696"/>
      <c r="AD28" s="696"/>
      <c r="AE28" s="741"/>
      <c r="AF28" s="740"/>
      <c r="AG28" s="796"/>
      <c r="AH28" s="796"/>
      <c r="AI28" s="696"/>
      <c r="AJ28" s="696"/>
      <c r="AK28" s="696"/>
      <c r="AL28" s="740"/>
      <c r="AM28" s="740"/>
    </row>
    <row r="29" spans="1:39" ht="29.25" hidden="1" customHeight="1" x14ac:dyDescent="0.25">
      <c r="A29" s="696" t="s">
        <v>344</v>
      </c>
      <c r="B29" s="696"/>
      <c r="C29" s="696"/>
      <c r="D29" s="696"/>
      <c r="E29" s="696"/>
      <c r="F29" s="696"/>
      <c r="G29" s="696"/>
      <c r="H29" s="696"/>
      <c r="I29" s="696"/>
      <c r="J29" s="696"/>
      <c r="K29" s="696"/>
      <c r="L29" s="696"/>
      <c r="M29" s="737"/>
      <c r="N29" s="741"/>
      <c r="O29" s="741"/>
      <c r="P29" s="741"/>
      <c r="Q29" s="696"/>
      <c r="R29" s="696"/>
      <c r="S29" s="696"/>
      <c r="T29" s="741"/>
      <c r="U29" s="696"/>
      <c r="V29" s="741"/>
      <c r="W29" s="696"/>
      <c r="X29" s="696"/>
      <c r="Y29" s="696"/>
      <c r="Z29" s="741"/>
      <c r="AA29" s="741"/>
      <c r="AB29" s="741"/>
      <c r="AC29" s="696"/>
      <c r="AD29" s="696"/>
      <c r="AE29" s="741"/>
      <c r="AF29" s="740"/>
      <c r="AG29" s="796"/>
      <c r="AH29" s="796"/>
      <c r="AI29" s="696"/>
      <c r="AJ29" s="696"/>
      <c r="AK29" s="696"/>
      <c r="AL29" s="740"/>
      <c r="AM29" s="740"/>
    </row>
    <row r="30" spans="1:39" ht="29.25" hidden="1" customHeight="1" x14ac:dyDescent="0.25">
      <c r="A30" s="696" t="s">
        <v>345</v>
      </c>
      <c r="B30" s="718">
        <v>15367681000</v>
      </c>
      <c r="C30" s="696"/>
      <c r="D30" s="696"/>
      <c r="E30" s="696"/>
      <c r="F30" s="696"/>
      <c r="G30" s="696"/>
      <c r="H30" s="696"/>
      <c r="I30" s="696"/>
      <c r="J30" s="696"/>
      <c r="K30" s="696"/>
      <c r="L30" s="696"/>
      <c r="M30" s="737"/>
      <c r="N30" s="741"/>
      <c r="O30" s="741"/>
      <c r="P30" s="741"/>
      <c r="Q30" s="696"/>
      <c r="R30" s="696"/>
      <c r="S30" s="696"/>
      <c r="T30" s="741"/>
      <c r="U30" s="696"/>
      <c r="V30" s="741"/>
      <c r="W30" s="696"/>
      <c r="X30" s="696"/>
      <c r="Y30" s="696"/>
      <c r="Z30" s="741"/>
      <c r="AA30" s="741"/>
      <c r="AB30" s="741"/>
      <c r="AC30" s="696"/>
      <c r="AD30" s="696"/>
      <c r="AE30" s="741"/>
      <c r="AF30" s="740"/>
      <c r="AG30" s="796"/>
      <c r="AH30" s="796"/>
      <c r="AI30" s="696"/>
      <c r="AJ30" s="696"/>
      <c r="AK30" s="696"/>
      <c r="AL30" s="740"/>
      <c r="AM30" s="740"/>
    </row>
    <row r="31" spans="1:39" ht="29.25" hidden="1" customHeight="1" x14ac:dyDescent="0.25">
      <c r="A31" s="696" t="s">
        <v>346</v>
      </c>
      <c r="B31" s="718">
        <v>322370000</v>
      </c>
      <c r="C31" s="696"/>
      <c r="D31" s="696"/>
      <c r="E31" s="696"/>
      <c r="F31" s="696"/>
      <c r="G31" s="696"/>
      <c r="H31" s="696"/>
      <c r="I31" s="696"/>
      <c r="J31" s="696"/>
      <c r="K31" s="696"/>
      <c r="L31" s="696"/>
      <c r="M31" s="737"/>
      <c r="N31" s="741"/>
      <c r="O31" s="741"/>
      <c r="P31" s="741"/>
      <c r="Q31" s="696"/>
      <c r="R31" s="696"/>
      <c r="S31" s="696"/>
      <c r="T31" s="741"/>
      <c r="U31" s="696"/>
      <c r="V31" s="741"/>
      <c r="W31" s="696"/>
      <c r="X31" s="696"/>
      <c r="Y31" s="696"/>
      <c r="Z31" s="741"/>
      <c r="AA31" s="741"/>
      <c r="AB31" s="741"/>
      <c r="AC31" s="696"/>
      <c r="AD31" s="696"/>
      <c r="AE31" s="741"/>
      <c r="AF31" s="740"/>
      <c r="AG31" s="796"/>
      <c r="AH31" s="796"/>
      <c r="AI31" s="696"/>
      <c r="AJ31" s="696"/>
      <c r="AK31" s="696"/>
      <c r="AL31" s="740"/>
      <c r="AM31" s="740"/>
    </row>
    <row r="32" spans="1:39" ht="29.25" hidden="1" customHeight="1" x14ac:dyDescent="0.25">
      <c r="A32" s="696" t="s">
        <v>347</v>
      </c>
      <c r="B32" s="718">
        <v>3990985000</v>
      </c>
      <c r="C32" s="696"/>
      <c r="D32" s="696"/>
      <c r="E32" s="696"/>
      <c r="F32" s="696"/>
      <c r="G32" s="696"/>
      <c r="H32" s="696"/>
      <c r="I32" s="696"/>
      <c r="J32" s="696"/>
      <c r="K32" s="696"/>
      <c r="L32" s="696"/>
      <c r="M32" s="737"/>
      <c r="N32" s="741"/>
      <c r="O32" s="741"/>
      <c r="P32" s="741"/>
      <c r="Q32" s="696"/>
      <c r="R32" s="696"/>
      <c r="S32" s="696"/>
      <c r="T32" s="741"/>
      <c r="U32" s="696"/>
      <c r="V32" s="741"/>
      <c r="W32" s="696"/>
      <c r="X32" s="696"/>
      <c r="Y32" s="696"/>
      <c r="Z32" s="741"/>
      <c r="AA32" s="741"/>
      <c r="AB32" s="741"/>
      <c r="AC32" s="696"/>
      <c r="AD32" s="696"/>
      <c r="AE32" s="741"/>
      <c r="AF32" s="740"/>
      <c r="AG32" s="796"/>
      <c r="AH32" s="796"/>
      <c r="AI32" s="696"/>
      <c r="AJ32" s="696"/>
      <c r="AK32" s="696"/>
      <c r="AL32" s="740"/>
      <c r="AM32" s="740"/>
    </row>
    <row r="33" spans="1:39" ht="29.25" hidden="1" customHeight="1" x14ac:dyDescent="0.25">
      <c r="A33" s="696" t="s">
        <v>348</v>
      </c>
      <c r="B33" s="718">
        <v>4171326000</v>
      </c>
      <c r="C33" s="696"/>
      <c r="D33" s="696"/>
      <c r="E33" s="696"/>
      <c r="F33" s="696"/>
      <c r="G33" s="696"/>
      <c r="H33" s="696"/>
      <c r="I33" s="696"/>
      <c r="J33" s="696"/>
      <c r="K33" s="696"/>
      <c r="L33" s="696"/>
      <c r="M33" s="737"/>
      <c r="N33" s="741"/>
      <c r="O33" s="741"/>
      <c r="P33" s="741"/>
      <c r="Q33" s="696"/>
      <c r="R33" s="696"/>
      <c r="S33" s="696"/>
      <c r="T33" s="741"/>
      <c r="U33" s="696"/>
      <c r="V33" s="741"/>
      <c r="W33" s="696"/>
      <c r="X33" s="696"/>
      <c r="Y33" s="696"/>
      <c r="Z33" s="741"/>
      <c r="AA33" s="741"/>
      <c r="AB33" s="741"/>
      <c r="AC33" s="696"/>
      <c r="AD33" s="696"/>
      <c r="AE33" s="741"/>
      <c r="AF33" s="740"/>
      <c r="AG33" s="796"/>
      <c r="AH33" s="796"/>
      <c r="AI33" s="696"/>
      <c r="AJ33" s="696"/>
      <c r="AK33" s="696"/>
      <c r="AL33" s="740"/>
      <c r="AM33" s="740"/>
    </row>
    <row r="34" spans="1:39" ht="29.25" hidden="1" customHeight="1" x14ac:dyDescent="0.25">
      <c r="A34" s="696" t="s">
        <v>349</v>
      </c>
      <c r="B34" s="718">
        <v>3916200000</v>
      </c>
      <c r="C34" s="696"/>
      <c r="D34" s="696"/>
      <c r="E34" s="696"/>
      <c r="F34" s="696"/>
      <c r="G34" s="696"/>
      <c r="H34" s="696"/>
      <c r="I34" s="696"/>
      <c r="J34" s="696"/>
      <c r="K34" s="696"/>
      <c r="L34" s="696"/>
      <c r="M34" s="737"/>
      <c r="N34" s="741"/>
      <c r="O34" s="741"/>
      <c r="P34" s="741"/>
      <c r="Q34" s="696"/>
      <c r="R34" s="696"/>
      <c r="S34" s="696"/>
      <c r="T34" s="741"/>
      <c r="U34" s="696"/>
      <c r="V34" s="741"/>
      <c r="W34" s="696"/>
      <c r="X34" s="696"/>
      <c r="Y34" s="696"/>
      <c r="Z34" s="741"/>
      <c r="AA34" s="741"/>
      <c r="AB34" s="741"/>
      <c r="AC34" s="696"/>
      <c r="AD34" s="696"/>
      <c r="AE34" s="741"/>
      <c r="AF34" s="740"/>
      <c r="AG34" s="796"/>
      <c r="AH34" s="796"/>
      <c r="AI34" s="696"/>
      <c r="AJ34" s="696"/>
      <c r="AK34" s="696"/>
      <c r="AL34" s="740"/>
      <c r="AM34" s="740"/>
    </row>
    <row r="35" spans="1:39" ht="29.25" hidden="1" customHeight="1" x14ac:dyDescent="0.25">
      <c r="A35" s="696" t="s">
        <v>350</v>
      </c>
      <c r="B35" s="718">
        <v>2966800000</v>
      </c>
      <c r="C35" s="696"/>
      <c r="D35" s="696"/>
      <c r="E35" s="696"/>
      <c r="F35" s="696"/>
      <c r="G35" s="696"/>
      <c r="H35" s="696"/>
      <c r="I35" s="696"/>
      <c r="J35" s="696"/>
      <c r="K35" s="696"/>
      <c r="L35" s="696"/>
      <c r="M35" s="737"/>
      <c r="N35" s="741"/>
      <c r="O35" s="741"/>
      <c r="P35" s="741"/>
      <c r="Q35" s="696"/>
      <c r="R35" s="696"/>
      <c r="S35" s="696"/>
      <c r="T35" s="741"/>
      <c r="U35" s="696"/>
      <c r="V35" s="741"/>
      <c r="W35" s="696"/>
      <c r="X35" s="696"/>
      <c r="Y35" s="696"/>
      <c r="Z35" s="741"/>
      <c r="AA35" s="741"/>
      <c r="AB35" s="741"/>
      <c r="AC35" s="696"/>
      <c r="AD35" s="696"/>
      <c r="AE35" s="741"/>
      <c r="AF35" s="740"/>
      <c r="AG35" s="796"/>
      <c r="AH35" s="796"/>
      <c r="AI35" s="696"/>
      <c r="AJ35" s="696"/>
      <c r="AK35" s="696"/>
      <c r="AL35" s="740"/>
      <c r="AM35" s="740"/>
    </row>
    <row r="36" spans="1:39" ht="29.25" hidden="1" customHeight="1" x14ac:dyDescent="0.25">
      <c r="A36" s="696" t="s">
        <v>351</v>
      </c>
      <c r="B36" s="718">
        <v>322370000</v>
      </c>
      <c r="C36" s="696">
        <v>0</v>
      </c>
      <c r="D36" s="696"/>
      <c r="E36" s="696"/>
      <c r="F36" s="696"/>
      <c r="G36" s="696"/>
      <c r="H36" s="696"/>
      <c r="I36" s="696"/>
      <c r="J36" s="696"/>
      <c r="K36" s="696"/>
      <c r="L36" s="696"/>
      <c r="M36" s="737"/>
      <c r="N36" s="741"/>
      <c r="O36" s="741"/>
      <c r="P36" s="741"/>
      <c r="Q36" s="696"/>
      <c r="R36" s="696"/>
      <c r="S36" s="696"/>
      <c r="T36" s="741"/>
      <c r="U36" s="696"/>
      <c r="V36" s="741"/>
      <c r="W36" s="696"/>
      <c r="X36" s="696"/>
      <c r="Y36" s="696"/>
      <c r="Z36" s="741"/>
      <c r="AA36" s="741"/>
      <c r="AB36" s="741"/>
      <c r="AC36" s="696"/>
      <c r="AD36" s="696"/>
      <c r="AE36" s="741"/>
      <c r="AF36" s="740"/>
      <c r="AG36" s="796"/>
      <c r="AH36" s="796"/>
      <c r="AI36" s="696"/>
      <c r="AJ36" s="696"/>
      <c r="AK36" s="696"/>
      <c r="AL36" s="740"/>
      <c r="AM36" s="740"/>
    </row>
    <row r="37" spans="1:39" ht="29.25" hidden="1" customHeight="1" x14ac:dyDescent="0.25">
      <c r="A37" s="696" t="s">
        <v>352</v>
      </c>
      <c r="B37" s="718">
        <v>322341133</v>
      </c>
      <c r="C37" s="718">
        <v>28867</v>
      </c>
      <c r="D37" s="696"/>
      <c r="E37" s="696"/>
      <c r="F37" s="696"/>
      <c r="G37" s="696"/>
      <c r="H37" s="696"/>
      <c r="I37" s="696"/>
      <c r="J37" s="696"/>
      <c r="K37" s="696"/>
      <c r="L37" s="696"/>
      <c r="M37" s="737"/>
      <c r="N37" s="741"/>
      <c r="O37" s="741"/>
      <c r="P37" s="741"/>
      <c r="Q37" s="696"/>
      <c r="R37" s="696"/>
      <c r="S37" s="696"/>
      <c r="T37" s="741"/>
      <c r="U37" s="696"/>
      <c r="V37" s="741"/>
      <c r="W37" s="696"/>
      <c r="X37" s="696"/>
      <c r="Y37" s="696"/>
      <c r="Z37" s="741"/>
      <c r="AA37" s="741"/>
      <c r="AB37" s="741"/>
      <c r="AC37" s="696"/>
      <c r="AD37" s="696"/>
      <c r="AE37" s="741"/>
      <c r="AF37" s="740"/>
      <c r="AG37" s="796"/>
      <c r="AH37" s="796"/>
      <c r="AI37" s="696"/>
      <c r="AJ37" s="696"/>
      <c r="AK37" s="696"/>
      <c r="AL37" s="740"/>
      <c r="AM37" s="740"/>
    </row>
    <row r="38" spans="1:39" ht="29.25" customHeight="1" x14ac:dyDescent="0.25">
      <c r="A38" s="696"/>
      <c r="B38" s="696"/>
      <c r="C38" s="696"/>
      <c r="D38" s="696"/>
      <c r="E38" s="696"/>
      <c r="F38" s="696"/>
      <c r="G38" s="696"/>
      <c r="H38" s="696"/>
      <c r="I38" s="696"/>
      <c r="J38" s="696"/>
      <c r="K38" s="696"/>
      <c r="L38" s="696"/>
      <c r="M38" s="737"/>
      <c r="N38" s="741"/>
      <c r="O38" s="741"/>
      <c r="P38" s="741"/>
      <c r="Q38" s="696"/>
      <c r="R38" s="696"/>
      <c r="S38" s="696"/>
      <c r="T38" s="741"/>
      <c r="U38" s="696"/>
      <c r="V38" s="741"/>
      <c r="W38" s="696"/>
      <c r="X38" s="696"/>
      <c r="Y38" s="696"/>
      <c r="Z38" s="741"/>
      <c r="AA38" s="741"/>
      <c r="AB38" s="741"/>
      <c r="AC38" s="696"/>
      <c r="AD38" s="696"/>
      <c r="AE38" s="810">
        <f>SUBTOTAL(9,AE2:AE20)</f>
        <v>97776667</v>
      </c>
      <c r="AF38" s="740"/>
      <c r="AG38" s="796"/>
      <c r="AH38" s="796"/>
      <c r="AI38" s="696"/>
      <c r="AJ38" s="696"/>
      <c r="AK38" s="696"/>
      <c r="AL38" s="740"/>
      <c r="AM38" s="740"/>
    </row>
    <row r="39" spans="1:39" ht="29.25" customHeight="1" x14ac:dyDescent="0.25">
      <c r="A39" s="696"/>
      <c r="B39" s="696"/>
      <c r="C39" s="696"/>
      <c r="D39" s="696"/>
      <c r="E39" s="696"/>
      <c r="F39" s="696"/>
      <c r="G39" s="696"/>
      <c r="H39" s="696"/>
      <c r="I39" s="696"/>
      <c r="J39" s="696"/>
      <c r="K39" s="696"/>
      <c r="L39" s="696"/>
      <c r="M39" s="737"/>
      <c r="N39" s="741"/>
      <c r="O39" s="741"/>
      <c r="P39" s="741"/>
      <c r="Q39" s="696"/>
      <c r="R39" s="696"/>
      <c r="S39" s="696"/>
      <c r="T39" s="741"/>
      <c r="U39" s="696"/>
      <c r="V39" s="741"/>
      <c r="W39" s="696"/>
      <c r="X39" s="696"/>
      <c r="Y39" s="696"/>
      <c r="Z39" s="741"/>
      <c r="AA39" s="741"/>
      <c r="AB39" s="741"/>
      <c r="AC39" s="696"/>
      <c r="AD39" s="696"/>
      <c r="AE39" s="717"/>
      <c r="AF39" s="740"/>
      <c r="AG39" s="796"/>
      <c r="AH39" s="796"/>
      <c r="AI39" s="696"/>
      <c r="AJ39" s="696"/>
      <c r="AK39" s="696"/>
      <c r="AL39" s="740"/>
      <c r="AM39" s="740"/>
    </row>
    <row r="40" spans="1:39" ht="29.25" customHeight="1" x14ac:dyDescent="0.25">
      <c r="A40" s="696"/>
      <c r="B40" s="696"/>
      <c r="C40" s="696"/>
      <c r="D40" s="696"/>
      <c r="E40" s="696"/>
      <c r="F40" s="696"/>
      <c r="G40" s="696"/>
      <c r="H40" s="696"/>
      <c r="I40" s="696"/>
      <c r="J40" s="696"/>
      <c r="K40" s="696"/>
      <c r="L40" s="696"/>
      <c r="M40" s="737"/>
      <c r="N40" s="741"/>
      <c r="O40" s="741"/>
      <c r="P40" s="741"/>
      <c r="Q40" s="696"/>
      <c r="R40" s="696"/>
      <c r="S40" s="696"/>
      <c r="T40" s="741"/>
      <c r="U40" s="696"/>
      <c r="V40" s="741"/>
      <c r="W40" s="696"/>
      <c r="X40" s="696"/>
      <c r="Y40" s="696"/>
      <c r="Z40" s="741"/>
      <c r="AA40" s="741"/>
      <c r="AB40" s="741"/>
      <c r="AC40" s="696"/>
      <c r="AD40" s="696"/>
      <c r="AF40" s="740"/>
      <c r="AG40" s="796"/>
      <c r="AH40" s="796"/>
      <c r="AI40" s="696"/>
      <c r="AJ40" s="696"/>
      <c r="AK40" s="696"/>
      <c r="AL40" s="740"/>
      <c r="AM40" s="740"/>
    </row>
    <row r="41" spans="1:39" ht="29.25" customHeight="1" x14ac:dyDescent="0.25">
      <c r="A41" s="696"/>
      <c r="B41" s="696"/>
      <c r="C41" s="696"/>
      <c r="D41" s="696"/>
      <c r="E41" s="696"/>
      <c r="F41" s="696"/>
      <c r="G41" s="696"/>
      <c r="H41" s="696"/>
      <c r="I41" s="696"/>
      <c r="J41" s="696"/>
      <c r="K41" s="696"/>
      <c r="L41" s="696"/>
      <c r="M41" s="737"/>
      <c r="N41" s="741"/>
      <c r="O41" s="741"/>
      <c r="P41" s="741"/>
      <c r="Q41" s="696"/>
      <c r="R41" s="696"/>
      <c r="S41" s="696"/>
      <c r="T41" s="741"/>
      <c r="U41" s="696"/>
      <c r="V41" s="741"/>
      <c r="W41" s="696"/>
      <c r="X41" s="696"/>
      <c r="Y41" s="696"/>
      <c r="Z41" s="741"/>
      <c r="AA41" s="741"/>
      <c r="AB41" s="741"/>
      <c r="AC41" s="696"/>
      <c r="AD41" s="696"/>
      <c r="AE41" s="741"/>
      <c r="AF41" s="740"/>
      <c r="AG41" s="796"/>
      <c r="AH41" s="796"/>
      <c r="AI41" s="696"/>
      <c r="AJ41" s="696"/>
      <c r="AK41" s="696"/>
      <c r="AL41" s="740"/>
      <c r="AM41" s="740"/>
    </row>
    <row r="42" spans="1:39" ht="29.25" customHeight="1" x14ac:dyDescent="0.25">
      <c r="A42" s="696"/>
      <c r="B42" s="696"/>
      <c r="C42" s="696"/>
      <c r="D42" s="696"/>
      <c r="E42" s="696"/>
      <c r="F42" s="696"/>
      <c r="G42" s="696"/>
      <c r="H42" s="696"/>
      <c r="I42" s="696"/>
      <c r="J42" s="696"/>
      <c r="K42" s="696"/>
      <c r="L42" s="696"/>
      <c r="M42" s="737"/>
      <c r="N42" s="741"/>
      <c r="O42" s="741"/>
      <c r="P42" s="741"/>
      <c r="Q42" s="696"/>
      <c r="R42" s="696"/>
      <c r="S42" s="696"/>
      <c r="T42" s="741"/>
      <c r="U42" s="696"/>
      <c r="V42" s="741"/>
      <c r="W42" s="696"/>
      <c r="X42" s="696"/>
      <c r="Y42" s="696"/>
      <c r="Z42" s="741"/>
      <c r="AA42" s="741"/>
      <c r="AB42" s="741"/>
      <c r="AC42" s="696"/>
      <c r="AD42" s="696"/>
      <c r="AE42" s="741"/>
      <c r="AF42" s="740"/>
      <c r="AG42" s="796"/>
      <c r="AH42" s="796"/>
      <c r="AI42" s="696"/>
      <c r="AJ42" s="696"/>
      <c r="AK42" s="696"/>
      <c r="AL42" s="740"/>
      <c r="AM42" s="740"/>
    </row>
    <row r="43" spans="1:39" ht="29.25" customHeight="1" x14ac:dyDescent="0.25">
      <c r="A43" s="696"/>
      <c r="B43" s="696"/>
      <c r="C43" s="696"/>
      <c r="D43" s="696"/>
      <c r="E43" s="696"/>
      <c r="F43" s="696"/>
      <c r="G43" s="696"/>
      <c r="H43" s="696"/>
      <c r="I43" s="696"/>
      <c r="J43" s="696"/>
      <c r="K43" s="696"/>
      <c r="L43" s="696"/>
      <c r="M43" s="737"/>
      <c r="N43" s="741"/>
      <c r="O43" s="741"/>
      <c r="P43" s="741"/>
      <c r="Q43" s="696"/>
      <c r="R43" s="696"/>
      <c r="S43" s="696"/>
      <c r="T43" s="741"/>
      <c r="U43" s="696"/>
      <c r="V43" s="741"/>
      <c r="W43" s="696"/>
      <c r="X43" s="696"/>
      <c r="Y43" s="696"/>
      <c r="Z43" s="741"/>
      <c r="AA43" s="741"/>
      <c r="AB43" s="741"/>
      <c r="AC43" s="696"/>
      <c r="AD43" s="696"/>
      <c r="AE43" s="741"/>
      <c r="AF43" s="740"/>
      <c r="AG43" s="796"/>
      <c r="AH43" s="796"/>
      <c r="AI43" s="696"/>
      <c r="AJ43" s="696"/>
      <c r="AK43" s="696"/>
      <c r="AL43" s="740"/>
      <c r="AM43" s="740"/>
    </row>
    <row r="44" spans="1:39" ht="29.25" customHeight="1" x14ac:dyDescent="0.25">
      <c r="A44" s="800" t="s">
        <v>353</v>
      </c>
      <c r="B44" s="800"/>
      <c r="C44" s="696"/>
      <c r="D44" s="696"/>
      <c r="E44" s="696"/>
      <c r="F44" s="696"/>
      <c r="G44" s="696"/>
      <c r="H44" s="696"/>
      <c r="I44" s="696"/>
      <c r="J44" s="696"/>
      <c r="K44" s="696"/>
      <c r="L44" s="696"/>
      <c r="M44" s="696"/>
      <c r="N44" s="696"/>
      <c r="O44" s="696"/>
      <c r="P44" s="696"/>
      <c r="Q44" s="696"/>
      <c r="R44" s="696"/>
      <c r="S44" s="696"/>
      <c r="T44" s="696"/>
      <c r="U44" s="696"/>
      <c r="V44" s="696"/>
      <c r="W44" s="696"/>
      <c r="X44" s="696"/>
      <c r="Y44" s="696"/>
      <c r="Z44" s="696"/>
      <c r="AA44" s="696"/>
      <c r="AB44" s="696"/>
      <c r="AC44" s="696"/>
      <c r="AD44" s="696"/>
      <c r="AE44" s="696"/>
      <c r="AF44" s="740"/>
      <c r="AG44" s="796"/>
      <c r="AH44" s="796"/>
      <c r="AI44" s="696"/>
      <c r="AJ44" s="696"/>
      <c r="AK44" s="696"/>
      <c r="AL44" s="740"/>
      <c r="AM44" s="740"/>
    </row>
    <row r="45" spans="1:39" ht="29.25" customHeight="1" x14ac:dyDescent="0.25">
      <c r="A45" s="696"/>
      <c r="B45" s="696"/>
      <c r="C45" s="696"/>
      <c r="D45" s="696"/>
      <c r="E45" s="696"/>
      <c r="F45" s="696"/>
      <c r="G45" s="696"/>
      <c r="H45" s="696"/>
      <c r="I45" s="696"/>
      <c r="J45" s="696"/>
      <c r="K45" s="696"/>
      <c r="L45" s="696"/>
      <c r="M45" s="696"/>
      <c r="N45" s="696"/>
      <c r="O45" s="696"/>
      <c r="P45" s="696"/>
      <c r="Q45" s="696"/>
      <c r="R45" s="696"/>
      <c r="S45" s="696"/>
      <c r="T45" s="696"/>
      <c r="U45" s="696"/>
      <c r="V45" s="696"/>
      <c r="W45" s="696"/>
      <c r="X45" s="696"/>
      <c r="Y45" s="696"/>
      <c r="Z45" s="696"/>
      <c r="AA45" s="696"/>
      <c r="AB45" s="696"/>
      <c r="AC45" s="696"/>
      <c r="AD45" s="696"/>
      <c r="AE45" s="696"/>
      <c r="AF45" s="740"/>
      <c r="AG45" s="796"/>
      <c r="AH45" s="796"/>
      <c r="AI45" s="696"/>
      <c r="AJ45" s="696"/>
      <c r="AK45" s="696"/>
      <c r="AL45" s="696"/>
      <c r="AM45" s="696"/>
    </row>
    <row r="46" spans="1:39" ht="29.25" customHeight="1" x14ac:dyDescent="0.25">
      <c r="A46" s="743" t="s">
        <v>354</v>
      </c>
      <c r="B46" s="743" t="s">
        <v>355</v>
      </c>
      <c r="C46" s="743" t="s">
        <v>356</v>
      </c>
      <c r="D46" s="740"/>
      <c r="E46" s="740"/>
      <c r="F46" s="740"/>
      <c r="G46" s="740"/>
      <c r="H46" s="740"/>
      <c r="I46" s="740"/>
      <c r="J46" s="740"/>
      <c r="K46" s="740"/>
      <c r="L46" s="740"/>
      <c r="M46" s="740"/>
      <c r="N46" s="740"/>
      <c r="O46" s="740"/>
      <c r="P46" s="740"/>
      <c r="Q46" s="740"/>
      <c r="R46" s="740"/>
      <c r="S46" s="740"/>
      <c r="T46" s="740"/>
      <c r="U46" s="740"/>
      <c r="V46" s="740"/>
      <c r="W46" s="740"/>
      <c r="X46" s="740"/>
      <c r="Y46" s="740"/>
      <c r="Z46" s="740"/>
      <c r="AA46" s="740"/>
      <c r="AB46" s="740"/>
      <c r="AC46" s="740"/>
      <c r="AD46" s="740"/>
      <c r="AE46" s="740"/>
      <c r="AF46" s="740"/>
      <c r="AG46" s="740"/>
      <c r="AH46" s="740"/>
      <c r="AI46" s="740"/>
      <c r="AJ46" s="740"/>
      <c r="AK46" s="740"/>
      <c r="AL46" s="740"/>
      <c r="AM46" s="740"/>
    </row>
    <row r="47" spans="1:39" ht="29.25" customHeight="1" x14ac:dyDescent="0.25">
      <c r="A47" s="744" t="s">
        <v>105</v>
      </c>
      <c r="B47" s="745">
        <v>100000000</v>
      </c>
      <c r="C47" s="712">
        <v>120000000</v>
      </c>
      <c r="D47" s="696"/>
      <c r="E47" s="696"/>
      <c r="F47" s="696"/>
      <c r="G47" s="696"/>
      <c r="H47" s="696"/>
      <c r="I47" s="696"/>
      <c r="J47" s="696"/>
      <c r="K47" s="696"/>
      <c r="L47" s="696"/>
      <c r="M47" s="696"/>
      <c r="N47" s="696"/>
      <c r="O47" s="696"/>
      <c r="P47" s="696"/>
      <c r="Q47" s="696"/>
      <c r="R47" s="696"/>
      <c r="S47" s="696"/>
      <c r="T47" s="696"/>
      <c r="U47" s="696"/>
      <c r="V47" s="696"/>
      <c r="W47" s="696"/>
      <c r="X47" s="696"/>
      <c r="Y47" s="696"/>
      <c r="Z47" s="696"/>
      <c r="AA47" s="696"/>
      <c r="AB47" s="696"/>
      <c r="AC47" s="696"/>
      <c r="AD47" s="696"/>
      <c r="AE47" s="696"/>
      <c r="AF47" s="740"/>
      <c r="AG47" s="796"/>
      <c r="AH47" s="796"/>
      <c r="AI47" s="696"/>
      <c r="AJ47" s="696"/>
      <c r="AK47" s="696"/>
      <c r="AL47" s="740"/>
      <c r="AM47" s="740"/>
    </row>
    <row r="48" spans="1:39" ht="29.25" customHeight="1" x14ac:dyDescent="0.25">
      <c r="A48" s="744" t="s">
        <v>287</v>
      </c>
      <c r="B48" s="801">
        <v>107500000</v>
      </c>
      <c r="C48" s="802">
        <v>87400000</v>
      </c>
      <c r="D48" s="796"/>
      <c r="E48" s="796"/>
      <c r="F48" s="796"/>
      <c r="G48" s="796"/>
      <c r="H48" s="796"/>
      <c r="I48" s="796"/>
      <c r="J48" s="796"/>
      <c r="K48" s="796"/>
      <c r="L48" s="796"/>
      <c r="M48" s="796"/>
      <c r="N48" s="796"/>
      <c r="O48" s="796"/>
      <c r="P48" s="796"/>
      <c r="Q48" s="796"/>
      <c r="R48" s="796"/>
      <c r="S48" s="796"/>
      <c r="T48" s="796"/>
      <c r="U48" s="796"/>
      <c r="V48" s="796"/>
      <c r="W48" s="796"/>
      <c r="X48" s="796"/>
      <c r="Y48" s="796"/>
      <c r="Z48" s="796"/>
      <c r="AA48" s="796"/>
      <c r="AB48" s="796"/>
      <c r="AC48" s="796"/>
      <c r="AD48" s="796"/>
      <c r="AE48" s="796"/>
      <c r="AF48" s="803"/>
      <c r="AG48" s="796"/>
      <c r="AH48" s="796"/>
      <c r="AI48" s="796"/>
      <c r="AJ48" s="796"/>
      <c r="AK48" s="796"/>
      <c r="AL48" s="803"/>
      <c r="AM48" s="803"/>
    </row>
    <row r="49" spans="1:39" ht="29.25" customHeight="1" x14ac:dyDescent="0.25">
      <c r="A49" s="744" t="s">
        <v>288</v>
      </c>
      <c r="B49" s="801"/>
      <c r="C49" s="802"/>
      <c r="D49" s="796"/>
      <c r="E49" s="796"/>
      <c r="F49" s="796"/>
      <c r="G49" s="796"/>
      <c r="H49" s="796"/>
      <c r="I49" s="796"/>
      <c r="J49" s="796"/>
      <c r="K49" s="796"/>
      <c r="L49" s="796"/>
      <c r="M49" s="796"/>
      <c r="N49" s="796"/>
      <c r="O49" s="796"/>
      <c r="P49" s="796"/>
      <c r="Q49" s="796"/>
      <c r="R49" s="796"/>
      <c r="S49" s="796"/>
      <c r="T49" s="796"/>
      <c r="U49" s="796"/>
      <c r="V49" s="796"/>
      <c r="W49" s="796"/>
      <c r="X49" s="796"/>
      <c r="Y49" s="796"/>
      <c r="Z49" s="796"/>
      <c r="AA49" s="796"/>
      <c r="AB49" s="796"/>
      <c r="AC49" s="796"/>
      <c r="AD49" s="796"/>
      <c r="AE49" s="796"/>
      <c r="AF49" s="803"/>
      <c r="AG49" s="796"/>
      <c r="AH49" s="796"/>
      <c r="AI49" s="796"/>
      <c r="AJ49" s="796"/>
      <c r="AK49" s="796"/>
      <c r="AL49" s="803"/>
      <c r="AM49" s="803"/>
    </row>
    <row r="50" spans="1:39" ht="29.25" customHeight="1" x14ac:dyDescent="0.25">
      <c r="A50" s="744" t="s">
        <v>104</v>
      </c>
      <c r="B50" s="745">
        <v>114870000</v>
      </c>
      <c r="C50" s="712">
        <v>103447800</v>
      </c>
      <c r="D50" s="696"/>
      <c r="E50" s="696"/>
      <c r="F50" s="696"/>
      <c r="G50" s="696"/>
      <c r="H50" s="696"/>
      <c r="I50" s="696"/>
      <c r="J50" s="696"/>
      <c r="K50" s="696"/>
      <c r="L50" s="696"/>
      <c r="M50" s="696"/>
      <c r="N50" s="696"/>
      <c r="O50" s="696"/>
      <c r="P50" s="696"/>
      <c r="Q50" s="696"/>
      <c r="R50" s="696"/>
      <c r="S50" s="696"/>
      <c r="T50" s="696"/>
      <c r="U50" s="696"/>
      <c r="V50" s="696"/>
      <c r="W50" s="696"/>
      <c r="X50" s="696"/>
      <c r="Y50" s="696"/>
      <c r="Z50" s="696"/>
      <c r="AA50" s="696"/>
      <c r="AB50" s="696"/>
      <c r="AC50" s="696"/>
      <c r="AD50" s="696"/>
      <c r="AE50" s="696"/>
      <c r="AF50" s="740"/>
      <c r="AG50" s="796"/>
      <c r="AH50" s="796"/>
      <c r="AI50" s="696"/>
      <c r="AJ50" s="696"/>
      <c r="AK50" s="696"/>
      <c r="AL50" s="740"/>
      <c r="AM50" s="740"/>
    </row>
    <row r="51" spans="1:39" ht="29.25" customHeight="1" x14ac:dyDescent="0.25">
      <c r="A51" s="746" t="s">
        <v>357</v>
      </c>
      <c r="B51" s="747">
        <v>322370000</v>
      </c>
      <c r="C51" s="747">
        <v>310847800</v>
      </c>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740"/>
      <c r="AG51" s="796"/>
      <c r="AH51" s="796"/>
      <c r="AI51" s="696"/>
      <c r="AJ51" s="696"/>
      <c r="AK51" s="696"/>
      <c r="AL51" s="740"/>
      <c r="AM51" s="740"/>
    </row>
    <row r="52" spans="1:39" ht="29.25" customHeight="1" x14ac:dyDescent="0.25">
      <c r="A52" s="696"/>
      <c r="B52" s="696"/>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740"/>
      <c r="AG52" s="796"/>
      <c r="AH52" s="796"/>
      <c r="AI52" s="696"/>
      <c r="AJ52" s="696"/>
      <c r="AK52" s="696"/>
      <c r="AL52" s="696"/>
      <c r="AM52" s="696"/>
    </row>
    <row r="53" spans="1:39" ht="29.25" customHeight="1" x14ac:dyDescent="0.25">
      <c r="A53" s="696"/>
      <c r="B53" s="696"/>
      <c r="C53" s="696"/>
      <c r="D53" s="696"/>
      <c r="E53" s="696"/>
      <c r="F53" s="696"/>
      <c r="G53" s="696"/>
      <c r="H53" s="696"/>
      <c r="I53" s="696"/>
      <c r="J53" s="696"/>
      <c r="K53" s="696"/>
      <c r="L53" s="696"/>
      <c r="M53" s="696"/>
      <c r="N53" s="696"/>
      <c r="O53" s="696"/>
      <c r="P53" s="696"/>
      <c r="Q53" s="696"/>
      <c r="R53" s="696"/>
      <c r="S53" s="696"/>
      <c r="T53" s="696"/>
      <c r="U53" s="696"/>
      <c r="V53" s="696"/>
      <c r="W53" s="696"/>
      <c r="X53" s="696"/>
      <c r="Y53" s="696"/>
      <c r="Z53" s="696"/>
      <c r="AA53" s="696"/>
      <c r="AB53" s="696"/>
      <c r="AC53" s="696"/>
      <c r="AD53" s="696"/>
      <c r="AE53" s="696"/>
      <c r="AF53" s="740"/>
      <c r="AG53" s="796"/>
      <c r="AH53" s="796"/>
      <c r="AI53" s="696"/>
      <c r="AJ53" s="696"/>
      <c r="AK53" s="696"/>
      <c r="AL53" s="696"/>
      <c r="AM53" s="696"/>
    </row>
    <row r="54" spans="1:39" ht="29.25" customHeight="1" x14ac:dyDescent="0.25">
      <c r="A54" s="696"/>
      <c r="B54" s="696"/>
      <c r="C54" s="696"/>
      <c r="D54" s="696"/>
      <c r="E54" s="696"/>
      <c r="F54" s="696"/>
      <c r="G54" s="696"/>
      <c r="H54" s="696"/>
      <c r="I54" s="696"/>
      <c r="J54" s="696"/>
      <c r="K54" s="696"/>
      <c r="L54" s="696"/>
      <c r="M54" s="696"/>
      <c r="N54" s="696"/>
      <c r="O54" s="696"/>
      <c r="P54" s="696"/>
      <c r="Q54" s="696"/>
      <c r="R54" s="696"/>
      <c r="S54" s="696"/>
      <c r="T54" s="696"/>
      <c r="U54" s="696"/>
      <c r="V54" s="696"/>
      <c r="W54" s="696"/>
      <c r="X54" s="696"/>
      <c r="Y54" s="696"/>
      <c r="Z54" s="696"/>
      <c r="AA54" s="696"/>
      <c r="AB54" s="696"/>
      <c r="AC54" s="696"/>
      <c r="AD54" s="696"/>
      <c r="AE54" s="696"/>
      <c r="AF54" s="740"/>
      <c r="AG54" s="796"/>
      <c r="AH54" s="796"/>
      <c r="AI54" s="696"/>
      <c r="AJ54" s="696"/>
      <c r="AK54" s="696"/>
      <c r="AL54" s="696"/>
      <c r="AM54" s="696"/>
    </row>
    <row r="55" spans="1:39" ht="29.25" customHeight="1" x14ac:dyDescent="0.25">
      <c r="A55" s="696"/>
      <c r="B55" s="696"/>
      <c r="C55" s="696"/>
      <c r="D55" s="696"/>
      <c r="E55" s="696"/>
      <c r="F55" s="696"/>
      <c r="G55" s="696"/>
      <c r="H55" s="696"/>
      <c r="I55" s="696"/>
      <c r="J55" s="696"/>
      <c r="K55" s="696"/>
      <c r="L55" s="696"/>
      <c r="M55" s="696"/>
      <c r="N55" s="696"/>
      <c r="O55" s="696"/>
      <c r="P55" s="696"/>
      <c r="Q55" s="696"/>
      <c r="R55" s="696"/>
      <c r="S55" s="696"/>
      <c r="T55" s="696"/>
      <c r="U55" s="696"/>
      <c r="V55" s="696"/>
      <c r="W55" s="696"/>
      <c r="X55" s="696"/>
      <c r="Y55" s="696"/>
      <c r="Z55" s="696"/>
      <c r="AA55" s="696"/>
      <c r="AB55" s="696"/>
      <c r="AC55" s="696"/>
      <c r="AD55" s="696"/>
      <c r="AE55" s="696"/>
      <c r="AF55" s="740"/>
      <c r="AG55" s="796"/>
      <c r="AH55" s="796"/>
      <c r="AI55" s="696"/>
      <c r="AJ55" s="696"/>
      <c r="AK55" s="696"/>
      <c r="AL55" s="696"/>
      <c r="AM55" s="696"/>
    </row>
    <row r="56" spans="1:39" ht="29.25" customHeight="1" x14ac:dyDescent="0.25">
      <c r="A56" s="696"/>
      <c r="B56" s="696"/>
      <c r="C56" s="696"/>
      <c r="D56" s="696"/>
      <c r="E56" s="696"/>
      <c r="F56" s="696"/>
      <c r="G56" s="696"/>
      <c r="H56" s="696"/>
      <c r="I56" s="696"/>
      <c r="J56" s="696"/>
      <c r="K56" s="696"/>
      <c r="L56" s="696"/>
      <c r="M56" s="696"/>
      <c r="N56" s="696"/>
      <c r="O56" s="696"/>
      <c r="P56" s="696"/>
      <c r="Q56" s="696"/>
      <c r="R56" s="696"/>
      <c r="S56" s="696"/>
      <c r="T56" s="696"/>
      <c r="U56" s="696"/>
      <c r="V56" s="696"/>
      <c r="W56" s="696"/>
      <c r="X56" s="696"/>
      <c r="Y56" s="696"/>
      <c r="Z56" s="696"/>
      <c r="AA56" s="696"/>
      <c r="AB56" s="696"/>
      <c r="AC56" s="696"/>
      <c r="AD56" s="696"/>
      <c r="AE56" s="696"/>
      <c r="AF56" s="740"/>
      <c r="AG56" s="796"/>
      <c r="AH56" s="796"/>
      <c r="AI56" s="696"/>
      <c r="AJ56" s="696"/>
      <c r="AK56" s="696"/>
      <c r="AL56" s="696"/>
      <c r="AM56" s="696"/>
    </row>
    <row r="57" spans="1:39" ht="29.25" customHeight="1" x14ac:dyDescent="0.25">
      <c r="A57" s="748"/>
      <c r="B57" s="696"/>
      <c r="C57" s="696"/>
      <c r="D57" s="696"/>
      <c r="E57" s="696"/>
      <c r="F57" s="696"/>
      <c r="G57" s="696"/>
      <c r="H57" s="696"/>
      <c r="I57" s="696"/>
      <c r="J57" s="696"/>
      <c r="K57" s="696"/>
      <c r="L57" s="696"/>
      <c r="M57" s="696"/>
      <c r="N57" s="696"/>
      <c r="O57" s="696"/>
      <c r="P57" s="696"/>
      <c r="Q57" s="696"/>
      <c r="R57" s="696"/>
      <c r="S57" s="696"/>
      <c r="T57" s="696"/>
      <c r="U57" s="696"/>
      <c r="V57" s="696"/>
      <c r="W57" s="696"/>
      <c r="X57" s="696"/>
      <c r="Y57" s="696"/>
      <c r="Z57" s="696"/>
      <c r="AA57" s="696"/>
      <c r="AB57" s="696"/>
      <c r="AC57" s="696"/>
      <c r="AD57" s="696"/>
      <c r="AE57" s="696"/>
      <c r="AF57" s="740"/>
      <c r="AG57" s="796"/>
      <c r="AH57" s="796"/>
      <c r="AI57" s="696"/>
      <c r="AJ57" s="696"/>
      <c r="AK57" s="696"/>
      <c r="AL57" s="740"/>
      <c r="AM57" s="740"/>
    </row>
    <row r="58" spans="1:39" ht="29.25" customHeight="1" x14ac:dyDescent="0.25">
      <c r="A58" s="748"/>
      <c r="B58" s="696"/>
      <c r="C58" s="696"/>
      <c r="D58" s="696"/>
      <c r="E58" s="696"/>
      <c r="F58" s="696"/>
      <c r="G58" s="696"/>
      <c r="H58" s="696"/>
      <c r="I58" s="696"/>
      <c r="J58" s="696"/>
      <c r="K58" s="696"/>
      <c r="L58" s="696"/>
      <c r="M58" s="696"/>
      <c r="N58" s="696"/>
      <c r="O58" s="696"/>
      <c r="P58" s="696"/>
      <c r="Q58" s="696"/>
      <c r="R58" s="696"/>
      <c r="S58" s="696"/>
      <c r="T58" s="696"/>
      <c r="U58" s="696"/>
      <c r="V58" s="696"/>
      <c r="W58" s="696"/>
      <c r="X58" s="696"/>
      <c r="Y58" s="696"/>
      <c r="Z58" s="696"/>
      <c r="AA58" s="696"/>
      <c r="AB58" s="696"/>
      <c r="AC58" s="696"/>
      <c r="AD58" s="696"/>
      <c r="AE58" s="696"/>
      <c r="AF58" s="740"/>
      <c r="AG58" s="796"/>
      <c r="AH58" s="796"/>
      <c r="AI58" s="696"/>
      <c r="AJ58" s="696"/>
      <c r="AK58" s="696"/>
      <c r="AL58" s="696"/>
      <c r="AM58" s="696"/>
    </row>
    <row r="59" spans="1:39" ht="29.25" customHeight="1" x14ac:dyDescent="0.25">
      <c r="A59" s="696"/>
      <c r="B59" s="696"/>
      <c r="C59" s="696"/>
      <c r="D59" s="696"/>
      <c r="E59" s="696"/>
      <c r="F59" s="696"/>
      <c r="G59" s="696"/>
      <c r="H59" s="696"/>
      <c r="I59" s="696"/>
      <c r="J59" s="696"/>
      <c r="K59" s="696"/>
      <c r="L59" s="696"/>
      <c r="M59" s="696"/>
      <c r="N59" s="696"/>
      <c r="O59" s="696"/>
      <c r="P59" s="696"/>
      <c r="Q59" s="696"/>
      <c r="R59" s="696"/>
      <c r="S59" s="696"/>
      <c r="T59" s="696"/>
      <c r="U59" s="696"/>
      <c r="V59" s="696"/>
      <c r="W59" s="696"/>
      <c r="X59" s="696"/>
      <c r="Y59" s="696"/>
      <c r="Z59" s="696"/>
      <c r="AA59" s="696"/>
      <c r="AB59" s="696"/>
      <c r="AC59" s="696"/>
      <c r="AD59" s="696"/>
      <c r="AE59" s="696"/>
      <c r="AF59" s="740"/>
      <c r="AG59" s="796"/>
      <c r="AH59" s="796"/>
      <c r="AI59" s="696"/>
      <c r="AJ59" s="696"/>
      <c r="AK59" s="696"/>
      <c r="AL59" s="696"/>
      <c r="AM59" s="696"/>
    </row>
    <row r="60" spans="1:39" ht="29.25" customHeight="1" x14ac:dyDescent="0.25">
      <c r="A60" s="696"/>
      <c r="B60" s="696"/>
      <c r="C60" s="696"/>
      <c r="D60" s="696"/>
      <c r="E60" s="696"/>
      <c r="F60" s="696"/>
      <c r="G60" s="696"/>
      <c r="H60" s="696"/>
      <c r="I60" s="696"/>
      <c r="J60" s="696"/>
      <c r="K60" s="696"/>
      <c r="L60" s="696"/>
      <c r="M60" s="696"/>
      <c r="N60" s="696"/>
      <c r="O60" s="696"/>
      <c r="P60" s="696"/>
      <c r="Q60" s="696"/>
      <c r="R60" s="696"/>
      <c r="S60" s="696"/>
      <c r="T60" s="696"/>
      <c r="U60" s="696"/>
      <c r="V60" s="696"/>
      <c r="W60" s="696"/>
      <c r="X60" s="696"/>
      <c r="Y60" s="696"/>
      <c r="Z60" s="696"/>
      <c r="AA60" s="696"/>
      <c r="AB60" s="696"/>
      <c r="AC60" s="696"/>
      <c r="AD60" s="696"/>
      <c r="AE60" s="696"/>
      <c r="AF60" s="740"/>
      <c r="AG60" s="796"/>
      <c r="AH60" s="796"/>
      <c r="AI60" s="696"/>
      <c r="AJ60" s="696"/>
      <c r="AK60" s="696"/>
      <c r="AL60" s="696"/>
      <c r="AM60" s="696"/>
    </row>
    <row r="61" spans="1:39" ht="29.25" customHeight="1" x14ac:dyDescent="0.25">
      <c r="A61" s="696"/>
      <c r="B61" s="696"/>
      <c r="C61" s="696"/>
      <c r="D61" s="696"/>
      <c r="E61" s="696"/>
      <c r="F61" s="696"/>
      <c r="G61" s="696"/>
      <c r="H61" s="696"/>
      <c r="I61" s="696"/>
      <c r="J61" s="696"/>
      <c r="K61" s="696"/>
      <c r="L61" s="696"/>
      <c r="M61" s="696"/>
      <c r="N61" s="696"/>
      <c r="O61" s="696"/>
      <c r="P61" s="696"/>
      <c r="Q61" s="696"/>
      <c r="R61" s="696"/>
      <c r="S61" s="696"/>
      <c r="T61" s="696"/>
      <c r="U61" s="696"/>
      <c r="V61" s="696"/>
      <c r="W61" s="696"/>
      <c r="X61" s="696"/>
      <c r="Y61" s="696"/>
      <c r="Z61" s="696"/>
      <c r="AA61" s="696"/>
      <c r="AB61" s="696"/>
      <c r="AC61" s="696"/>
      <c r="AD61" s="696"/>
      <c r="AE61" s="696"/>
      <c r="AF61" s="740"/>
      <c r="AG61" s="796"/>
      <c r="AH61" s="796"/>
      <c r="AI61" s="696"/>
      <c r="AJ61" s="696"/>
      <c r="AK61" s="696"/>
      <c r="AL61" s="696"/>
      <c r="AM61" s="696"/>
    </row>
    <row r="62" spans="1:39" ht="29.25" customHeight="1" x14ac:dyDescent="0.25">
      <c r="A62" s="800" t="s">
        <v>358</v>
      </c>
      <c r="B62" s="800"/>
      <c r="C62" s="696"/>
      <c r="D62" s="696"/>
      <c r="E62" s="696"/>
      <c r="F62" s="696"/>
      <c r="G62" s="696"/>
      <c r="H62" s="696"/>
      <c r="I62" s="696"/>
      <c r="J62" s="696"/>
      <c r="K62" s="696"/>
      <c r="L62" s="696"/>
      <c r="M62" s="696"/>
      <c r="N62" s="696"/>
      <c r="O62" s="696"/>
      <c r="P62" s="696"/>
      <c r="Q62" s="696"/>
      <c r="R62" s="696"/>
      <c r="S62" s="696"/>
      <c r="T62" s="696"/>
      <c r="U62" s="696"/>
      <c r="V62" s="696"/>
      <c r="W62" s="696"/>
      <c r="X62" s="696"/>
      <c r="Y62" s="696"/>
      <c r="Z62" s="696"/>
      <c r="AA62" s="696"/>
      <c r="AB62" s="696"/>
      <c r="AC62" s="696"/>
      <c r="AD62" s="696"/>
      <c r="AE62" s="696"/>
      <c r="AF62" s="740"/>
      <c r="AG62" s="796"/>
      <c r="AH62" s="796"/>
      <c r="AI62" s="696"/>
      <c r="AJ62" s="696"/>
      <c r="AK62" s="696"/>
      <c r="AL62" s="696"/>
      <c r="AM62" s="696"/>
    </row>
    <row r="63" spans="1:39" ht="29.25" customHeight="1" x14ac:dyDescent="0.25">
      <c r="A63" s="696"/>
      <c r="B63" s="696"/>
      <c r="C63" s="696"/>
      <c r="D63" s="696"/>
      <c r="E63" s="696"/>
      <c r="F63" s="696"/>
      <c r="G63" s="696"/>
      <c r="H63" s="696"/>
      <c r="I63" s="696"/>
      <c r="J63" s="696"/>
      <c r="K63" s="696"/>
      <c r="L63" s="696"/>
      <c r="M63" s="696"/>
      <c r="N63" s="696"/>
      <c r="O63" s="696"/>
      <c r="P63" s="696"/>
      <c r="Q63" s="696"/>
      <c r="R63" s="696"/>
      <c r="S63" s="696"/>
      <c r="T63" s="696"/>
      <c r="U63" s="696"/>
      <c r="V63" s="696"/>
      <c r="W63" s="696"/>
      <c r="X63" s="696"/>
      <c r="Y63" s="696"/>
      <c r="Z63" s="696"/>
      <c r="AA63" s="696"/>
      <c r="AB63" s="696"/>
      <c r="AC63" s="696"/>
      <c r="AD63" s="696"/>
      <c r="AE63" s="696"/>
      <c r="AF63" s="740"/>
      <c r="AG63" s="796"/>
      <c r="AH63" s="796"/>
      <c r="AI63" s="696"/>
      <c r="AJ63" s="696"/>
      <c r="AK63" s="696"/>
      <c r="AL63" s="696"/>
      <c r="AM63" s="696"/>
    </row>
    <row r="64" spans="1:39" ht="29.25" customHeight="1" x14ac:dyDescent="0.25">
      <c r="A64" s="696"/>
      <c r="B64" s="696"/>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740"/>
      <c r="AG64" s="796"/>
      <c r="AH64" s="796"/>
      <c r="AI64" s="696"/>
      <c r="AJ64" s="696"/>
      <c r="AK64" s="696"/>
      <c r="AL64" s="696"/>
      <c r="AM64" s="696"/>
    </row>
    <row r="65" spans="1:39" ht="29.25" customHeight="1" x14ac:dyDescent="0.25">
      <c r="A65" s="696"/>
      <c r="B65" s="696"/>
      <c r="C65" s="696"/>
      <c r="D65" s="696"/>
      <c r="E65" s="696"/>
      <c r="F65" s="696"/>
      <c r="G65" s="696"/>
      <c r="H65" s="696"/>
      <c r="I65" s="696"/>
      <c r="J65" s="696"/>
      <c r="K65" s="696"/>
      <c r="L65" s="696"/>
      <c r="M65" s="696"/>
      <c r="N65" s="696"/>
      <c r="O65" s="696"/>
      <c r="P65" s="696"/>
      <c r="Q65" s="696"/>
      <c r="R65" s="696"/>
      <c r="S65" s="696"/>
      <c r="T65" s="696"/>
      <c r="U65" s="696"/>
      <c r="V65" s="696"/>
      <c r="W65" s="696"/>
      <c r="X65" s="696"/>
      <c r="Y65" s="696"/>
      <c r="Z65" s="696"/>
      <c r="AA65" s="696"/>
      <c r="AB65" s="696"/>
      <c r="AC65" s="696"/>
      <c r="AD65" s="696"/>
      <c r="AE65" s="696"/>
      <c r="AF65" s="740"/>
      <c r="AG65" s="796"/>
      <c r="AH65" s="796"/>
      <c r="AI65" s="696"/>
      <c r="AJ65" s="696"/>
      <c r="AK65" s="696"/>
      <c r="AL65" s="696"/>
      <c r="AM65" s="696"/>
    </row>
    <row r="66" spans="1:39" ht="29.25" customHeight="1" x14ac:dyDescent="0.25">
      <c r="A66" s="696"/>
      <c r="B66" s="696"/>
      <c r="C66" s="696"/>
      <c r="D66" s="696"/>
      <c r="E66" s="696"/>
      <c r="F66" s="696"/>
      <c r="G66" s="696"/>
      <c r="H66" s="696"/>
      <c r="I66" s="696"/>
      <c r="J66" s="696"/>
      <c r="K66" s="696"/>
      <c r="L66" s="696"/>
      <c r="M66" s="696"/>
      <c r="N66" s="696"/>
      <c r="O66" s="696"/>
      <c r="P66" s="696"/>
      <c r="Q66" s="696"/>
      <c r="R66" s="696"/>
      <c r="S66" s="696"/>
      <c r="T66" s="696"/>
      <c r="U66" s="696"/>
      <c r="V66" s="696"/>
      <c r="W66" s="696"/>
      <c r="X66" s="696"/>
      <c r="Y66" s="696"/>
      <c r="Z66" s="696"/>
      <c r="AA66" s="696"/>
      <c r="AB66" s="696"/>
      <c r="AC66" s="696"/>
      <c r="AD66" s="696"/>
      <c r="AE66" s="696"/>
      <c r="AF66" s="740"/>
      <c r="AG66" s="796"/>
      <c r="AH66" s="796"/>
      <c r="AI66" s="696"/>
      <c r="AJ66" s="696"/>
      <c r="AK66" s="696"/>
      <c r="AL66" s="696"/>
      <c r="AM66" s="696"/>
    </row>
    <row r="67" spans="1:39" ht="29.25" customHeight="1" x14ac:dyDescent="0.25">
      <c r="A67" s="696"/>
      <c r="B67" s="696"/>
      <c r="C67" s="696"/>
      <c r="D67" s="696"/>
      <c r="E67" s="696"/>
      <c r="F67" s="696"/>
      <c r="G67" s="696"/>
      <c r="H67" s="696"/>
      <c r="I67" s="696"/>
      <c r="J67" s="696"/>
      <c r="K67" s="696"/>
      <c r="L67" s="696"/>
      <c r="M67" s="696"/>
      <c r="N67" s="696"/>
      <c r="O67" s="696"/>
      <c r="P67" s="696"/>
      <c r="Q67" s="696"/>
      <c r="R67" s="696"/>
      <c r="S67" s="696"/>
      <c r="T67" s="696"/>
      <c r="U67" s="696"/>
      <c r="V67" s="696"/>
      <c r="W67" s="696"/>
      <c r="X67" s="696"/>
      <c r="Y67" s="696"/>
      <c r="Z67" s="696"/>
      <c r="AA67" s="696"/>
      <c r="AB67" s="696"/>
      <c r="AC67" s="696"/>
      <c r="AD67" s="696"/>
      <c r="AE67" s="696"/>
      <c r="AF67" s="740"/>
      <c r="AG67" s="796"/>
      <c r="AH67" s="796"/>
      <c r="AI67" s="696"/>
      <c r="AJ67" s="696"/>
      <c r="AK67" s="696"/>
      <c r="AL67" s="696"/>
      <c r="AM67" s="696"/>
    </row>
    <row r="68" spans="1:39" ht="29.25" customHeight="1" x14ac:dyDescent="0.25">
      <c r="A68" s="749" t="s">
        <v>267</v>
      </c>
      <c r="B68" s="750" t="s">
        <v>254</v>
      </c>
      <c r="C68" s="750" t="s">
        <v>255</v>
      </c>
      <c r="D68" s="743" t="s">
        <v>359</v>
      </c>
      <c r="E68" s="743" t="s">
        <v>356</v>
      </c>
      <c r="F68" s="743" t="s">
        <v>360</v>
      </c>
      <c r="G68" s="743" t="s">
        <v>361</v>
      </c>
      <c r="H68" s="696"/>
      <c r="I68" s="696"/>
      <c r="J68" s="696"/>
      <c r="K68" s="696"/>
      <c r="L68" s="696"/>
      <c r="M68" s="696"/>
      <c r="N68" s="696"/>
      <c r="O68" s="696"/>
      <c r="P68" s="696"/>
      <c r="Q68" s="696"/>
      <c r="R68" s="696"/>
      <c r="S68" s="696"/>
      <c r="T68" s="696"/>
      <c r="U68" s="696"/>
      <c r="V68" s="696"/>
      <c r="W68" s="696"/>
      <c r="X68" s="696"/>
      <c r="Y68" s="696"/>
      <c r="Z68" s="696"/>
      <c r="AA68" s="696"/>
      <c r="AB68" s="696"/>
      <c r="AC68" s="696"/>
      <c r="AD68" s="696"/>
      <c r="AE68" s="696"/>
      <c r="AF68" s="740"/>
      <c r="AG68" s="796"/>
      <c r="AH68" s="796"/>
      <c r="AI68" s="696"/>
      <c r="AJ68" s="696"/>
      <c r="AK68" s="696"/>
      <c r="AL68" s="696"/>
      <c r="AM68" s="696"/>
    </row>
    <row r="69" spans="1:39" ht="29.25" customHeight="1" x14ac:dyDescent="0.25">
      <c r="A69" s="741" t="s">
        <v>311</v>
      </c>
      <c r="B69" s="751" t="s">
        <v>289</v>
      </c>
      <c r="C69" s="697" t="s">
        <v>290</v>
      </c>
      <c r="D69" s="712">
        <v>110282000</v>
      </c>
      <c r="E69" s="712">
        <v>103447800</v>
      </c>
      <c r="F69" s="712">
        <v>97710800</v>
      </c>
      <c r="G69" s="712">
        <v>42723467</v>
      </c>
      <c r="H69" s="696"/>
      <c r="I69" s="696"/>
      <c r="J69" s="696"/>
      <c r="K69" s="696"/>
      <c r="L69" s="696"/>
      <c r="M69" s="696"/>
      <c r="N69" s="696"/>
      <c r="O69" s="696"/>
      <c r="P69" s="696"/>
      <c r="Q69" s="696"/>
      <c r="R69" s="696"/>
      <c r="S69" s="696"/>
      <c r="T69" s="696"/>
      <c r="U69" s="696"/>
      <c r="V69" s="696"/>
      <c r="W69" s="696"/>
      <c r="X69" s="696"/>
      <c r="Y69" s="696"/>
      <c r="Z69" s="696"/>
      <c r="AA69" s="696"/>
      <c r="AB69" s="696"/>
      <c r="AC69" s="696"/>
      <c r="AD69" s="696"/>
      <c r="AE69" s="696"/>
      <c r="AF69" s="740"/>
      <c r="AG69" s="796"/>
      <c r="AH69" s="796"/>
      <c r="AI69" s="696"/>
      <c r="AJ69" s="696"/>
      <c r="AK69" s="696"/>
      <c r="AL69" s="696"/>
      <c r="AM69" s="696"/>
    </row>
    <row r="70" spans="1:39" ht="29.25" customHeight="1" x14ac:dyDescent="0.25">
      <c r="A70" s="741" t="s">
        <v>295</v>
      </c>
      <c r="B70" s="751" t="s">
        <v>304</v>
      </c>
      <c r="C70" s="697" t="s">
        <v>305</v>
      </c>
      <c r="D70" s="712">
        <v>120000000</v>
      </c>
      <c r="E70" s="712">
        <v>120000000</v>
      </c>
      <c r="F70" s="712">
        <v>120000000</v>
      </c>
      <c r="G70" s="710">
        <v>0</v>
      </c>
      <c r="H70" s="696"/>
      <c r="I70" s="696"/>
      <c r="J70" s="696"/>
      <c r="K70" s="696"/>
      <c r="L70" s="696"/>
      <c r="M70" s="696"/>
      <c r="N70" s="696"/>
      <c r="O70" s="696"/>
      <c r="P70" s="696"/>
      <c r="Q70" s="696"/>
      <c r="R70" s="696"/>
      <c r="S70" s="696"/>
      <c r="T70" s="696"/>
      <c r="U70" s="696"/>
      <c r="V70" s="696"/>
      <c r="W70" s="696"/>
      <c r="X70" s="696"/>
      <c r="Y70" s="696"/>
      <c r="Z70" s="696"/>
      <c r="AA70" s="696"/>
      <c r="AB70" s="696"/>
      <c r="AC70" s="696"/>
      <c r="AD70" s="696"/>
      <c r="AE70" s="696"/>
      <c r="AF70" s="740"/>
      <c r="AG70" s="796"/>
      <c r="AH70" s="796"/>
      <c r="AI70" s="696"/>
      <c r="AJ70" s="696"/>
      <c r="AK70" s="696"/>
      <c r="AL70" s="696"/>
      <c r="AM70" s="696"/>
    </row>
    <row r="71" spans="1:39" ht="29.25" customHeight="1" x14ac:dyDescent="0.25">
      <c r="A71" s="741" t="s">
        <v>295</v>
      </c>
      <c r="B71" s="751" t="s">
        <v>289</v>
      </c>
      <c r="C71" s="697" t="s">
        <v>290</v>
      </c>
      <c r="D71" s="712">
        <v>107500000</v>
      </c>
      <c r="E71" s="712">
        <v>87400000</v>
      </c>
      <c r="F71" s="712">
        <v>87400000</v>
      </c>
      <c r="G71" s="712">
        <v>42016667</v>
      </c>
      <c r="H71" s="696"/>
      <c r="I71" s="696"/>
      <c r="J71" s="696"/>
      <c r="K71" s="696"/>
      <c r="L71" s="696"/>
      <c r="M71" s="696"/>
      <c r="N71" s="696"/>
      <c r="O71" s="696"/>
      <c r="P71" s="696"/>
      <c r="Q71" s="696"/>
      <c r="R71" s="696"/>
      <c r="S71" s="696"/>
      <c r="T71" s="696"/>
      <c r="U71" s="696"/>
      <c r="V71" s="696"/>
      <c r="W71" s="696"/>
      <c r="X71" s="696"/>
      <c r="Y71" s="696"/>
      <c r="Z71" s="696"/>
      <c r="AA71" s="696"/>
      <c r="AB71" s="696"/>
      <c r="AC71" s="696"/>
      <c r="AD71" s="696"/>
      <c r="AE71" s="696"/>
      <c r="AF71" s="740"/>
      <c r="AG71" s="796"/>
      <c r="AH71" s="796"/>
      <c r="AI71" s="696"/>
      <c r="AJ71" s="696"/>
      <c r="AK71" s="696"/>
      <c r="AL71" s="696"/>
      <c r="AM71" s="696"/>
    </row>
    <row r="72" spans="1:39" ht="29.25" customHeight="1" x14ac:dyDescent="0.25">
      <c r="A72" s="752" t="s">
        <v>357</v>
      </c>
      <c r="B72" s="752"/>
      <c r="C72" s="752"/>
      <c r="D72" s="753">
        <v>337782000</v>
      </c>
      <c r="E72" s="753">
        <v>310847800</v>
      </c>
      <c r="F72" s="753">
        <v>305110800</v>
      </c>
      <c r="G72" s="753">
        <v>84740134</v>
      </c>
      <c r="H72" s="696"/>
      <c r="I72" s="696"/>
      <c r="J72" s="696"/>
      <c r="K72" s="696"/>
      <c r="L72" s="696"/>
      <c r="M72" s="696"/>
      <c r="N72" s="696"/>
      <c r="O72" s="696"/>
      <c r="P72" s="696"/>
      <c r="Q72" s="696"/>
      <c r="R72" s="696"/>
      <c r="S72" s="696"/>
      <c r="T72" s="696"/>
      <c r="U72" s="696"/>
      <c r="V72" s="696"/>
      <c r="W72" s="696"/>
      <c r="X72" s="696"/>
      <c r="Y72" s="696"/>
      <c r="Z72" s="696"/>
      <c r="AA72" s="696"/>
      <c r="AB72" s="696"/>
      <c r="AC72" s="696"/>
      <c r="AD72" s="696"/>
      <c r="AE72" s="696"/>
      <c r="AF72" s="740"/>
      <c r="AG72" s="796"/>
      <c r="AH72" s="796"/>
      <c r="AI72" s="696"/>
      <c r="AJ72" s="696"/>
      <c r="AK72" s="696"/>
      <c r="AL72" s="696"/>
      <c r="AM72" s="696"/>
    </row>
    <row r="73" spans="1:39" ht="29.25" customHeight="1" x14ac:dyDescent="0.25">
      <c r="A73" s="696"/>
      <c r="B73" s="696"/>
      <c r="C73" s="696"/>
      <c r="D73" s="696"/>
      <c r="E73" s="696"/>
      <c r="F73" s="696"/>
      <c r="G73" s="696"/>
      <c r="H73" s="696"/>
      <c r="I73" s="696"/>
      <c r="J73" s="696"/>
      <c r="K73" s="696"/>
      <c r="L73" s="696"/>
      <c r="M73" s="696"/>
      <c r="N73" s="696"/>
      <c r="O73" s="696"/>
      <c r="P73" s="696"/>
      <c r="Q73" s="696"/>
      <c r="R73" s="696"/>
      <c r="S73" s="696"/>
      <c r="T73" s="696"/>
      <c r="U73" s="696"/>
      <c r="V73" s="696"/>
      <c r="W73" s="696"/>
      <c r="X73" s="696"/>
      <c r="Y73" s="696"/>
      <c r="Z73" s="696"/>
      <c r="AA73" s="696"/>
      <c r="AB73" s="696"/>
      <c r="AC73" s="696"/>
      <c r="AD73" s="696"/>
      <c r="AE73" s="696"/>
      <c r="AF73" s="740"/>
      <c r="AG73" s="796"/>
      <c r="AH73" s="796"/>
      <c r="AI73" s="696"/>
      <c r="AJ73" s="696"/>
      <c r="AK73" s="696"/>
      <c r="AL73" s="696"/>
      <c r="AM73" s="696"/>
    </row>
    <row r="74" spans="1:39" ht="29.25" customHeight="1" x14ac:dyDescent="0.25">
      <c r="A74" s="696"/>
      <c r="B74" s="696"/>
      <c r="C74" s="696"/>
      <c r="D74" s="696"/>
      <c r="E74" s="696"/>
      <c r="F74" s="696"/>
      <c r="G74" s="696"/>
      <c r="H74" s="696"/>
      <c r="I74" s="696"/>
      <c r="J74" s="696"/>
      <c r="K74" s="696"/>
      <c r="L74" s="696"/>
      <c r="M74" s="696"/>
      <c r="N74" s="696"/>
      <c r="O74" s="696"/>
      <c r="P74" s="696"/>
      <c r="Q74" s="696"/>
      <c r="R74" s="696"/>
      <c r="S74" s="696"/>
      <c r="T74" s="696"/>
      <c r="U74" s="696"/>
      <c r="V74" s="696"/>
      <c r="W74" s="696"/>
      <c r="X74" s="696"/>
      <c r="Y74" s="696"/>
      <c r="Z74" s="696"/>
      <c r="AA74" s="696"/>
      <c r="AB74" s="696"/>
      <c r="AC74" s="696"/>
      <c r="AD74" s="696"/>
      <c r="AE74" s="696"/>
      <c r="AF74" s="740"/>
      <c r="AG74" s="796"/>
      <c r="AH74" s="796"/>
      <c r="AI74" s="696"/>
      <c r="AJ74" s="696"/>
      <c r="AK74" s="696"/>
      <c r="AL74" s="696"/>
      <c r="AM74" s="696"/>
    </row>
    <row r="75" spans="1:39" ht="29.25" customHeight="1" x14ac:dyDescent="0.25">
      <c r="A75" s="696"/>
      <c r="B75" s="696"/>
      <c r="C75" s="696"/>
      <c r="D75" s="696"/>
      <c r="E75" s="696"/>
      <c r="F75" s="696"/>
      <c r="G75" s="696"/>
      <c r="H75" s="696"/>
      <c r="I75" s="696"/>
      <c r="J75" s="696"/>
      <c r="K75" s="696"/>
      <c r="L75" s="696"/>
      <c r="M75" s="696"/>
      <c r="N75" s="696"/>
      <c r="O75" s="696"/>
      <c r="P75" s="696"/>
      <c r="Q75" s="696"/>
      <c r="R75" s="696"/>
      <c r="S75" s="696"/>
      <c r="T75" s="696"/>
      <c r="U75" s="696"/>
      <c r="V75" s="696"/>
      <c r="W75" s="696"/>
      <c r="X75" s="696"/>
      <c r="Y75" s="696"/>
      <c r="Z75" s="696"/>
      <c r="AA75" s="696"/>
      <c r="AB75" s="696"/>
      <c r="AC75" s="696"/>
      <c r="AD75" s="696"/>
      <c r="AE75" s="696"/>
      <c r="AF75" s="740"/>
      <c r="AG75" s="796"/>
      <c r="AH75" s="796"/>
      <c r="AI75" s="696"/>
      <c r="AJ75" s="696"/>
      <c r="AK75" s="696"/>
      <c r="AL75" s="696"/>
      <c r="AM75" s="696"/>
    </row>
    <row r="76" spans="1:39" ht="29.25" customHeight="1" x14ac:dyDescent="0.25">
      <c r="A76" s="696"/>
      <c r="B76" s="696"/>
      <c r="C76" s="696"/>
      <c r="D76" s="696"/>
      <c r="E76" s="696"/>
      <c r="F76" s="696"/>
      <c r="G76" s="696"/>
      <c r="H76" s="696"/>
      <c r="I76" s="696"/>
      <c r="J76" s="696"/>
      <c r="K76" s="696"/>
      <c r="L76" s="696"/>
      <c r="M76" s="696"/>
      <c r="N76" s="696"/>
      <c r="O76" s="696"/>
      <c r="P76" s="696"/>
      <c r="Q76" s="696"/>
      <c r="R76" s="696"/>
      <c r="S76" s="696"/>
      <c r="T76" s="696"/>
      <c r="U76" s="696"/>
      <c r="V76" s="696"/>
      <c r="W76" s="696"/>
      <c r="X76" s="696"/>
      <c r="Y76" s="696"/>
      <c r="Z76" s="696"/>
      <c r="AA76" s="696"/>
      <c r="AB76" s="696"/>
      <c r="AC76" s="696"/>
      <c r="AD76" s="696"/>
      <c r="AE76" s="696"/>
      <c r="AF76" s="740"/>
      <c r="AG76" s="796"/>
      <c r="AH76" s="796"/>
      <c r="AI76" s="696"/>
      <c r="AJ76" s="696"/>
      <c r="AK76" s="696"/>
      <c r="AL76" s="696"/>
      <c r="AM76" s="696"/>
    </row>
    <row r="77" spans="1:39" ht="29.25" customHeight="1" x14ac:dyDescent="0.25">
      <c r="A77" s="696"/>
      <c r="B77" s="696"/>
      <c r="C77" s="696"/>
      <c r="D77" s="696"/>
      <c r="E77" s="696"/>
      <c r="F77" s="696"/>
      <c r="G77" s="696"/>
      <c r="H77" s="696"/>
      <c r="I77" s="696"/>
      <c r="J77" s="696"/>
      <c r="K77" s="696"/>
      <c r="L77" s="696"/>
      <c r="M77" s="696"/>
      <c r="N77" s="696"/>
      <c r="O77" s="696"/>
      <c r="P77" s="696"/>
      <c r="Q77" s="696"/>
      <c r="R77" s="696"/>
      <c r="S77" s="696"/>
      <c r="T77" s="696"/>
      <c r="U77" s="696"/>
      <c r="V77" s="696"/>
      <c r="W77" s="696"/>
      <c r="X77" s="696"/>
      <c r="Y77" s="696"/>
      <c r="Z77" s="696"/>
      <c r="AA77" s="696"/>
      <c r="AB77" s="696"/>
      <c r="AC77" s="696"/>
      <c r="AD77" s="696"/>
      <c r="AE77" s="696"/>
      <c r="AF77" s="740"/>
      <c r="AG77" s="796"/>
      <c r="AH77" s="796"/>
      <c r="AI77" s="696"/>
      <c r="AJ77" s="696"/>
      <c r="AK77" s="696"/>
      <c r="AL77" s="696"/>
      <c r="AM77" s="696"/>
    </row>
    <row r="78" spans="1:39" ht="29.25" customHeight="1" x14ac:dyDescent="0.25">
      <c r="A78" s="696"/>
      <c r="B78" s="696"/>
      <c r="C78" s="696"/>
      <c r="D78" s="696"/>
      <c r="E78" s="696"/>
      <c r="F78" s="696"/>
      <c r="G78" s="696"/>
      <c r="H78" s="696"/>
      <c r="I78" s="696"/>
      <c r="J78" s="696"/>
      <c r="K78" s="696"/>
      <c r="L78" s="696"/>
      <c r="M78" s="696"/>
      <c r="N78" s="696"/>
      <c r="O78" s="696"/>
      <c r="P78" s="696"/>
      <c r="Q78" s="696"/>
      <c r="R78" s="696"/>
      <c r="S78" s="696"/>
      <c r="T78" s="696"/>
      <c r="U78" s="696"/>
      <c r="V78" s="696"/>
      <c r="W78" s="696"/>
      <c r="X78" s="696"/>
      <c r="Y78" s="696"/>
      <c r="Z78" s="696"/>
      <c r="AA78" s="696"/>
      <c r="AB78" s="696"/>
      <c r="AC78" s="696"/>
      <c r="AD78" s="696"/>
      <c r="AE78" s="696"/>
      <c r="AF78" s="740"/>
      <c r="AG78" s="796"/>
      <c r="AH78" s="796"/>
      <c r="AI78" s="696"/>
      <c r="AJ78" s="696"/>
      <c r="AK78" s="696"/>
      <c r="AL78" s="696"/>
      <c r="AM78" s="696"/>
    </row>
    <row r="79" spans="1:39" ht="29.25" customHeight="1" x14ac:dyDescent="0.25">
      <c r="A79" s="710"/>
      <c r="B79" s="710"/>
      <c r="C79" s="710"/>
      <c r="D79" s="710"/>
      <c r="E79" s="710"/>
      <c r="F79" s="696"/>
      <c r="G79" s="696"/>
      <c r="H79" s="696"/>
      <c r="I79" s="696"/>
      <c r="J79" s="696"/>
      <c r="K79" s="696"/>
      <c r="L79" s="696"/>
      <c r="M79" s="696"/>
      <c r="N79" s="696"/>
      <c r="O79" s="696"/>
      <c r="P79" s="696"/>
      <c r="Q79" s="696"/>
      <c r="R79" s="696"/>
      <c r="S79" s="696"/>
      <c r="T79" s="696"/>
      <c r="U79" s="696"/>
      <c r="V79" s="696"/>
      <c r="W79" s="696"/>
      <c r="X79" s="696"/>
      <c r="Y79" s="696"/>
      <c r="Z79" s="696"/>
      <c r="AA79" s="696"/>
      <c r="AB79" s="696"/>
      <c r="AC79" s="696"/>
      <c r="AD79" s="696"/>
      <c r="AE79" s="696"/>
      <c r="AF79" s="740"/>
      <c r="AG79" s="796"/>
      <c r="AH79" s="796"/>
      <c r="AI79" s="696"/>
      <c r="AJ79" s="696"/>
      <c r="AK79" s="696"/>
      <c r="AL79" s="696"/>
      <c r="AM79" s="696"/>
    </row>
    <row r="80" spans="1:39" ht="29.25" customHeight="1" x14ac:dyDescent="0.25">
      <c r="A80" s="710"/>
      <c r="B80" s="710"/>
      <c r="C80" s="710"/>
      <c r="D80" s="710"/>
      <c r="E80" s="710"/>
      <c r="F80" s="696"/>
      <c r="G80" s="696"/>
      <c r="H80" s="696"/>
      <c r="I80" s="696"/>
      <c r="J80" s="696"/>
      <c r="K80" s="696"/>
      <c r="L80" s="696"/>
      <c r="M80" s="696"/>
      <c r="N80" s="696"/>
      <c r="O80" s="696"/>
      <c r="P80" s="696"/>
      <c r="Q80" s="696"/>
      <c r="R80" s="696"/>
      <c r="S80" s="696"/>
      <c r="T80" s="696"/>
      <c r="U80" s="696"/>
      <c r="V80" s="696"/>
      <c r="W80" s="696"/>
      <c r="X80" s="696"/>
      <c r="Y80" s="696"/>
      <c r="Z80" s="696"/>
      <c r="AA80" s="696"/>
      <c r="AB80" s="696"/>
      <c r="AC80" s="696"/>
      <c r="AD80" s="696"/>
      <c r="AE80" s="696"/>
      <c r="AF80" s="740"/>
      <c r="AG80" s="796"/>
      <c r="AH80" s="796"/>
      <c r="AI80" s="696"/>
      <c r="AJ80" s="696"/>
      <c r="AK80" s="696"/>
      <c r="AL80" s="696"/>
      <c r="AM80" s="696"/>
    </row>
    <row r="81" spans="1:39" ht="29.25" customHeight="1" x14ac:dyDescent="0.25">
      <c r="A81" s="696"/>
      <c r="B81" s="696"/>
      <c r="C81" s="696"/>
      <c r="D81" s="696"/>
      <c r="E81" s="696"/>
      <c r="F81" s="696"/>
      <c r="G81" s="696"/>
      <c r="H81" s="696"/>
      <c r="I81" s="696"/>
      <c r="J81" s="696"/>
      <c r="K81" s="696"/>
      <c r="L81" s="696"/>
      <c r="M81" s="696"/>
      <c r="N81" s="696"/>
      <c r="O81" s="696"/>
      <c r="P81" s="696"/>
      <c r="Q81" s="696"/>
      <c r="R81" s="696"/>
      <c r="S81" s="696"/>
      <c r="T81" s="696"/>
      <c r="U81" s="696"/>
      <c r="V81" s="696"/>
      <c r="W81" s="696"/>
      <c r="X81" s="696"/>
      <c r="Y81" s="696"/>
      <c r="Z81" s="696"/>
      <c r="AA81" s="696"/>
      <c r="AB81" s="696"/>
      <c r="AC81" s="696"/>
      <c r="AD81" s="696"/>
      <c r="AE81" s="696"/>
      <c r="AF81" s="740"/>
      <c r="AG81" s="796"/>
      <c r="AH81" s="796"/>
      <c r="AI81" s="696"/>
      <c r="AJ81" s="696"/>
      <c r="AK81" s="696"/>
      <c r="AL81" s="696"/>
      <c r="AM81" s="696"/>
    </row>
    <row r="82" spans="1:39" ht="29.25" customHeight="1" x14ac:dyDescent="0.25">
      <c r="A82" s="696"/>
      <c r="B82" s="696"/>
      <c r="C82" s="696"/>
      <c r="D82" s="696"/>
      <c r="E82" s="696"/>
      <c r="F82" s="696"/>
      <c r="G82" s="696"/>
      <c r="H82" s="696"/>
      <c r="I82" s="696"/>
      <c r="J82" s="696"/>
      <c r="K82" s="696"/>
      <c r="L82" s="696"/>
      <c r="M82" s="696"/>
      <c r="N82" s="696"/>
      <c r="O82" s="696"/>
      <c r="P82" s="696"/>
      <c r="Q82" s="696"/>
      <c r="R82" s="696"/>
      <c r="S82" s="696"/>
      <c r="T82" s="696"/>
      <c r="U82" s="696"/>
      <c r="V82" s="696"/>
      <c r="W82" s="696"/>
      <c r="X82" s="696"/>
      <c r="Y82" s="696"/>
      <c r="Z82" s="696"/>
      <c r="AA82" s="696"/>
      <c r="AB82" s="696"/>
      <c r="AC82" s="696"/>
      <c r="AD82" s="696"/>
      <c r="AE82" s="696"/>
      <c r="AF82" s="740"/>
      <c r="AG82" s="796"/>
      <c r="AH82" s="796"/>
      <c r="AI82" s="696"/>
      <c r="AJ82" s="696"/>
      <c r="AK82" s="696"/>
      <c r="AL82" s="696"/>
      <c r="AM82" s="696"/>
    </row>
    <row r="83" spans="1:39" ht="29.25" customHeight="1" x14ac:dyDescent="0.25">
      <c r="A83" s="696"/>
      <c r="B83" s="696"/>
      <c r="C83" s="696"/>
      <c r="D83" s="696"/>
      <c r="E83" s="696"/>
      <c r="F83" s="696"/>
      <c r="G83" s="696"/>
      <c r="H83" s="696"/>
      <c r="I83" s="696"/>
      <c r="J83" s="696"/>
      <c r="K83" s="696"/>
      <c r="L83" s="696"/>
      <c r="M83" s="696"/>
      <c r="N83" s="696"/>
      <c r="O83" s="696"/>
      <c r="P83" s="696"/>
      <c r="Q83" s="696"/>
      <c r="R83" s="696"/>
      <c r="S83" s="696"/>
      <c r="T83" s="696"/>
      <c r="U83" s="696"/>
      <c r="V83" s="696"/>
      <c r="W83" s="696"/>
      <c r="X83" s="696"/>
      <c r="Y83" s="696"/>
      <c r="Z83" s="696"/>
      <c r="AA83" s="696"/>
      <c r="AB83" s="696"/>
      <c r="AC83" s="696"/>
      <c r="AD83" s="696"/>
      <c r="AE83" s="696"/>
      <c r="AF83" s="740"/>
      <c r="AG83" s="796"/>
      <c r="AH83" s="796"/>
      <c r="AI83" s="696"/>
      <c r="AJ83" s="696"/>
      <c r="AK83" s="696"/>
      <c r="AL83" s="696"/>
      <c r="AM83" s="696"/>
    </row>
    <row r="84" spans="1:39" ht="29.25" customHeight="1" x14ac:dyDescent="0.25">
      <c r="A84" s="754" t="s">
        <v>362</v>
      </c>
      <c r="B84" s="754" t="s">
        <v>363</v>
      </c>
      <c r="C84" s="754" t="s">
        <v>364</v>
      </c>
      <c r="D84" s="754" t="s">
        <v>365</v>
      </c>
      <c r="E84" s="755" t="s">
        <v>366</v>
      </c>
      <c r="F84" s="755" t="s">
        <v>367</v>
      </c>
      <c r="G84" s="754" t="s">
        <v>368</v>
      </c>
      <c r="H84" s="696"/>
      <c r="I84" s="696"/>
      <c r="J84" s="696"/>
      <c r="K84" s="696"/>
      <c r="L84" s="696"/>
      <c r="M84" s="696"/>
      <c r="N84" s="696"/>
      <c r="O84" s="696"/>
      <c r="P84" s="696"/>
      <c r="Q84" s="696"/>
      <c r="R84" s="696"/>
      <c r="S84" s="696"/>
      <c r="T84" s="696"/>
      <c r="U84" s="696"/>
      <c r="V84" s="696"/>
      <c r="W84" s="696"/>
      <c r="X84" s="696"/>
      <c r="Y84" s="696"/>
      <c r="Z84" s="696"/>
      <c r="AA84" s="696"/>
      <c r="AB84" s="696"/>
      <c r="AC84" s="696"/>
      <c r="AD84" s="696"/>
      <c r="AE84" s="696"/>
      <c r="AF84" s="740"/>
      <c r="AG84" s="796"/>
      <c r="AH84" s="796"/>
      <c r="AI84" s="696"/>
      <c r="AJ84" s="696"/>
      <c r="AK84" s="696"/>
      <c r="AL84" s="696"/>
      <c r="AM84" s="696"/>
    </row>
    <row r="85" spans="1:39" ht="29.25" customHeight="1" x14ac:dyDescent="0.25">
      <c r="A85" s="756" t="s">
        <v>295</v>
      </c>
      <c r="B85" s="757"/>
      <c r="C85" s="758">
        <v>322370000</v>
      </c>
      <c r="D85" s="758">
        <v>310847800</v>
      </c>
      <c r="E85" s="758">
        <v>305110800</v>
      </c>
      <c r="F85" s="758">
        <v>84740134</v>
      </c>
      <c r="G85" s="759"/>
      <c r="H85" s="696"/>
      <c r="I85" s="696"/>
      <c r="J85" s="696"/>
      <c r="K85" s="696"/>
      <c r="L85" s="696"/>
      <c r="M85" s="696"/>
      <c r="N85" s="696"/>
      <c r="O85" s="696"/>
      <c r="P85" s="696"/>
      <c r="Q85" s="696"/>
      <c r="R85" s="696"/>
      <c r="S85" s="696"/>
      <c r="T85" s="696"/>
      <c r="U85" s="696"/>
      <c r="V85" s="696"/>
      <c r="W85" s="696"/>
      <c r="X85" s="696"/>
      <c r="Y85" s="696"/>
      <c r="Z85" s="696"/>
      <c r="AA85" s="696"/>
      <c r="AB85" s="696"/>
      <c r="AC85" s="696"/>
      <c r="AD85" s="696"/>
      <c r="AE85" s="696"/>
      <c r="AF85" s="740"/>
      <c r="AG85" s="796"/>
      <c r="AH85" s="796"/>
      <c r="AI85" s="696"/>
      <c r="AJ85" s="696"/>
      <c r="AK85" s="696"/>
      <c r="AL85" s="696"/>
      <c r="AM85" s="696"/>
    </row>
    <row r="86" spans="1:39" ht="29.25" customHeight="1" x14ac:dyDescent="0.25">
      <c r="A86" s="760" t="s">
        <v>289</v>
      </c>
      <c r="B86" s="760"/>
      <c r="C86" s="761">
        <v>202370000</v>
      </c>
      <c r="D86" s="761">
        <v>190847800</v>
      </c>
      <c r="E86" s="761">
        <v>185110800</v>
      </c>
      <c r="F86" s="761">
        <v>84740134</v>
      </c>
      <c r="G86" s="759"/>
      <c r="H86" s="696"/>
      <c r="I86" s="696"/>
      <c r="J86" s="696"/>
      <c r="K86" s="696"/>
      <c r="L86" s="696"/>
      <c r="M86" s="696"/>
      <c r="N86" s="696"/>
      <c r="O86" s="696"/>
      <c r="P86" s="696"/>
      <c r="Q86" s="696"/>
      <c r="R86" s="696"/>
      <c r="S86" s="696"/>
      <c r="T86" s="696"/>
      <c r="U86" s="696"/>
      <c r="V86" s="696"/>
      <c r="W86" s="696"/>
      <c r="X86" s="696"/>
      <c r="Y86" s="696"/>
      <c r="Z86" s="696"/>
      <c r="AA86" s="696"/>
      <c r="AB86" s="696"/>
      <c r="AC86" s="696"/>
      <c r="AD86" s="696"/>
      <c r="AE86" s="696"/>
      <c r="AF86" s="740"/>
      <c r="AG86" s="796"/>
      <c r="AH86" s="796"/>
      <c r="AI86" s="696"/>
      <c r="AJ86" s="696"/>
      <c r="AK86" s="696"/>
      <c r="AL86" s="696"/>
      <c r="AM86" s="696"/>
    </row>
    <row r="87" spans="1:39" ht="29.25" customHeight="1" x14ac:dyDescent="0.25">
      <c r="A87" s="760" t="s">
        <v>304</v>
      </c>
      <c r="B87" s="760"/>
      <c r="C87" s="761">
        <v>120000000</v>
      </c>
      <c r="D87" s="761">
        <v>120000000</v>
      </c>
      <c r="E87" s="761">
        <v>120000000</v>
      </c>
      <c r="F87" s="762" t="s">
        <v>369</v>
      </c>
      <c r="G87" s="759"/>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740"/>
      <c r="AG87" s="796"/>
      <c r="AH87" s="796"/>
      <c r="AI87" s="696"/>
      <c r="AJ87" s="696"/>
      <c r="AK87" s="696"/>
      <c r="AL87" s="696"/>
      <c r="AM87" s="696"/>
    </row>
    <row r="88" spans="1:39" ht="29.25" customHeight="1" x14ac:dyDescent="0.25">
      <c r="A88" s="804" t="s">
        <v>370</v>
      </c>
      <c r="B88" s="805"/>
      <c r="C88" s="758">
        <v>322370000</v>
      </c>
      <c r="D88" s="758">
        <v>310847800</v>
      </c>
      <c r="E88" s="758">
        <v>305110800</v>
      </c>
      <c r="F88" s="758">
        <v>84740134</v>
      </c>
      <c r="G88" s="757" t="s">
        <v>369</v>
      </c>
      <c r="H88" s="696"/>
      <c r="I88" s="696"/>
      <c r="J88" s="696"/>
      <c r="K88" s="696"/>
      <c r="L88" s="696"/>
      <c r="M88" s="696"/>
      <c r="N88" s="696"/>
      <c r="O88" s="696"/>
      <c r="P88" s="696"/>
      <c r="Q88" s="696"/>
      <c r="R88" s="696"/>
      <c r="S88" s="696"/>
      <c r="T88" s="696"/>
      <c r="U88" s="696"/>
      <c r="V88" s="696"/>
      <c r="W88" s="696"/>
      <c r="X88" s="696"/>
      <c r="Y88" s="696"/>
      <c r="Z88" s="696"/>
      <c r="AA88" s="696"/>
      <c r="AB88" s="696"/>
      <c r="AC88" s="696"/>
      <c r="AD88" s="696"/>
      <c r="AE88" s="696"/>
      <c r="AF88" s="740"/>
      <c r="AG88" s="796"/>
      <c r="AH88" s="796"/>
      <c r="AI88" s="696"/>
      <c r="AJ88" s="696"/>
      <c r="AK88" s="696"/>
      <c r="AL88" s="696"/>
      <c r="AM88" s="696"/>
    </row>
    <row r="89" spans="1:39" ht="29.25" customHeight="1" x14ac:dyDescent="0.25">
      <c r="A89" s="696"/>
      <c r="B89" s="696"/>
      <c r="C89" s="696"/>
      <c r="D89" s="696"/>
      <c r="E89" s="696"/>
      <c r="F89" s="696"/>
      <c r="G89" s="696"/>
      <c r="H89" s="696"/>
      <c r="I89" s="696"/>
      <c r="J89" s="696"/>
      <c r="K89" s="696"/>
      <c r="L89" s="696"/>
      <c r="M89" s="696"/>
      <c r="N89" s="696"/>
      <c r="O89" s="696"/>
      <c r="P89" s="696"/>
      <c r="Q89" s="696"/>
      <c r="R89" s="696"/>
      <c r="S89" s="696"/>
      <c r="T89" s="696"/>
      <c r="U89" s="696"/>
      <c r="V89" s="696"/>
      <c r="W89" s="696"/>
      <c r="X89" s="696"/>
      <c r="Y89" s="696"/>
      <c r="Z89" s="696"/>
      <c r="AA89" s="696"/>
      <c r="AB89" s="696"/>
      <c r="AC89" s="696"/>
      <c r="AD89" s="696"/>
      <c r="AE89" s="696"/>
      <c r="AF89" s="740"/>
      <c r="AG89" s="796"/>
      <c r="AH89" s="796"/>
      <c r="AI89" s="696"/>
      <c r="AJ89" s="696"/>
      <c r="AK89" s="696"/>
      <c r="AL89" s="696"/>
      <c r="AM89" s="696"/>
    </row>
    <row r="90" spans="1:39" ht="29.25" customHeight="1" x14ac:dyDescent="0.25">
      <c r="A90" s="696"/>
      <c r="B90" s="696"/>
      <c r="C90" s="696" t="s">
        <v>371</v>
      </c>
      <c r="D90" s="696" t="s">
        <v>371</v>
      </c>
      <c r="E90" s="696"/>
      <c r="F90" s="696"/>
      <c r="G90" s="696"/>
      <c r="H90" s="696"/>
      <c r="I90" s="696"/>
      <c r="J90" s="696"/>
      <c r="K90" s="696"/>
      <c r="L90" s="696"/>
      <c r="M90" s="696"/>
      <c r="N90" s="696"/>
      <c r="O90" s="696"/>
      <c r="P90" s="696"/>
      <c r="Q90" s="696"/>
      <c r="R90" s="696"/>
      <c r="S90" s="696"/>
      <c r="T90" s="696"/>
      <c r="U90" s="696"/>
      <c r="V90" s="696"/>
      <c r="W90" s="696"/>
      <c r="X90" s="696"/>
      <c r="Y90" s="696"/>
      <c r="Z90" s="696"/>
      <c r="AA90" s="696"/>
      <c r="AB90" s="696"/>
      <c r="AC90" s="696"/>
      <c r="AD90" s="696"/>
      <c r="AE90" s="696"/>
      <c r="AF90" s="740"/>
      <c r="AG90" s="796"/>
      <c r="AH90" s="796"/>
      <c r="AI90" s="696"/>
      <c r="AJ90" s="696"/>
      <c r="AK90" s="696"/>
      <c r="AL90" s="696"/>
      <c r="AM90" s="696"/>
    </row>
    <row r="91" spans="1:39" ht="29.25" customHeight="1" x14ac:dyDescent="0.25">
      <c r="A91" s="696"/>
      <c r="B91" s="696"/>
      <c r="C91" s="696"/>
      <c r="D91" s="696"/>
      <c r="E91" s="696"/>
      <c r="F91" s="696"/>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740"/>
      <c r="AG91" s="796"/>
      <c r="AH91" s="796"/>
      <c r="AI91" s="696"/>
      <c r="AJ91" s="696"/>
      <c r="AK91" s="696"/>
      <c r="AL91" s="696"/>
      <c r="AM91" s="696"/>
    </row>
    <row r="92" spans="1:39" ht="29.25" customHeight="1" x14ac:dyDescent="0.25">
      <c r="A92" s="696"/>
      <c r="B92" s="696"/>
      <c r="C92" s="696"/>
      <c r="D92" s="696"/>
      <c r="E92" s="696"/>
      <c r="F92" s="696"/>
      <c r="G92" s="696"/>
      <c r="H92" s="696"/>
      <c r="I92" s="696"/>
      <c r="J92" s="696"/>
      <c r="K92" s="696"/>
      <c r="L92" s="696"/>
      <c r="M92" s="696"/>
      <c r="N92" s="696"/>
      <c r="O92" s="696"/>
      <c r="P92" s="696"/>
      <c r="Q92" s="696"/>
      <c r="R92" s="696"/>
      <c r="S92" s="696"/>
      <c r="T92" s="696"/>
      <c r="U92" s="696"/>
      <c r="V92" s="696"/>
      <c r="W92" s="696"/>
      <c r="X92" s="696"/>
      <c r="Y92" s="696"/>
      <c r="Z92" s="696"/>
      <c r="AA92" s="696"/>
      <c r="AB92" s="696"/>
      <c r="AC92" s="696"/>
      <c r="AD92" s="696"/>
      <c r="AE92" s="696"/>
      <c r="AF92" s="740"/>
      <c r="AG92" s="796"/>
      <c r="AH92" s="796"/>
      <c r="AI92" s="696"/>
      <c r="AJ92" s="696"/>
      <c r="AK92" s="696"/>
      <c r="AL92" s="696"/>
      <c r="AM92" s="696"/>
    </row>
    <row r="93" spans="1:39" ht="29.25" customHeight="1" x14ac:dyDescent="0.25">
      <c r="A93" s="696"/>
      <c r="B93" s="696"/>
      <c r="C93" s="696"/>
      <c r="D93" s="696"/>
      <c r="E93" s="696"/>
      <c r="F93" s="696"/>
      <c r="G93" s="696"/>
      <c r="H93" s="696"/>
      <c r="I93" s="696"/>
      <c r="J93" s="696"/>
      <c r="K93" s="696"/>
      <c r="L93" s="696"/>
      <c r="M93" s="696"/>
      <c r="N93" s="696"/>
      <c r="O93" s="696"/>
      <c r="P93" s="696"/>
      <c r="Q93" s="696"/>
      <c r="R93" s="696"/>
      <c r="S93" s="696"/>
      <c r="T93" s="696"/>
      <c r="U93" s="696"/>
      <c r="V93" s="696"/>
      <c r="W93" s="696"/>
      <c r="X93" s="696"/>
      <c r="Y93" s="696"/>
      <c r="Z93" s="696"/>
      <c r="AA93" s="696"/>
      <c r="AB93" s="696"/>
      <c r="AC93" s="696"/>
      <c r="AD93" s="696"/>
      <c r="AE93" s="696"/>
      <c r="AF93" s="740"/>
      <c r="AG93" s="796"/>
      <c r="AH93" s="796"/>
      <c r="AI93" s="696"/>
      <c r="AJ93" s="696"/>
      <c r="AK93" s="696"/>
      <c r="AL93" s="696"/>
      <c r="AM93" s="696"/>
    </row>
    <row r="94" spans="1:39" ht="29.25" customHeight="1" x14ac:dyDescent="0.25">
      <c r="A94" s="696"/>
      <c r="B94" s="696"/>
      <c r="C94" s="696"/>
      <c r="D94" s="696"/>
      <c r="E94" s="696"/>
      <c r="F94" s="696"/>
      <c r="G94" s="696"/>
      <c r="H94" s="696"/>
      <c r="I94" s="696"/>
      <c r="J94" s="696"/>
      <c r="K94" s="696"/>
      <c r="L94" s="696"/>
      <c r="M94" s="696"/>
      <c r="N94" s="696"/>
      <c r="O94" s="696"/>
      <c r="P94" s="696"/>
      <c r="Q94" s="696"/>
      <c r="R94" s="696"/>
      <c r="S94" s="696"/>
      <c r="T94" s="696"/>
      <c r="U94" s="696"/>
      <c r="V94" s="696"/>
      <c r="W94" s="696"/>
      <c r="X94" s="696"/>
      <c r="Y94" s="696"/>
      <c r="Z94" s="696"/>
      <c r="AA94" s="696"/>
      <c r="AB94" s="696"/>
      <c r="AC94" s="696"/>
      <c r="AD94" s="696"/>
      <c r="AE94" s="696"/>
      <c r="AF94" s="740"/>
      <c r="AG94" s="796"/>
      <c r="AH94" s="796"/>
      <c r="AI94" s="696"/>
      <c r="AJ94" s="696"/>
      <c r="AK94" s="696"/>
      <c r="AL94" s="696"/>
      <c r="AM94" s="696"/>
    </row>
    <row r="95" spans="1:39" ht="29.25" customHeight="1" x14ac:dyDescent="0.25">
      <c r="A95" s="696"/>
      <c r="B95" s="696"/>
      <c r="C95" s="696"/>
      <c r="D95" s="696"/>
      <c r="E95" s="696"/>
      <c r="F95" s="696"/>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740"/>
      <c r="AG95" s="796"/>
      <c r="AH95" s="796"/>
      <c r="AI95" s="696"/>
      <c r="AJ95" s="696"/>
      <c r="AK95" s="696"/>
      <c r="AL95" s="696"/>
      <c r="AM95" s="696"/>
    </row>
    <row r="96" spans="1:39" ht="29.25" customHeight="1" x14ac:dyDescent="0.25">
      <c r="A96" s="696"/>
      <c r="B96" s="696"/>
      <c r="C96" s="696"/>
      <c r="D96" s="696"/>
      <c r="E96" s="696"/>
      <c r="F96" s="696"/>
      <c r="G96" s="696"/>
      <c r="H96" s="696"/>
      <c r="I96" s="696"/>
      <c r="J96" s="696"/>
      <c r="K96" s="696"/>
      <c r="L96" s="696"/>
      <c r="M96" s="696"/>
      <c r="N96" s="696"/>
      <c r="O96" s="696"/>
      <c r="P96" s="696"/>
      <c r="Q96" s="696"/>
      <c r="R96" s="696"/>
      <c r="S96" s="696"/>
      <c r="T96" s="696"/>
      <c r="U96" s="696"/>
      <c r="V96" s="696"/>
      <c r="W96" s="696"/>
      <c r="X96" s="696"/>
      <c r="Y96" s="696"/>
      <c r="Z96" s="696"/>
      <c r="AA96" s="696"/>
      <c r="AB96" s="696"/>
      <c r="AC96" s="696"/>
      <c r="AD96" s="696"/>
      <c r="AE96" s="696"/>
      <c r="AF96" s="740"/>
      <c r="AG96" s="796"/>
      <c r="AH96" s="796"/>
      <c r="AI96" s="696"/>
      <c r="AJ96" s="696"/>
      <c r="AK96" s="696"/>
      <c r="AL96" s="696"/>
      <c r="AM96" s="696"/>
    </row>
    <row r="97" spans="1:39" ht="29.25" customHeight="1" x14ac:dyDescent="0.25">
      <c r="A97" s="696"/>
      <c r="B97" s="696"/>
      <c r="C97" s="696"/>
      <c r="D97" s="696"/>
      <c r="E97" s="696"/>
      <c r="F97" s="696"/>
      <c r="G97" s="696"/>
      <c r="H97" s="696"/>
      <c r="I97" s="696"/>
      <c r="J97" s="696"/>
      <c r="K97" s="696"/>
      <c r="L97" s="696"/>
      <c r="M97" s="696"/>
      <c r="N97" s="696"/>
      <c r="O97" s="696"/>
      <c r="P97" s="696"/>
      <c r="Q97" s="696"/>
      <c r="R97" s="696"/>
      <c r="S97" s="696"/>
      <c r="T97" s="696"/>
      <c r="U97" s="696"/>
      <c r="V97" s="696"/>
      <c r="W97" s="696"/>
      <c r="X97" s="696"/>
      <c r="Y97" s="696"/>
      <c r="Z97" s="696"/>
      <c r="AA97" s="696"/>
      <c r="AB97" s="696"/>
      <c r="AC97" s="696"/>
      <c r="AD97" s="696"/>
      <c r="AE97" s="696"/>
      <c r="AF97" s="740"/>
      <c r="AG97" s="796"/>
      <c r="AH97" s="796"/>
      <c r="AI97" s="696"/>
      <c r="AJ97" s="696"/>
      <c r="AK97" s="696"/>
      <c r="AL97" s="696"/>
      <c r="AM97" s="696"/>
    </row>
    <row r="98" spans="1:39" ht="29.25" customHeight="1" x14ac:dyDescent="0.25">
      <c r="A98" s="696"/>
      <c r="B98" s="696"/>
      <c r="C98" s="696"/>
      <c r="D98" s="696"/>
      <c r="E98" s="696"/>
      <c r="F98" s="696"/>
      <c r="G98" s="696"/>
      <c r="H98" s="696"/>
      <c r="I98" s="696"/>
      <c r="J98" s="696"/>
      <c r="K98" s="696"/>
      <c r="L98" s="696"/>
      <c r="M98" s="696"/>
      <c r="N98" s="696"/>
      <c r="O98" s="696"/>
      <c r="P98" s="696"/>
      <c r="Q98" s="696"/>
      <c r="R98" s="696"/>
      <c r="S98" s="696"/>
      <c r="T98" s="696"/>
      <c r="U98" s="696"/>
      <c r="V98" s="696"/>
      <c r="W98" s="696"/>
      <c r="X98" s="696"/>
      <c r="Y98" s="696"/>
      <c r="Z98" s="696"/>
      <c r="AA98" s="696"/>
      <c r="AB98" s="696"/>
      <c r="AC98" s="696"/>
      <c r="AD98" s="696"/>
      <c r="AE98" s="696"/>
      <c r="AF98" s="740"/>
      <c r="AG98" s="796"/>
      <c r="AH98" s="796"/>
      <c r="AI98" s="696"/>
      <c r="AJ98" s="696"/>
      <c r="AK98" s="696"/>
      <c r="AL98" s="696"/>
      <c r="AM98" s="696"/>
    </row>
    <row r="99" spans="1:39" ht="29.25" customHeight="1" x14ac:dyDescent="0.25">
      <c r="A99" s="696"/>
      <c r="B99" s="696"/>
      <c r="C99" s="696"/>
      <c r="D99" s="696"/>
      <c r="E99" s="696"/>
      <c r="F99" s="696"/>
      <c r="G99" s="696"/>
      <c r="H99" s="696"/>
      <c r="I99" s="696"/>
      <c r="J99" s="696"/>
      <c r="K99" s="696"/>
      <c r="L99" s="696"/>
      <c r="M99" s="696"/>
      <c r="N99" s="696"/>
      <c r="O99" s="696"/>
      <c r="P99" s="696"/>
      <c r="Q99" s="696"/>
      <c r="R99" s="696"/>
      <c r="S99" s="696"/>
      <c r="T99" s="696"/>
      <c r="U99" s="696"/>
      <c r="V99" s="696"/>
      <c r="W99" s="696"/>
      <c r="X99" s="696"/>
      <c r="Y99" s="696"/>
      <c r="Z99" s="696"/>
      <c r="AA99" s="696"/>
      <c r="AB99" s="696"/>
      <c r="AC99" s="696"/>
      <c r="AD99" s="696"/>
      <c r="AE99" s="696"/>
      <c r="AF99" s="740"/>
      <c r="AG99" s="796"/>
      <c r="AH99" s="796"/>
      <c r="AI99" s="696"/>
      <c r="AJ99" s="696"/>
      <c r="AK99" s="696"/>
      <c r="AL99" s="696"/>
      <c r="AM99" s="696"/>
    </row>
    <row r="100" spans="1:39" ht="29.25" customHeight="1" x14ac:dyDescent="0.25">
      <c r="A100" s="696"/>
      <c r="B100" s="696"/>
      <c r="C100" s="696"/>
      <c r="D100" s="696"/>
      <c r="E100" s="696"/>
      <c r="F100" s="696"/>
      <c r="G100" s="696"/>
      <c r="H100" s="696"/>
      <c r="I100" s="696"/>
      <c r="J100" s="696"/>
      <c r="K100" s="696"/>
      <c r="L100" s="696"/>
      <c r="M100" s="696"/>
      <c r="N100" s="696"/>
      <c r="O100" s="696"/>
      <c r="P100" s="696"/>
      <c r="Q100" s="696"/>
      <c r="R100" s="696"/>
      <c r="S100" s="696"/>
      <c r="T100" s="696"/>
      <c r="U100" s="696"/>
      <c r="V100" s="696"/>
      <c r="W100" s="696"/>
      <c r="X100" s="696"/>
      <c r="Y100" s="696"/>
      <c r="Z100" s="696"/>
      <c r="AA100" s="696"/>
      <c r="AB100" s="696"/>
      <c r="AC100" s="696"/>
      <c r="AD100" s="696"/>
      <c r="AE100" s="696"/>
      <c r="AF100" s="740"/>
      <c r="AG100" s="796"/>
      <c r="AH100" s="796"/>
      <c r="AI100" s="696"/>
      <c r="AJ100" s="696"/>
      <c r="AK100" s="696"/>
      <c r="AL100" s="696"/>
      <c r="AM100" s="696"/>
    </row>
    <row r="101" spans="1:39" ht="29.25" customHeight="1" x14ac:dyDescent="0.25">
      <c r="A101" s="750" t="s">
        <v>254</v>
      </c>
      <c r="B101" s="750" t="s">
        <v>255</v>
      </c>
      <c r="C101" s="749" t="s">
        <v>256</v>
      </c>
      <c r="D101" s="749" t="s">
        <v>359</v>
      </c>
      <c r="E101" s="749" t="s">
        <v>360</v>
      </c>
      <c r="F101" s="696"/>
      <c r="G101" s="696"/>
      <c r="H101" s="696"/>
      <c r="I101" s="696"/>
      <c r="J101" s="696"/>
      <c r="K101" s="696"/>
      <c r="L101" s="696"/>
      <c r="M101" s="696"/>
      <c r="N101" s="696"/>
      <c r="O101" s="696"/>
      <c r="P101" s="696"/>
      <c r="Q101" s="696"/>
      <c r="R101" s="696"/>
      <c r="S101" s="696"/>
      <c r="T101" s="696"/>
      <c r="U101" s="696"/>
      <c r="V101" s="696"/>
      <c r="W101" s="696"/>
      <c r="X101" s="696"/>
      <c r="Y101" s="696"/>
      <c r="Z101" s="696"/>
      <c r="AA101" s="696"/>
      <c r="AB101" s="696"/>
      <c r="AC101" s="696"/>
      <c r="AD101" s="696"/>
      <c r="AE101" s="696"/>
      <c r="AF101" s="740"/>
      <c r="AG101" s="796"/>
      <c r="AH101" s="796"/>
      <c r="AI101" s="696"/>
      <c r="AJ101" s="696"/>
      <c r="AK101" s="696"/>
      <c r="AL101" s="696"/>
      <c r="AM101" s="696"/>
    </row>
    <row r="102" spans="1:39" ht="29.25" customHeight="1" x14ac:dyDescent="0.25">
      <c r="A102" s="751" t="s">
        <v>289</v>
      </c>
      <c r="B102" s="763" t="s">
        <v>290</v>
      </c>
      <c r="C102" s="696">
        <v>511</v>
      </c>
      <c r="D102" s="712">
        <v>40000000</v>
      </c>
      <c r="E102" s="710">
        <v>0</v>
      </c>
      <c r="F102" s="696"/>
      <c r="G102" s="696"/>
      <c r="H102" s="696"/>
      <c r="I102" s="696"/>
      <c r="J102" s="696"/>
      <c r="K102" s="696"/>
      <c r="L102" s="696"/>
      <c r="M102" s="696"/>
      <c r="N102" s="696"/>
      <c r="O102" s="696"/>
      <c r="P102" s="696"/>
      <c r="Q102" s="696"/>
      <c r="R102" s="696"/>
      <c r="S102" s="696"/>
      <c r="T102" s="696"/>
      <c r="U102" s="696"/>
      <c r="V102" s="696"/>
      <c r="W102" s="696"/>
      <c r="X102" s="696"/>
      <c r="Y102" s="696"/>
      <c r="Z102" s="696"/>
      <c r="AA102" s="696"/>
      <c r="AB102" s="696"/>
      <c r="AC102" s="696"/>
      <c r="AD102" s="696"/>
      <c r="AE102" s="696"/>
      <c r="AF102" s="740"/>
      <c r="AG102" s="796"/>
      <c r="AH102" s="796"/>
      <c r="AI102" s="696"/>
      <c r="AJ102" s="696"/>
      <c r="AK102" s="696"/>
      <c r="AL102" s="696"/>
      <c r="AM102" s="696"/>
    </row>
    <row r="103" spans="1:39" ht="29.25" customHeight="1" x14ac:dyDescent="0.25">
      <c r="A103" s="751" t="s">
        <v>289</v>
      </c>
      <c r="B103" s="763" t="s">
        <v>290</v>
      </c>
      <c r="C103" s="696">
        <v>512</v>
      </c>
      <c r="D103" s="712">
        <v>40000000</v>
      </c>
      <c r="E103" s="710">
        <v>0</v>
      </c>
      <c r="F103" s="696"/>
      <c r="G103" s="696"/>
      <c r="H103" s="696"/>
      <c r="I103" s="696"/>
      <c r="J103" s="696"/>
      <c r="K103" s="696"/>
      <c r="L103" s="696"/>
      <c r="M103" s="696"/>
      <c r="N103" s="696"/>
      <c r="O103" s="696"/>
      <c r="P103" s="696"/>
      <c r="Q103" s="696"/>
      <c r="R103" s="696"/>
      <c r="S103" s="696"/>
      <c r="T103" s="696"/>
      <c r="U103" s="696"/>
      <c r="V103" s="696"/>
      <c r="W103" s="696"/>
      <c r="X103" s="696"/>
      <c r="Y103" s="696"/>
      <c r="Z103" s="696"/>
      <c r="AA103" s="696"/>
      <c r="AB103" s="696"/>
      <c r="AC103" s="696"/>
      <c r="AD103" s="696"/>
      <c r="AE103" s="696"/>
      <c r="AF103" s="740"/>
      <c r="AG103" s="796"/>
      <c r="AH103" s="796"/>
      <c r="AI103" s="696"/>
      <c r="AJ103" s="696"/>
      <c r="AK103" s="696"/>
      <c r="AL103" s="696"/>
      <c r="AM103" s="696"/>
    </row>
    <row r="104" spans="1:39" ht="29.25" customHeight="1" x14ac:dyDescent="0.25">
      <c r="A104" s="751" t="s">
        <v>289</v>
      </c>
      <c r="B104" s="763" t="s">
        <v>290</v>
      </c>
      <c r="C104" s="696">
        <v>513</v>
      </c>
      <c r="D104" s="712">
        <v>27500000</v>
      </c>
      <c r="E104" s="710">
        <v>0</v>
      </c>
      <c r="F104" s="696"/>
      <c r="G104" s="696"/>
      <c r="H104" s="696"/>
      <c r="I104" s="696"/>
      <c r="J104" s="696"/>
      <c r="K104" s="696"/>
      <c r="L104" s="696"/>
      <c r="M104" s="696"/>
      <c r="N104" s="696"/>
      <c r="O104" s="696"/>
      <c r="P104" s="696"/>
      <c r="Q104" s="696"/>
      <c r="R104" s="696"/>
      <c r="S104" s="696"/>
      <c r="T104" s="696"/>
      <c r="U104" s="696"/>
      <c r="V104" s="696"/>
      <c r="W104" s="696"/>
      <c r="X104" s="696"/>
      <c r="Y104" s="696"/>
      <c r="Z104" s="696"/>
      <c r="AA104" s="696"/>
      <c r="AB104" s="696"/>
      <c r="AC104" s="696"/>
      <c r="AD104" s="696"/>
      <c r="AE104" s="696"/>
      <c r="AF104" s="740"/>
      <c r="AG104" s="796"/>
      <c r="AH104" s="796"/>
      <c r="AI104" s="696"/>
      <c r="AJ104" s="696"/>
      <c r="AK104" s="696"/>
      <c r="AL104" s="696"/>
      <c r="AM104" s="696"/>
    </row>
    <row r="105" spans="1:39" ht="29.25" customHeight="1" x14ac:dyDescent="0.25">
      <c r="A105" s="751" t="s">
        <v>289</v>
      </c>
      <c r="B105" s="763" t="s">
        <v>290</v>
      </c>
      <c r="C105" s="696">
        <v>515</v>
      </c>
      <c r="D105" s="712">
        <v>28685000</v>
      </c>
      <c r="E105" s="710">
        <v>0</v>
      </c>
      <c r="F105" s="696"/>
      <c r="G105" s="696"/>
      <c r="H105" s="696"/>
      <c r="I105" s="696"/>
      <c r="J105" s="696"/>
      <c r="K105" s="696"/>
      <c r="L105" s="696"/>
      <c r="M105" s="696"/>
      <c r="N105" s="696"/>
      <c r="O105" s="696"/>
      <c r="P105" s="696"/>
      <c r="Q105" s="696"/>
      <c r="R105" s="696"/>
      <c r="S105" s="696"/>
      <c r="T105" s="696"/>
      <c r="U105" s="696"/>
      <c r="V105" s="696"/>
      <c r="W105" s="696"/>
      <c r="X105" s="696"/>
      <c r="Y105" s="696"/>
      <c r="Z105" s="696"/>
      <c r="AA105" s="696"/>
      <c r="AB105" s="696"/>
      <c r="AC105" s="696"/>
      <c r="AD105" s="696"/>
      <c r="AE105" s="696"/>
      <c r="AF105" s="740"/>
      <c r="AG105" s="796"/>
      <c r="AH105" s="796"/>
      <c r="AI105" s="696"/>
      <c r="AJ105" s="696"/>
      <c r="AK105" s="696"/>
      <c r="AL105" s="696"/>
      <c r="AM105" s="696"/>
    </row>
    <row r="106" spans="1:39" ht="29.25" customHeight="1" x14ac:dyDescent="0.25">
      <c r="A106" s="751" t="s">
        <v>289</v>
      </c>
      <c r="B106" s="763" t="s">
        <v>290</v>
      </c>
      <c r="C106" s="696">
        <v>516</v>
      </c>
      <c r="D106" s="712">
        <v>30000000</v>
      </c>
      <c r="E106" s="710">
        <v>0</v>
      </c>
      <c r="F106" s="696"/>
      <c r="G106" s="696"/>
      <c r="H106" s="696"/>
      <c r="I106" s="696"/>
      <c r="J106" s="696"/>
      <c r="K106" s="696"/>
      <c r="L106" s="696"/>
      <c r="M106" s="696"/>
      <c r="N106" s="696"/>
      <c r="O106" s="696"/>
      <c r="P106" s="696"/>
      <c r="Q106" s="696"/>
      <c r="R106" s="696"/>
      <c r="S106" s="696"/>
      <c r="T106" s="696"/>
      <c r="U106" s="696"/>
      <c r="V106" s="696"/>
      <c r="W106" s="696"/>
      <c r="X106" s="696"/>
      <c r="Y106" s="696"/>
      <c r="Z106" s="696"/>
      <c r="AA106" s="696"/>
      <c r="AB106" s="696"/>
      <c r="AC106" s="696"/>
      <c r="AD106" s="696"/>
      <c r="AE106" s="696"/>
      <c r="AF106" s="740"/>
      <c r="AG106" s="796"/>
      <c r="AH106" s="796"/>
      <c r="AI106" s="696"/>
      <c r="AJ106" s="696"/>
      <c r="AK106" s="696"/>
      <c r="AL106" s="696"/>
      <c r="AM106" s="696"/>
    </row>
    <row r="107" spans="1:39" ht="29.25" customHeight="1" x14ac:dyDescent="0.25">
      <c r="A107" s="751" t="s">
        <v>289</v>
      </c>
      <c r="B107" s="763" t="s">
        <v>290</v>
      </c>
      <c r="C107" s="696">
        <v>517</v>
      </c>
      <c r="D107" s="712">
        <v>28685000</v>
      </c>
      <c r="E107" s="710">
        <v>0</v>
      </c>
      <c r="F107" s="696"/>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740"/>
      <c r="AG107" s="796"/>
      <c r="AH107" s="796"/>
      <c r="AI107" s="696"/>
      <c r="AJ107" s="696"/>
      <c r="AK107" s="696"/>
      <c r="AL107" s="696"/>
      <c r="AM107" s="696"/>
    </row>
    <row r="108" spans="1:39" ht="29.25" customHeight="1" x14ac:dyDescent="0.25">
      <c r="A108" s="751" t="s">
        <v>289</v>
      </c>
      <c r="B108" s="763" t="s">
        <v>290</v>
      </c>
      <c r="C108" s="696">
        <v>518</v>
      </c>
      <c r="D108" s="712">
        <v>12500000</v>
      </c>
      <c r="E108" s="710">
        <v>0</v>
      </c>
      <c r="F108" s="696"/>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740"/>
      <c r="AG108" s="796"/>
      <c r="AH108" s="796"/>
      <c r="AI108" s="696"/>
      <c r="AJ108" s="696"/>
      <c r="AK108" s="696"/>
      <c r="AL108" s="696"/>
      <c r="AM108" s="696"/>
    </row>
    <row r="109" spans="1:39" ht="29.25" customHeight="1" x14ac:dyDescent="0.25">
      <c r="A109" s="751" t="s">
        <v>289</v>
      </c>
      <c r="B109" s="763" t="s">
        <v>290</v>
      </c>
      <c r="C109" s="696">
        <v>519</v>
      </c>
      <c r="D109" s="712">
        <v>7500000</v>
      </c>
      <c r="E109" s="710">
        <v>0</v>
      </c>
      <c r="F109" s="696"/>
      <c r="G109" s="696"/>
      <c r="H109" s="696"/>
      <c r="I109" s="696"/>
      <c r="J109" s="696"/>
      <c r="K109" s="696"/>
      <c r="L109" s="696"/>
      <c r="M109" s="696"/>
      <c r="N109" s="696"/>
      <c r="O109" s="696"/>
      <c r="P109" s="696"/>
      <c r="Q109" s="696"/>
      <c r="R109" s="696"/>
      <c r="S109" s="696"/>
      <c r="T109" s="696"/>
      <c r="U109" s="696"/>
      <c r="V109" s="696"/>
      <c r="W109" s="696"/>
      <c r="X109" s="696"/>
      <c r="Y109" s="696"/>
      <c r="Z109" s="696"/>
      <c r="AA109" s="696"/>
      <c r="AB109" s="696"/>
      <c r="AC109" s="696"/>
      <c r="AD109" s="696"/>
      <c r="AE109" s="696"/>
      <c r="AF109" s="740"/>
      <c r="AG109" s="796"/>
      <c r="AH109" s="796"/>
      <c r="AI109" s="696"/>
      <c r="AJ109" s="696"/>
      <c r="AK109" s="696"/>
      <c r="AL109" s="696"/>
      <c r="AM109" s="696"/>
    </row>
    <row r="110" spans="1:39" ht="29.25" customHeight="1" x14ac:dyDescent="0.25">
      <c r="A110" s="751" t="s">
        <v>289</v>
      </c>
      <c r="B110" s="763" t="s">
        <v>290</v>
      </c>
      <c r="C110" s="696">
        <v>520</v>
      </c>
      <c r="D110" s="712">
        <v>7500000</v>
      </c>
      <c r="E110" s="710">
        <v>0</v>
      </c>
      <c r="F110" s="696"/>
      <c r="G110" s="696"/>
      <c r="H110" s="696"/>
      <c r="I110" s="696"/>
      <c r="J110" s="696"/>
      <c r="K110" s="696"/>
      <c r="L110" s="696"/>
      <c r="M110" s="696"/>
      <c r="N110" s="696"/>
      <c r="O110" s="696"/>
      <c r="P110" s="696"/>
      <c r="Q110" s="696"/>
      <c r="R110" s="696"/>
      <c r="S110" s="696"/>
      <c r="T110" s="696"/>
      <c r="U110" s="696"/>
      <c r="V110" s="696"/>
      <c r="W110" s="696"/>
      <c r="X110" s="696"/>
      <c r="Y110" s="696"/>
      <c r="Z110" s="696"/>
      <c r="AA110" s="696"/>
      <c r="AB110" s="696"/>
      <c r="AC110" s="696"/>
      <c r="AD110" s="696"/>
      <c r="AE110" s="696"/>
      <c r="AF110" s="740"/>
      <c r="AG110" s="796"/>
      <c r="AH110" s="796"/>
      <c r="AI110" s="696"/>
      <c r="AJ110" s="696"/>
      <c r="AK110" s="696"/>
      <c r="AL110" s="696"/>
      <c r="AM110" s="696"/>
    </row>
    <row r="111" spans="1:39" ht="29.25" customHeight="1" x14ac:dyDescent="0.25">
      <c r="A111" s="751" t="s">
        <v>304</v>
      </c>
      <c r="B111" s="763" t="s">
        <v>305</v>
      </c>
      <c r="C111" s="696">
        <v>514</v>
      </c>
      <c r="D111" s="712">
        <v>100000000</v>
      </c>
      <c r="E111" s="710">
        <v>0</v>
      </c>
      <c r="F111" s="696"/>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740"/>
      <c r="AG111" s="796"/>
      <c r="AH111" s="796"/>
      <c r="AI111" s="696"/>
      <c r="AJ111" s="696"/>
      <c r="AK111" s="696"/>
      <c r="AL111" s="696"/>
      <c r="AM111" s="696"/>
    </row>
    <row r="112" spans="1:39" ht="29.25" customHeight="1" x14ac:dyDescent="0.25">
      <c r="A112" s="752" t="s">
        <v>357</v>
      </c>
      <c r="B112" s="752"/>
      <c r="C112" s="752"/>
      <c r="D112" s="753">
        <v>322370000</v>
      </c>
      <c r="E112" s="752">
        <v>0</v>
      </c>
      <c r="F112" s="696"/>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740"/>
      <c r="AG112" s="796"/>
      <c r="AH112" s="796"/>
      <c r="AI112" s="696"/>
      <c r="AJ112" s="696"/>
      <c r="AK112" s="696"/>
      <c r="AL112" s="696"/>
      <c r="AM112" s="696"/>
    </row>
    <row r="113" spans="1:39" ht="29.25" customHeight="1" x14ac:dyDescent="0.25">
      <c r="A113" s="696"/>
      <c r="B113" s="696"/>
      <c r="C113" s="696"/>
      <c r="D113" s="696"/>
      <c r="E113" s="696"/>
      <c r="F113" s="696"/>
      <c r="G113" s="696"/>
      <c r="H113" s="696"/>
      <c r="I113" s="696"/>
      <c r="J113" s="696"/>
      <c r="K113" s="696"/>
      <c r="L113" s="696"/>
      <c r="M113" s="696"/>
      <c r="N113" s="696"/>
      <c r="O113" s="696"/>
      <c r="P113" s="696"/>
      <c r="Q113" s="696"/>
      <c r="R113" s="696"/>
      <c r="S113" s="696"/>
      <c r="T113" s="696"/>
      <c r="U113" s="696"/>
      <c r="V113" s="696"/>
      <c r="W113" s="696"/>
      <c r="X113" s="696"/>
      <c r="Y113" s="696"/>
      <c r="Z113" s="696"/>
      <c r="AA113" s="696"/>
      <c r="AB113" s="696"/>
      <c r="AC113" s="696"/>
      <c r="AD113" s="696"/>
      <c r="AE113" s="696"/>
      <c r="AF113" s="740"/>
      <c r="AG113" s="796"/>
      <c r="AH113" s="796"/>
      <c r="AI113" s="696"/>
      <c r="AJ113" s="696"/>
      <c r="AK113" s="696"/>
      <c r="AL113" s="696"/>
      <c r="AM113" s="696"/>
    </row>
    <row r="114" spans="1:39" ht="29.25" customHeight="1" x14ac:dyDescent="0.25">
      <c r="A114" s="696"/>
      <c r="B114" s="696"/>
      <c r="C114" s="696"/>
      <c r="D114" s="696"/>
      <c r="E114" s="696"/>
      <c r="F114" s="696"/>
      <c r="G114" s="696"/>
      <c r="H114" s="696"/>
      <c r="I114" s="696"/>
      <c r="J114" s="696"/>
      <c r="K114" s="696"/>
      <c r="L114" s="696"/>
      <c r="M114" s="696"/>
      <c r="N114" s="696"/>
      <c r="O114" s="696"/>
      <c r="P114" s="696"/>
      <c r="Q114" s="696"/>
      <c r="R114" s="696"/>
      <c r="S114" s="696"/>
      <c r="T114" s="696"/>
      <c r="U114" s="696"/>
      <c r="V114" s="696"/>
      <c r="W114" s="696"/>
      <c r="X114" s="696"/>
      <c r="Y114" s="696"/>
      <c r="Z114" s="696"/>
      <c r="AA114" s="696"/>
      <c r="AB114" s="696"/>
      <c r="AC114" s="696"/>
      <c r="AD114" s="696"/>
      <c r="AE114" s="696"/>
      <c r="AF114" s="740"/>
      <c r="AG114" s="796"/>
      <c r="AH114" s="796"/>
      <c r="AI114" s="696"/>
      <c r="AJ114" s="696"/>
      <c r="AK114" s="696"/>
      <c r="AL114" s="696"/>
      <c r="AM114" s="696"/>
    </row>
    <row r="115" spans="1:39" ht="29.25" customHeight="1" x14ac:dyDescent="0.25">
      <c r="A115" s="696"/>
      <c r="B115" s="696"/>
      <c r="C115" s="696"/>
      <c r="D115" s="696"/>
      <c r="E115" s="696"/>
      <c r="F115" s="696"/>
      <c r="G115" s="696"/>
      <c r="H115" s="696"/>
      <c r="I115" s="696"/>
      <c r="J115" s="696"/>
      <c r="K115" s="696"/>
      <c r="L115" s="696"/>
      <c r="M115" s="696"/>
      <c r="N115" s="696"/>
      <c r="O115" s="696"/>
      <c r="P115" s="696"/>
      <c r="Q115" s="696"/>
      <c r="R115" s="696"/>
      <c r="S115" s="696"/>
      <c r="T115" s="696"/>
      <c r="U115" s="696"/>
      <c r="V115" s="696"/>
      <c r="W115" s="696"/>
      <c r="X115" s="696"/>
      <c r="Y115" s="696"/>
      <c r="Z115" s="696"/>
      <c r="AA115" s="696"/>
      <c r="AB115" s="696"/>
      <c r="AC115" s="696"/>
      <c r="AD115" s="696"/>
      <c r="AE115" s="696"/>
      <c r="AF115" s="740"/>
      <c r="AG115" s="796"/>
      <c r="AH115" s="796"/>
      <c r="AI115" s="696"/>
      <c r="AJ115" s="696"/>
      <c r="AK115" s="696"/>
      <c r="AL115" s="696"/>
      <c r="AM115" s="696"/>
    </row>
    <row r="116" spans="1:39" ht="29.25" customHeight="1" x14ac:dyDescent="0.25">
      <c r="A116" s="696"/>
      <c r="B116" s="696"/>
      <c r="C116" s="696"/>
      <c r="D116" s="696"/>
      <c r="E116" s="696"/>
      <c r="F116" s="696"/>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740"/>
      <c r="AG116" s="796"/>
      <c r="AH116" s="796"/>
      <c r="AI116" s="696"/>
      <c r="AJ116" s="696"/>
      <c r="AK116" s="696"/>
      <c r="AL116" s="696"/>
      <c r="AM116" s="696"/>
    </row>
    <row r="117" spans="1:39" ht="29.25" customHeight="1" x14ac:dyDescent="0.25">
      <c r="A117" s="696"/>
      <c r="B117" s="696"/>
      <c r="C117" s="696"/>
      <c r="D117" s="696"/>
      <c r="E117" s="696"/>
      <c r="F117" s="696"/>
      <c r="G117" s="696"/>
      <c r="H117" s="696"/>
      <c r="I117" s="696"/>
      <c r="J117" s="696"/>
      <c r="K117" s="696"/>
      <c r="L117" s="696"/>
      <c r="M117" s="696"/>
      <c r="N117" s="696"/>
      <c r="O117" s="696"/>
      <c r="P117" s="696"/>
      <c r="Q117" s="696"/>
      <c r="R117" s="696"/>
      <c r="S117" s="696"/>
      <c r="T117" s="696"/>
      <c r="U117" s="696"/>
      <c r="V117" s="696"/>
      <c r="W117" s="696"/>
      <c r="X117" s="696"/>
      <c r="Y117" s="696"/>
      <c r="Z117" s="696"/>
      <c r="AA117" s="696"/>
      <c r="AB117" s="696"/>
      <c r="AC117" s="696"/>
      <c r="AD117" s="696"/>
      <c r="AE117" s="696"/>
      <c r="AF117" s="740"/>
      <c r="AG117" s="796"/>
      <c r="AH117" s="796"/>
      <c r="AI117" s="696"/>
      <c r="AJ117" s="696"/>
      <c r="AK117" s="696"/>
      <c r="AL117" s="696"/>
      <c r="AM117" s="696"/>
    </row>
    <row r="118" spans="1:39" ht="29.25" customHeight="1" x14ac:dyDescent="0.25">
      <c r="A118" s="696"/>
      <c r="B118" s="696"/>
      <c r="C118" s="696"/>
      <c r="D118" s="696"/>
      <c r="E118" s="696"/>
      <c r="F118" s="696"/>
      <c r="G118" s="696"/>
      <c r="H118" s="696"/>
      <c r="I118" s="696"/>
      <c r="J118" s="696"/>
      <c r="K118" s="696"/>
      <c r="L118" s="696"/>
      <c r="M118" s="696"/>
      <c r="N118" s="696"/>
      <c r="O118" s="696"/>
      <c r="P118" s="696"/>
      <c r="Q118" s="696"/>
      <c r="R118" s="696"/>
      <c r="S118" s="696"/>
      <c r="T118" s="696"/>
      <c r="U118" s="696"/>
      <c r="V118" s="696"/>
      <c r="W118" s="696"/>
      <c r="X118" s="696"/>
      <c r="Y118" s="696"/>
      <c r="Z118" s="696"/>
      <c r="AA118" s="696"/>
      <c r="AB118" s="696"/>
      <c r="AC118" s="696"/>
      <c r="AD118" s="696"/>
      <c r="AE118" s="696"/>
      <c r="AF118" s="740"/>
      <c r="AG118" s="796"/>
      <c r="AH118" s="796"/>
      <c r="AI118" s="696"/>
      <c r="AJ118" s="696"/>
      <c r="AK118" s="696"/>
      <c r="AL118" s="696"/>
      <c r="AM118" s="696"/>
    </row>
    <row r="119" spans="1:39" ht="29.25" customHeight="1" x14ac:dyDescent="0.25">
      <c r="A119" s="696"/>
      <c r="B119" s="696"/>
      <c r="C119" s="696"/>
      <c r="D119" s="696"/>
      <c r="E119" s="696"/>
      <c r="F119" s="696"/>
      <c r="G119" s="696"/>
      <c r="H119" s="696"/>
      <c r="I119" s="696"/>
      <c r="J119" s="696"/>
      <c r="K119" s="696"/>
      <c r="L119" s="696"/>
      <c r="M119" s="696"/>
      <c r="N119" s="696"/>
      <c r="O119" s="696"/>
      <c r="P119" s="696"/>
      <c r="Q119" s="696"/>
      <c r="R119" s="696"/>
      <c r="S119" s="696"/>
      <c r="T119" s="696"/>
      <c r="U119" s="696"/>
      <c r="V119" s="696"/>
      <c r="W119" s="696"/>
      <c r="X119" s="696"/>
      <c r="Y119" s="696"/>
      <c r="Z119" s="696"/>
      <c r="AA119" s="696"/>
      <c r="AB119" s="696"/>
      <c r="AC119" s="696"/>
      <c r="AD119" s="696"/>
      <c r="AE119" s="696"/>
      <c r="AF119" s="740"/>
      <c r="AG119" s="796"/>
      <c r="AH119" s="796"/>
      <c r="AI119" s="696"/>
      <c r="AJ119" s="696"/>
      <c r="AK119" s="696"/>
      <c r="AL119" s="696"/>
      <c r="AM119" s="696"/>
    </row>
    <row r="120" spans="1:39" ht="29.25" customHeight="1" x14ac:dyDescent="0.25">
      <c r="A120" s="696"/>
      <c r="B120" s="696"/>
      <c r="C120" s="696"/>
      <c r="D120" s="696"/>
      <c r="E120" s="696"/>
      <c r="F120" s="696"/>
      <c r="G120" s="696"/>
      <c r="H120" s="696"/>
      <c r="I120" s="696"/>
      <c r="J120" s="696"/>
      <c r="K120" s="696"/>
      <c r="L120" s="696"/>
      <c r="M120" s="696"/>
      <c r="N120" s="696"/>
      <c r="O120" s="696"/>
      <c r="P120" s="696"/>
      <c r="Q120" s="696"/>
      <c r="R120" s="696"/>
      <c r="S120" s="696"/>
      <c r="T120" s="696"/>
      <c r="U120" s="696"/>
      <c r="V120" s="696"/>
      <c r="W120" s="696"/>
      <c r="X120" s="696"/>
      <c r="Y120" s="696"/>
      <c r="Z120" s="696"/>
      <c r="AA120" s="696"/>
      <c r="AB120" s="696"/>
      <c r="AC120" s="696"/>
      <c r="AD120" s="696"/>
      <c r="AE120" s="696"/>
      <c r="AF120" s="740"/>
      <c r="AG120" s="796"/>
      <c r="AH120" s="796"/>
      <c r="AI120" s="696"/>
      <c r="AJ120" s="696"/>
      <c r="AK120" s="696"/>
      <c r="AL120" s="696"/>
      <c r="AM120" s="696"/>
    </row>
    <row r="121" spans="1:39" ht="29.25" customHeight="1" x14ac:dyDescent="0.25">
      <c r="A121" s="696"/>
      <c r="B121" s="696"/>
      <c r="C121" s="696"/>
      <c r="D121" s="696"/>
      <c r="E121" s="696"/>
      <c r="F121" s="696"/>
      <c r="G121" s="696"/>
      <c r="H121" s="696"/>
      <c r="I121" s="696"/>
      <c r="J121" s="696"/>
      <c r="K121" s="696"/>
      <c r="L121" s="696"/>
      <c r="M121" s="696"/>
      <c r="N121" s="696"/>
      <c r="O121" s="696"/>
      <c r="P121" s="696"/>
      <c r="Q121" s="696"/>
      <c r="R121" s="696"/>
      <c r="S121" s="696"/>
      <c r="T121" s="696"/>
      <c r="U121" s="696"/>
      <c r="V121" s="696"/>
      <c r="W121" s="696"/>
      <c r="X121" s="696"/>
      <c r="Y121" s="696"/>
      <c r="Z121" s="696"/>
      <c r="AA121" s="696"/>
      <c r="AB121" s="696"/>
      <c r="AC121" s="696"/>
      <c r="AD121" s="696"/>
      <c r="AE121" s="696"/>
      <c r="AF121" s="740"/>
      <c r="AG121" s="796"/>
      <c r="AH121" s="796"/>
      <c r="AI121" s="696"/>
      <c r="AJ121" s="696"/>
      <c r="AK121" s="696"/>
      <c r="AL121" s="696"/>
      <c r="AM121" s="696"/>
    </row>
    <row r="122" spans="1:39" ht="29.25" customHeight="1" x14ac:dyDescent="0.25">
      <c r="A122" s="696"/>
      <c r="B122" s="696"/>
      <c r="C122" s="696"/>
      <c r="D122" s="696"/>
      <c r="E122" s="696"/>
      <c r="F122" s="696"/>
      <c r="G122" s="696"/>
      <c r="H122" s="696"/>
      <c r="I122" s="696"/>
      <c r="J122" s="696"/>
      <c r="K122" s="696"/>
      <c r="L122" s="696"/>
      <c r="M122" s="696"/>
      <c r="N122" s="696"/>
      <c r="O122" s="696"/>
      <c r="P122" s="696"/>
      <c r="Q122" s="696"/>
      <c r="R122" s="696"/>
      <c r="S122" s="696"/>
      <c r="T122" s="696"/>
      <c r="U122" s="696"/>
      <c r="V122" s="696"/>
      <c r="W122" s="696"/>
      <c r="X122" s="696"/>
      <c r="Y122" s="696"/>
      <c r="Z122" s="696"/>
      <c r="AA122" s="696"/>
      <c r="AB122" s="696"/>
      <c r="AC122" s="696"/>
      <c r="AD122" s="696"/>
      <c r="AE122" s="696"/>
      <c r="AF122" s="740"/>
      <c r="AG122" s="796"/>
      <c r="AH122" s="796"/>
      <c r="AI122" s="696"/>
      <c r="AJ122" s="696"/>
      <c r="AK122" s="696"/>
      <c r="AL122" s="696"/>
      <c r="AM122" s="696"/>
    </row>
    <row r="123" spans="1:39" ht="29.25" customHeight="1" x14ac:dyDescent="0.25">
      <c r="A123" s="696"/>
      <c r="B123" s="696"/>
      <c r="C123" s="696"/>
      <c r="D123" s="696"/>
      <c r="E123" s="696"/>
      <c r="F123" s="696"/>
      <c r="G123" s="696"/>
      <c r="H123" s="696"/>
      <c r="I123" s="696"/>
      <c r="J123" s="696"/>
      <c r="K123" s="696"/>
      <c r="L123" s="696"/>
      <c r="M123" s="696"/>
      <c r="N123" s="696"/>
      <c r="O123" s="696"/>
      <c r="P123" s="696"/>
      <c r="Q123" s="696"/>
      <c r="R123" s="696"/>
      <c r="S123" s="696"/>
      <c r="T123" s="696"/>
      <c r="U123" s="696"/>
      <c r="V123" s="696"/>
      <c r="W123" s="696"/>
      <c r="X123" s="696"/>
      <c r="Y123" s="696"/>
      <c r="Z123" s="696"/>
      <c r="AA123" s="696"/>
      <c r="AB123" s="696"/>
      <c r="AC123" s="696"/>
      <c r="AD123" s="696"/>
      <c r="AE123" s="696"/>
      <c r="AF123" s="740"/>
      <c r="AG123" s="796"/>
      <c r="AH123" s="796"/>
      <c r="AI123" s="696"/>
      <c r="AJ123" s="696"/>
      <c r="AK123" s="696"/>
      <c r="AL123" s="696"/>
      <c r="AM123" s="696"/>
    </row>
    <row r="124" spans="1:39" ht="29.25" customHeight="1" x14ac:dyDescent="0.25">
      <c r="A124" s="696"/>
      <c r="B124" s="696"/>
      <c r="C124" s="696"/>
      <c r="D124" s="696"/>
      <c r="E124" s="696"/>
      <c r="F124" s="696"/>
      <c r="G124" s="696"/>
      <c r="H124" s="696"/>
      <c r="I124" s="696"/>
      <c r="J124" s="696"/>
      <c r="K124" s="696"/>
      <c r="L124" s="696"/>
      <c r="M124" s="696"/>
      <c r="N124" s="696"/>
      <c r="O124" s="696"/>
      <c r="P124" s="696"/>
      <c r="Q124" s="696"/>
      <c r="R124" s="696"/>
      <c r="S124" s="696"/>
      <c r="T124" s="696"/>
      <c r="U124" s="696"/>
      <c r="V124" s="696"/>
      <c r="W124" s="696"/>
      <c r="X124" s="696"/>
      <c r="Y124" s="696"/>
      <c r="Z124" s="696"/>
      <c r="AA124" s="696"/>
      <c r="AB124" s="696"/>
      <c r="AC124" s="696"/>
      <c r="AD124" s="696"/>
      <c r="AE124" s="696"/>
      <c r="AF124" s="740"/>
      <c r="AG124" s="796"/>
      <c r="AH124" s="796"/>
      <c r="AI124" s="696"/>
      <c r="AJ124" s="696"/>
      <c r="AK124" s="696"/>
      <c r="AL124" s="696"/>
      <c r="AM124" s="696"/>
    </row>
    <row r="125" spans="1:39" ht="29.25" customHeight="1" x14ac:dyDescent="0.25">
      <c r="A125" s="696"/>
      <c r="B125" s="696"/>
      <c r="C125" s="696"/>
      <c r="D125" s="696"/>
      <c r="E125" s="696"/>
      <c r="F125" s="696"/>
      <c r="G125" s="696"/>
      <c r="H125" s="696"/>
      <c r="I125" s="696"/>
      <c r="J125" s="696"/>
      <c r="K125" s="696"/>
      <c r="L125" s="696"/>
      <c r="M125" s="696"/>
      <c r="N125" s="696"/>
      <c r="O125" s="696"/>
      <c r="P125" s="696"/>
      <c r="Q125" s="696"/>
      <c r="R125" s="696"/>
      <c r="S125" s="696"/>
      <c r="T125" s="696"/>
      <c r="U125" s="696"/>
      <c r="V125" s="696"/>
      <c r="W125" s="696"/>
      <c r="X125" s="696"/>
      <c r="Y125" s="696"/>
      <c r="Z125" s="696"/>
      <c r="AA125" s="696"/>
      <c r="AB125" s="696"/>
      <c r="AC125" s="696"/>
      <c r="AD125" s="696"/>
      <c r="AE125" s="696"/>
      <c r="AF125" s="740"/>
      <c r="AG125" s="796"/>
      <c r="AH125" s="796"/>
      <c r="AI125" s="696"/>
      <c r="AJ125" s="696"/>
      <c r="AK125" s="696"/>
      <c r="AL125" s="696"/>
      <c r="AM125" s="696"/>
    </row>
    <row r="126" spans="1:39" ht="29.25" customHeight="1" x14ac:dyDescent="0.25">
      <c r="A126" s="696"/>
      <c r="B126" s="696"/>
      <c r="C126" s="696"/>
      <c r="D126" s="696"/>
      <c r="E126" s="696"/>
      <c r="F126" s="696"/>
      <c r="G126" s="696"/>
      <c r="H126" s="696"/>
      <c r="I126" s="696"/>
      <c r="J126" s="696"/>
      <c r="K126" s="696"/>
      <c r="L126" s="696"/>
      <c r="M126" s="696"/>
      <c r="N126" s="696"/>
      <c r="O126" s="696"/>
      <c r="P126" s="696"/>
      <c r="Q126" s="696"/>
      <c r="R126" s="696"/>
      <c r="S126" s="696"/>
      <c r="T126" s="696"/>
      <c r="U126" s="696"/>
      <c r="V126" s="696"/>
      <c r="W126" s="696"/>
      <c r="X126" s="696"/>
      <c r="Y126" s="696"/>
      <c r="Z126" s="696"/>
      <c r="AA126" s="696"/>
      <c r="AB126" s="696"/>
      <c r="AC126" s="696"/>
      <c r="AD126" s="696"/>
      <c r="AE126" s="696"/>
      <c r="AF126" s="740"/>
      <c r="AG126" s="796"/>
      <c r="AH126" s="796"/>
      <c r="AI126" s="696"/>
      <c r="AJ126" s="696"/>
      <c r="AK126" s="696"/>
      <c r="AL126" s="696"/>
      <c r="AM126" s="696"/>
    </row>
    <row r="127" spans="1:39" ht="29.25" customHeight="1" x14ac:dyDescent="0.25">
      <c r="A127" s="696"/>
      <c r="B127" s="696"/>
      <c r="C127" s="696"/>
      <c r="D127" s="696"/>
      <c r="E127" s="696"/>
      <c r="F127" s="696"/>
      <c r="G127" s="696"/>
      <c r="H127" s="696"/>
      <c r="I127" s="696"/>
      <c r="J127" s="696"/>
      <c r="K127" s="696"/>
      <c r="L127" s="696"/>
      <c r="M127" s="696"/>
      <c r="N127" s="696"/>
      <c r="O127" s="696"/>
      <c r="P127" s="696"/>
      <c r="Q127" s="696"/>
      <c r="R127" s="696"/>
      <c r="S127" s="696"/>
      <c r="T127" s="696"/>
      <c r="U127" s="696"/>
      <c r="V127" s="696"/>
      <c r="W127" s="696"/>
      <c r="X127" s="696"/>
      <c r="Y127" s="696"/>
      <c r="Z127" s="696"/>
      <c r="AA127" s="696"/>
      <c r="AB127" s="696"/>
      <c r="AC127" s="696"/>
      <c r="AD127" s="696"/>
      <c r="AE127" s="696"/>
      <c r="AF127" s="740"/>
      <c r="AG127" s="796"/>
      <c r="AH127" s="796"/>
      <c r="AI127" s="696"/>
      <c r="AJ127" s="696"/>
      <c r="AK127" s="696"/>
      <c r="AL127" s="696"/>
      <c r="AM127" s="696"/>
    </row>
    <row r="128" spans="1:39" ht="29.25" customHeight="1" x14ac:dyDescent="0.25">
      <c r="A128" s="696"/>
      <c r="B128" s="696"/>
      <c r="C128" s="696"/>
      <c r="D128" s="696"/>
      <c r="E128" s="696"/>
      <c r="F128" s="696"/>
      <c r="G128" s="696"/>
      <c r="H128" s="696"/>
      <c r="I128" s="696"/>
      <c r="J128" s="696"/>
      <c r="K128" s="696"/>
      <c r="L128" s="696"/>
      <c r="M128" s="696"/>
      <c r="N128" s="696"/>
      <c r="O128" s="696"/>
      <c r="P128" s="696"/>
      <c r="Q128" s="696"/>
      <c r="R128" s="696"/>
      <c r="S128" s="696"/>
      <c r="T128" s="696"/>
      <c r="U128" s="696"/>
      <c r="V128" s="696"/>
      <c r="W128" s="696"/>
      <c r="X128" s="696"/>
      <c r="Y128" s="696"/>
      <c r="Z128" s="696"/>
      <c r="AA128" s="696"/>
      <c r="AB128" s="696"/>
      <c r="AC128" s="696"/>
      <c r="AD128" s="696"/>
      <c r="AE128" s="696"/>
      <c r="AF128" s="740"/>
      <c r="AG128" s="796"/>
      <c r="AH128" s="796"/>
      <c r="AI128" s="696"/>
      <c r="AJ128" s="696"/>
      <c r="AK128" s="696"/>
      <c r="AL128" s="696"/>
      <c r="AM128" s="696"/>
    </row>
    <row r="129" spans="1:39" ht="29.25" customHeight="1" x14ac:dyDescent="0.25">
      <c r="A129" s="696"/>
      <c r="B129" s="696"/>
      <c r="C129" s="696"/>
      <c r="D129" s="696"/>
      <c r="E129" s="696"/>
      <c r="F129" s="696"/>
      <c r="G129" s="696"/>
      <c r="H129" s="696"/>
      <c r="I129" s="696"/>
      <c r="J129" s="696"/>
      <c r="K129" s="696"/>
      <c r="L129" s="696"/>
      <c r="M129" s="696"/>
      <c r="N129" s="696"/>
      <c r="O129" s="696"/>
      <c r="P129" s="696"/>
      <c r="Q129" s="696"/>
      <c r="R129" s="696"/>
      <c r="S129" s="696"/>
      <c r="T129" s="696"/>
      <c r="U129" s="696"/>
      <c r="V129" s="696"/>
      <c r="W129" s="696"/>
      <c r="X129" s="696"/>
      <c r="Y129" s="696"/>
      <c r="Z129" s="696"/>
      <c r="AA129" s="696"/>
      <c r="AB129" s="696"/>
      <c r="AC129" s="696"/>
      <c r="AD129" s="696"/>
      <c r="AE129" s="696"/>
      <c r="AF129" s="740"/>
      <c r="AG129" s="796"/>
      <c r="AH129" s="796"/>
      <c r="AI129" s="696"/>
      <c r="AJ129" s="696"/>
      <c r="AK129" s="696"/>
      <c r="AL129" s="696"/>
      <c r="AM129" s="696"/>
    </row>
    <row r="130" spans="1:39" ht="29.25" customHeight="1" x14ac:dyDescent="0.25">
      <c r="A130" s="696"/>
      <c r="B130" s="696"/>
      <c r="C130" s="696"/>
      <c r="D130" s="696"/>
      <c r="E130" s="696"/>
      <c r="F130" s="696"/>
      <c r="G130" s="696"/>
      <c r="H130" s="696"/>
      <c r="I130" s="696"/>
      <c r="J130" s="696"/>
      <c r="K130" s="696"/>
      <c r="L130" s="696"/>
      <c r="M130" s="696"/>
      <c r="N130" s="696"/>
      <c r="O130" s="696"/>
      <c r="P130" s="696"/>
      <c r="Q130" s="696"/>
      <c r="R130" s="696"/>
      <c r="S130" s="696"/>
      <c r="T130" s="696"/>
      <c r="U130" s="696"/>
      <c r="V130" s="696"/>
      <c r="W130" s="696"/>
      <c r="X130" s="696"/>
      <c r="Y130" s="696"/>
      <c r="Z130" s="696"/>
      <c r="AA130" s="696"/>
      <c r="AB130" s="696"/>
      <c r="AC130" s="696"/>
      <c r="AD130" s="696"/>
      <c r="AE130" s="696"/>
      <c r="AF130" s="740"/>
      <c r="AG130" s="796"/>
      <c r="AH130" s="796"/>
      <c r="AI130" s="696"/>
      <c r="AJ130" s="696"/>
      <c r="AK130" s="696"/>
      <c r="AL130" s="696"/>
      <c r="AM130" s="696"/>
    </row>
    <row r="131" spans="1:39" ht="29.25" customHeight="1" x14ac:dyDescent="0.25">
      <c r="A131" s="696"/>
      <c r="B131" s="696"/>
      <c r="C131" s="696"/>
      <c r="D131" s="696"/>
      <c r="E131" s="696"/>
      <c r="F131" s="696"/>
      <c r="G131" s="696"/>
      <c r="H131" s="696"/>
      <c r="I131" s="696"/>
      <c r="J131" s="696"/>
      <c r="K131" s="696"/>
      <c r="L131" s="696"/>
      <c r="M131" s="696"/>
      <c r="N131" s="696"/>
      <c r="O131" s="696"/>
      <c r="P131" s="696"/>
      <c r="Q131" s="696"/>
      <c r="R131" s="696"/>
      <c r="S131" s="696"/>
      <c r="T131" s="696"/>
      <c r="U131" s="696"/>
      <c r="V131" s="696"/>
      <c r="W131" s="696"/>
      <c r="X131" s="696"/>
      <c r="Y131" s="696"/>
      <c r="Z131" s="696"/>
      <c r="AA131" s="696"/>
      <c r="AB131" s="696"/>
      <c r="AC131" s="696"/>
      <c r="AD131" s="696"/>
      <c r="AE131" s="696"/>
      <c r="AF131" s="740"/>
      <c r="AG131" s="796"/>
      <c r="AH131" s="796"/>
      <c r="AI131" s="696"/>
      <c r="AJ131" s="696"/>
      <c r="AK131" s="696"/>
      <c r="AL131" s="696"/>
      <c r="AM131" s="696"/>
    </row>
    <row r="132" spans="1:39" ht="29.25" customHeight="1" x14ac:dyDescent="0.25">
      <c r="A132" s="696"/>
      <c r="B132" s="696"/>
      <c r="C132" s="696"/>
      <c r="D132" s="696"/>
      <c r="E132" s="696"/>
      <c r="F132" s="696"/>
      <c r="G132" s="696"/>
      <c r="H132" s="696"/>
      <c r="I132" s="696"/>
      <c r="J132" s="696"/>
      <c r="K132" s="696"/>
      <c r="L132" s="696"/>
      <c r="M132" s="696"/>
      <c r="N132" s="696"/>
      <c r="O132" s="696"/>
      <c r="P132" s="696"/>
      <c r="Q132" s="696"/>
      <c r="R132" s="696"/>
      <c r="S132" s="696"/>
      <c r="T132" s="696"/>
      <c r="U132" s="696"/>
      <c r="V132" s="696"/>
      <c r="W132" s="696"/>
      <c r="X132" s="696"/>
      <c r="Y132" s="696"/>
      <c r="Z132" s="696"/>
      <c r="AA132" s="696"/>
      <c r="AB132" s="696"/>
      <c r="AC132" s="696"/>
      <c r="AD132" s="696"/>
      <c r="AE132" s="696"/>
      <c r="AF132" s="740"/>
      <c r="AG132" s="796"/>
      <c r="AH132" s="796"/>
      <c r="AI132" s="696"/>
      <c r="AJ132" s="696"/>
      <c r="AK132" s="696"/>
      <c r="AL132" s="696"/>
      <c r="AM132" s="696"/>
    </row>
    <row r="133" spans="1:39" ht="29.25" customHeight="1" x14ac:dyDescent="0.25">
      <c r="A133" s="696"/>
      <c r="B133" s="696"/>
      <c r="C133" s="696"/>
      <c r="D133" s="696"/>
      <c r="E133" s="696"/>
      <c r="F133" s="696"/>
      <c r="G133" s="696"/>
      <c r="H133" s="696"/>
      <c r="I133" s="696"/>
      <c r="J133" s="696"/>
      <c r="K133" s="696"/>
      <c r="L133" s="696"/>
      <c r="M133" s="696"/>
      <c r="N133" s="696"/>
      <c r="O133" s="696"/>
      <c r="P133" s="696"/>
      <c r="Q133" s="696"/>
      <c r="R133" s="696"/>
      <c r="S133" s="696"/>
      <c r="T133" s="696"/>
      <c r="U133" s="696"/>
      <c r="V133" s="696"/>
      <c r="W133" s="696"/>
      <c r="X133" s="696"/>
      <c r="Y133" s="696"/>
      <c r="Z133" s="696"/>
      <c r="AA133" s="696"/>
      <c r="AB133" s="696"/>
      <c r="AC133" s="696"/>
      <c r="AD133" s="696"/>
      <c r="AE133" s="696"/>
      <c r="AF133" s="740"/>
      <c r="AG133" s="796"/>
      <c r="AH133" s="796"/>
      <c r="AI133" s="696"/>
      <c r="AJ133" s="696"/>
      <c r="AK133" s="696"/>
      <c r="AL133" s="696"/>
      <c r="AM133" s="696"/>
    </row>
    <row r="134" spans="1:39" ht="29.25" customHeight="1" x14ac:dyDescent="0.25">
      <c r="A134" s="696"/>
      <c r="B134" s="696"/>
      <c r="C134" s="696"/>
      <c r="D134" s="696"/>
      <c r="E134" s="696"/>
      <c r="F134" s="696"/>
      <c r="G134" s="696"/>
      <c r="H134" s="696"/>
      <c r="I134" s="696"/>
      <c r="J134" s="696"/>
      <c r="K134" s="696"/>
      <c r="L134" s="696"/>
      <c r="M134" s="696"/>
      <c r="N134" s="696"/>
      <c r="O134" s="696"/>
      <c r="P134" s="696"/>
      <c r="Q134" s="696"/>
      <c r="R134" s="696"/>
      <c r="S134" s="696"/>
      <c r="T134" s="696"/>
      <c r="U134" s="696"/>
      <c r="V134" s="696"/>
      <c r="W134" s="696"/>
      <c r="X134" s="696"/>
      <c r="Y134" s="696"/>
      <c r="Z134" s="696"/>
      <c r="AA134" s="696"/>
      <c r="AB134" s="696"/>
      <c r="AC134" s="696"/>
      <c r="AD134" s="696"/>
      <c r="AE134" s="696"/>
      <c r="AF134" s="740"/>
      <c r="AG134" s="796"/>
      <c r="AH134" s="796"/>
      <c r="AI134" s="696"/>
      <c r="AJ134" s="696"/>
      <c r="AK134" s="696"/>
      <c r="AL134" s="696"/>
      <c r="AM134" s="696"/>
    </row>
    <row r="135" spans="1:39" ht="29.25" customHeight="1" x14ac:dyDescent="0.25">
      <c r="A135" s="696"/>
      <c r="B135" s="696"/>
      <c r="C135" s="696"/>
      <c r="D135" s="696"/>
      <c r="E135" s="696"/>
      <c r="F135" s="696"/>
      <c r="G135" s="696"/>
      <c r="H135" s="696"/>
      <c r="I135" s="696"/>
      <c r="J135" s="696"/>
      <c r="K135" s="696"/>
      <c r="L135" s="696"/>
      <c r="M135" s="696"/>
      <c r="N135" s="696"/>
      <c r="O135" s="696"/>
      <c r="P135" s="696"/>
      <c r="Q135" s="696"/>
      <c r="R135" s="696"/>
      <c r="S135" s="696"/>
      <c r="T135" s="696"/>
      <c r="U135" s="696"/>
      <c r="V135" s="696"/>
      <c r="W135" s="696"/>
      <c r="X135" s="696"/>
      <c r="Y135" s="696"/>
      <c r="Z135" s="696"/>
      <c r="AA135" s="696"/>
      <c r="AB135" s="696"/>
      <c r="AC135" s="696"/>
      <c r="AD135" s="696"/>
      <c r="AE135" s="696"/>
      <c r="AF135" s="740"/>
      <c r="AG135" s="796"/>
      <c r="AH135" s="796"/>
      <c r="AI135" s="696"/>
      <c r="AJ135" s="696"/>
      <c r="AK135" s="696"/>
      <c r="AL135" s="696"/>
      <c r="AM135" s="696"/>
    </row>
    <row r="136" spans="1:39" ht="29.25" customHeight="1" x14ac:dyDescent="0.25">
      <c r="A136" s="696"/>
      <c r="B136" s="696"/>
      <c r="C136" s="696"/>
      <c r="D136" s="696"/>
      <c r="E136" s="696"/>
      <c r="F136" s="696"/>
      <c r="G136" s="696"/>
      <c r="H136" s="696"/>
      <c r="I136" s="696"/>
      <c r="J136" s="696"/>
      <c r="K136" s="696"/>
      <c r="L136" s="696"/>
      <c r="M136" s="696"/>
      <c r="N136" s="696"/>
      <c r="O136" s="696"/>
      <c r="P136" s="696"/>
      <c r="Q136" s="696"/>
      <c r="R136" s="696"/>
      <c r="S136" s="696"/>
      <c r="T136" s="696"/>
      <c r="U136" s="696"/>
      <c r="V136" s="696"/>
      <c r="W136" s="696"/>
      <c r="X136" s="696"/>
      <c r="Y136" s="696"/>
      <c r="Z136" s="696"/>
      <c r="AA136" s="696"/>
      <c r="AB136" s="696"/>
      <c r="AC136" s="696"/>
      <c r="AD136" s="696"/>
      <c r="AE136" s="696"/>
      <c r="AF136" s="740"/>
      <c r="AG136" s="796"/>
      <c r="AH136" s="796"/>
      <c r="AI136" s="696"/>
      <c r="AJ136" s="696"/>
      <c r="AK136" s="696"/>
      <c r="AL136" s="696"/>
      <c r="AM136" s="696"/>
    </row>
    <row r="137" spans="1:39" ht="29.25" customHeight="1" x14ac:dyDescent="0.25">
      <c r="A137" s="696"/>
      <c r="B137" s="696"/>
      <c r="C137" s="696"/>
      <c r="D137" s="696"/>
      <c r="E137" s="696"/>
      <c r="F137" s="696"/>
      <c r="G137" s="696"/>
      <c r="H137" s="696"/>
      <c r="I137" s="696"/>
      <c r="J137" s="696"/>
      <c r="K137" s="696"/>
      <c r="L137" s="696"/>
      <c r="M137" s="696"/>
      <c r="N137" s="696"/>
      <c r="O137" s="696"/>
      <c r="P137" s="696"/>
      <c r="Q137" s="696"/>
      <c r="R137" s="696"/>
      <c r="S137" s="696"/>
      <c r="T137" s="696"/>
      <c r="U137" s="696"/>
      <c r="V137" s="696"/>
      <c r="W137" s="696"/>
      <c r="X137" s="696"/>
      <c r="Y137" s="696"/>
      <c r="Z137" s="696"/>
      <c r="AA137" s="696"/>
      <c r="AB137" s="696"/>
      <c r="AC137" s="696"/>
      <c r="AD137" s="696"/>
      <c r="AE137" s="696"/>
      <c r="AF137" s="740"/>
      <c r="AG137" s="796"/>
      <c r="AH137" s="796"/>
      <c r="AI137" s="696"/>
      <c r="AJ137" s="696"/>
      <c r="AK137" s="696"/>
      <c r="AL137" s="696"/>
      <c r="AM137" s="696"/>
    </row>
    <row r="138" spans="1:39" ht="29.25" customHeight="1" x14ac:dyDescent="0.25">
      <c r="A138" s="696"/>
      <c r="B138" s="696"/>
      <c r="C138" s="696"/>
      <c r="D138" s="696"/>
      <c r="E138" s="696"/>
      <c r="F138" s="696"/>
      <c r="G138" s="696"/>
      <c r="H138" s="696"/>
      <c r="I138" s="696"/>
      <c r="J138" s="696"/>
      <c r="K138" s="696"/>
      <c r="L138" s="696"/>
      <c r="M138" s="696"/>
      <c r="N138" s="696"/>
      <c r="O138" s="696"/>
      <c r="P138" s="696"/>
      <c r="Q138" s="696"/>
      <c r="R138" s="696"/>
      <c r="S138" s="696"/>
      <c r="T138" s="696"/>
      <c r="U138" s="696"/>
      <c r="V138" s="696"/>
      <c r="W138" s="696"/>
      <c r="X138" s="696"/>
      <c r="Y138" s="696"/>
      <c r="Z138" s="696"/>
      <c r="AA138" s="696"/>
      <c r="AB138" s="696"/>
      <c r="AC138" s="696"/>
      <c r="AD138" s="696"/>
      <c r="AE138" s="696"/>
      <c r="AF138" s="740"/>
      <c r="AG138" s="796"/>
      <c r="AH138" s="796"/>
      <c r="AI138" s="696"/>
      <c r="AJ138" s="696"/>
      <c r="AK138" s="696"/>
      <c r="AL138" s="696"/>
      <c r="AM138" s="696"/>
    </row>
    <row r="139" spans="1:39" ht="29.25" customHeight="1" x14ac:dyDescent="0.25">
      <c r="A139" s="696"/>
      <c r="B139" s="696"/>
      <c r="C139" s="696"/>
      <c r="D139" s="696"/>
      <c r="E139" s="696"/>
      <c r="F139" s="696"/>
      <c r="G139" s="696"/>
      <c r="H139" s="696"/>
      <c r="I139" s="696"/>
      <c r="J139" s="696"/>
      <c r="K139" s="696"/>
      <c r="L139" s="696"/>
      <c r="M139" s="696"/>
      <c r="N139" s="696"/>
      <c r="O139" s="696"/>
      <c r="P139" s="696"/>
      <c r="Q139" s="696"/>
      <c r="R139" s="696"/>
      <c r="S139" s="696"/>
      <c r="T139" s="696"/>
      <c r="U139" s="696"/>
      <c r="V139" s="696"/>
      <c r="W139" s="696"/>
      <c r="X139" s="696"/>
      <c r="Y139" s="696"/>
      <c r="Z139" s="696"/>
      <c r="AA139" s="696"/>
      <c r="AB139" s="696"/>
      <c r="AC139" s="696"/>
      <c r="AD139" s="696"/>
      <c r="AE139" s="696"/>
      <c r="AF139" s="740"/>
      <c r="AG139" s="796"/>
      <c r="AH139" s="796"/>
      <c r="AI139" s="696"/>
      <c r="AJ139" s="696"/>
      <c r="AK139" s="696"/>
      <c r="AL139" s="696"/>
      <c r="AM139" s="696"/>
    </row>
    <row r="140" spans="1:39" ht="29.25" customHeight="1" x14ac:dyDescent="0.25">
      <c r="A140" s="696"/>
      <c r="B140" s="696"/>
      <c r="C140" s="696"/>
      <c r="D140" s="696"/>
      <c r="E140" s="696"/>
      <c r="F140" s="696"/>
      <c r="G140" s="696"/>
      <c r="H140" s="696"/>
      <c r="I140" s="696"/>
      <c r="J140" s="696"/>
      <c r="K140" s="696"/>
      <c r="L140" s="696"/>
      <c r="M140" s="696"/>
      <c r="N140" s="696"/>
      <c r="O140" s="696"/>
      <c r="P140" s="696"/>
      <c r="Q140" s="696"/>
      <c r="R140" s="696"/>
      <c r="S140" s="696"/>
      <c r="T140" s="696"/>
      <c r="U140" s="696"/>
      <c r="V140" s="696"/>
      <c r="W140" s="696"/>
      <c r="X140" s="696"/>
      <c r="Y140" s="696"/>
      <c r="Z140" s="696"/>
      <c r="AA140" s="696"/>
      <c r="AB140" s="696"/>
      <c r="AC140" s="696"/>
      <c r="AD140" s="696"/>
      <c r="AE140" s="696"/>
      <c r="AF140" s="740"/>
      <c r="AG140" s="796"/>
      <c r="AH140" s="796"/>
      <c r="AI140" s="696"/>
      <c r="AJ140" s="696"/>
      <c r="AK140" s="696"/>
      <c r="AL140" s="696"/>
      <c r="AM140" s="696"/>
    </row>
    <row r="141" spans="1:39" ht="29.25" customHeight="1" x14ac:dyDescent="0.25">
      <c r="A141" s="696"/>
      <c r="B141" s="696"/>
      <c r="C141" s="696"/>
      <c r="D141" s="696"/>
      <c r="E141" s="696"/>
      <c r="F141" s="696"/>
      <c r="G141" s="696"/>
      <c r="H141" s="696"/>
      <c r="I141" s="696"/>
      <c r="J141" s="696"/>
      <c r="K141" s="696"/>
      <c r="L141" s="696"/>
      <c r="M141" s="696"/>
      <c r="N141" s="696"/>
      <c r="O141" s="696"/>
      <c r="P141" s="696"/>
      <c r="Q141" s="696"/>
      <c r="R141" s="696"/>
      <c r="S141" s="696"/>
      <c r="T141" s="696"/>
      <c r="U141" s="696"/>
      <c r="V141" s="696"/>
      <c r="W141" s="696"/>
      <c r="X141" s="696"/>
      <c r="Y141" s="696"/>
      <c r="Z141" s="696"/>
      <c r="AA141" s="696"/>
      <c r="AB141" s="696"/>
      <c r="AC141" s="696"/>
      <c r="AD141" s="696"/>
      <c r="AE141" s="696"/>
      <c r="AF141" s="740"/>
      <c r="AG141" s="796"/>
      <c r="AH141" s="796"/>
      <c r="AI141" s="696"/>
      <c r="AJ141" s="696"/>
      <c r="AK141" s="696"/>
      <c r="AL141" s="696"/>
      <c r="AM141" s="696"/>
    </row>
    <row r="142" spans="1:39" ht="29.25" customHeight="1" x14ac:dyDescent="0.25">
      <c r="A142" s="696"/>
      <c r="B142" s="696"/>
      <c r="C142" s="696"/>
      <c r="D142" s="696"/>
      <c r="E142" s="696"/>
      <c r="F142" s="696"/>
      <c r="G142" s="696"/>
      <c r="H142" s="696"/>
      <c r="I142" s="696"/>
      <c r="J142" s="696"/>
      <c r="K142" s="696"/>
      <c r="L142" s="696"/>
      <c r="M142" s="696"/>
      <c r="N142" s="696"/>
      <c r="O142" s="696"/>
      <c r="P142" s="696"/>
      <c r="Q142" s="696"/>
      <c r="R142" s="696"/>
      <c r="S142" s="696"/>
      <c r="T142" s="696"/>
      <c r="U142" s="696"/>
      <c r="V142" s="696"/>
      <c r="W142" s="696"/>
      <c r="X142" s="696"/>
      <c r="Y142" s="696"/>
      <c r="Z142" s="696"/>
      <c r="AA142" s="696"/>
      <c r="AB142" s="696"/>
      <c r="AC142" s="696"/>
      <c r="AD142" s="696"/>
      <c r="AE142" s="696"/>
      <c r="AF142" s="740"/>
      <c r="AG142" s="796"/>
      <c r="AH142" s="796"/>
      <c r="AI142" s="696"/>
      <c r="AJ142" s="696"/>
      <c r="AK142" s="696"/>
      <c r="AL142" s="696"/>
      <c r="AM142" s="696"/>
    </row>
    <row r="143" spans="1:39" ht="29.25" customHeight="1" x14ac:dyDescent="0.25">
      <c r="A143" s="696"/>
      <c r="B143" s="696"/>
      <c r="C143" s="696"/>
      <c r="D143" s="696"/>
      <c r="E143" s="696"/>
      <c r="F143" s="696"/>
      <c r="G143" s="696"/>
      <c r="H143" s="696"/>
      <c r="I143" s="696"/>
      <c r="J143" s="696"/>
      <c r="K143" s="696"/>
      <c r="L143" s="696"/>
      <c r="M143" s="696"/>
      <c r="N143" s="696"/>
      <c r="O143" s="696"/>
      <c r="P143" s="696"/>
      <c r="Q143" s="696"/>
      <c r="R143" s="696"/>
      <c r="S143" s="696"/>
      <c r="T143" s="696"/>
      <c r="U143" s="696"/>
      <c r="V143" s="696"/>
      <c r="W143" s="696"/>
      <c r="X143" s="696"/>
      <c r="Y143" s="696"/>
      <c r="Z143" s="696"/>
      <c r="AA143" s="696"/>
      <c r="AB143" s="696"/>
      <c r="AC143" s="696"/>
      <c r="AD143" s="696"/>
      <c r="AE143" s="696"/>
      <c r="AF143" s="740"/>
      <c r="AG143" s="796"/>
      <c r="AH143" s="796"/>
      <c r="AI143" s="696"/>
      <c r="AJ143" s="696"/>
      <c r="AK143" s="696"/>
      <c r="AL143" s="696"/>
      <c r="AM143" s="696"/>
    </row>
    <row r="144" spans="1:39" ht="29.25" customHeight="1" x14ac:dyDescent="0.25">
      <c r="A144" s="696"/>
      <c r="B144" s="696"/>
      <c r="C144" s="696"/>
      <c r="D144" s="696"/>
      <c r="E144" s="696"/>
      <c r="F144" s="696"/>
      <c r="G144" s="696"/>
      <c r="H144" s="696"/>
      <c r="I144" s="696"/>
      <c r="J144" s="696"/>
      <c r="K144" s="696"/>
      <c r="L144" s="696"/>
      <c r="M144" s="696"/>
      <c r="N144" s="696"/>
      <c r="O144" s="696"/>
      <c r="P144" s="696"/>
      <c r="Q144" s="696"/>
      <c r="R144" s="696"/>
      <c r="S144" s="696"/>
      <c r="T144" s="696"/>
      <c r="U144" s="696"/>
      <c r="V144" s="696"/>
      <c r="W144" s="696"/>
      <c r="X144" s="696"/>
      <c r="Y144" s="696"/>
      <c r="Z144" s="696"/>
      <c r="AA144" s="696"/>
      <c r="AB144" s="696"/>
      <c r="AC144" s="696"/>
      <c r="AD144" s="696"/>
      <c r="AE144" s="696"/>
      <c r="AF144" s="740"/>
      <c r="AG144" s="796"/>
      <c r="AH144" s="796"/>
      <c r="AI144" s="696"/>
      <c r="AJ144" s="696"/>
      <c r="AK144" s="696"/>
      <c r="AL144" s="696"/>
      <c r="AM144" s="696"/>
    </row>
    <row r="145" spans="1:39" ht="29.25" customHeight="1" x14ac:dyDescent="0.25">
      <c r="A145" s="696"/>
      <c r="B145" s="696"/>
      <c r="C145" s="696"/>
      <c r="D145" s="696"/>
      <c r="E145" s="696"/>
      <c r="F145" s="696"/>
      <c r="G145" s="696"/>
      <c r="H145" s="696"/>
      <c r="I145" s="696"/>
      <c r="J145" s="696"/>
      <c r="K145" s="696"/>
      <c r="L145" s="696"/>
      <c r="M145" s="696"/>
      <c r="N145" s="696"/>
      <c r="O145" s="696"/>
      <c r="P145" s="696"/>
      <c r="Q145" s="696"/>
      <c r="R145" s="696"/>
      <c r="S145" s="696"/>
      <c r="T145" s="696"/>
      <c r="U145" s="696"/>
      <c r="V145" s="696"/>
      <c r="W145" s="696"/>
      <c r="X145" s="696"/>
      <c r="Y145" s="696"/>
      <c r="Z145" s="696"/>
      <c r="AA145" s="696"/>
      <c r="AB145" s="696"/>
      <c r="AC145" s="696"/>
      <c r="AD145" s="696"/>
      <c r="AE145" s="696"/>
      <c r="AF145" s="740"/>
      <c r="AG145" s="796"/>
      <c r="AH145" s="796"/>
      <c r="AI145" s="696"/>
      <c r="AJ145" s="696"/>
      <c r="AK145" s="696"/>
      <c r="AL145" s="696"/>
      <c r="AM145" s="696"/>
    </row>
    <row r="146" spans="1:39" ht="29.25" customHeight="1" x14ac:dyDescent="0.25">
      <c r="A146" s="696"/>
      <c r="B146" s="696"/>
      <c r="C146" s="696"/>
      <c r="D146" s="696"/>
      <c r="E146" s="696"/>
      <c r="F146" s="696"/>
      <c r="G146" s="696"/>
      <c r="H146" s="696"/>
      <c r="I146" s="696"/>
      <c r="J146" s="696"/>
      <c r="K146" s="696"/>
      <c r="L146" s="696"/>
      <c r="M146" s="696"/>
      <c r="N146" s="696"/>
      <c r="O146" s="696"/>
      <c r="P146" s="696"/>
      <c r="Q146" s="696"/>
      <c r="R146" s="696"/>
      <c r="S146" s="696"/>
      <c r="T146" s="696"/>
      <c r="U146" s="696"/>
      <c r="V146" s="696"/>
      <c r="W146" s="696"/>
      <c r="X146" s="696"/>
      <c r="Y146" s="696"/>
      <c r="Z146" s="696"/>
      <c r="AA146" s="696"/>
      <c r="AB146" s="696"/>
      <c r="AC146" s="696"/>
      <c r="AD146" s="696"/>
      <c r="AE146" s="696"/>
      <c r="AF146" s="740"/>
      <c r="AG146" s="796"/>
      <c r="AH146" s="796"/>
      <c r="AI146" s="696"/>
      <c r="AJ146" s="696"/>
      <c r="AK146" s="696"/>
      <c r="AL146" s="696"/>
      <c r="AM146" s="696"/>
    </row>
    <row r="147" spans="1:39" ht="29.25" customHeight="1" x14ac:dyDescent="0.25">
      <c r="A147" s="696"/>
      <c r="B147" s="696"/>
      <c r="C147" s="696"/>
      <c r="D147" s="696"/>
      <c r="E147" s="696"/>
      <c r="F147" s="696"/>
      <c r="G147" s="696"/>
      <c r="H147" s="696"/>
      <c r="I147" s="696"/>
      <c r="J147" s="696"/>
      <c r="K147" s="696"/>
      <c r="L147" s="696"/>
      <c r="M147" s="696"/>
      <c r="N147" s="696"/>
      <c r="O147" s="696"/>
      <c r="P147" s="696"/>
      <c r="Q147" s="696"/>
      <c r="R147" s="696"/>
      <c r="S147" s="696"/>
      <c r="T147" s="696"/>
      <c r="U147" s="696"/>
      <c r="V147" s="696"/>
      <c r="W147" s="696"/>
      <c r="X147" s="696"/>
      <c r="Y147" s="696"/>
      <c r="Z147" s="696"/>
      <c r="AA147" s="696"/>
      <c r="AB147" s="696"/>
      <c r="AC147" s="696"/>
      <c r="AD147" s="696"/>
      <c r="AE147" s="696"/>
      <c r="AF147" s="740"/>
      <c r="AG147" s="796"/>
      <c r="AH147" s="796"/>
      <c r="AI147" s="696"/>
      <c r="AJ147" s="696"/>
      <c r="AK147" s="696"/>
      <c r="AL147" s="696"/>
      <c r="AM147" s="696"/>
    </row>
    <row r="148" spans="1:39" ht="29.25" customHeight="1" x14ac:dyDescent="0.25">
      <c r="A148" s="696"/>
      <c r="B148" s="696"/>
      <c r="C148" s="696"/>
      <c r="D148" s="696"/>
      <c r="E148" s="696"/>
      <c r="F148" s="696"/>
      <c r="G148" s="696"/>
      <c r="H148" s="696"/>
      <c r="I148" s="696"/>
      <c r="J148" s="696"/>
      <c r="K148" s="696"/>
      <c r="L148" s="696"/>
      <c r="M148" s="696"/>
      <c r="N148" s="696"/>
      <c r="O148" s="696"/>
      <c r="P148" s="696"/>
      <c r="Q148" s="696"/>
      <c r="R148" s="696"/>
      <c r="S148" s="696"/>
      <c r="T148" s="696"/>
      <c r="U148" s="696"/>
      <c r="V148" s="696"/>
      <c r="W148" s="696"/>
      <c r="X148" s="696"/>
      <c r="Y148" s="696"/>
      <c r="Z148" s="696"/>
      <c r="AA148" s="696"/>
      <c r="AB148" s="696"/>
      <c r="AC148" s="696"/>
      <c r="AD148" s="696"/>
      <c r="AE148" s="696"/>
      <c r="AF148" s="740"/>
      <c r="AG148" s="796"/>
      <c r="AH148" s="796"/>
      <c r="AI148" s="696"/>
      <c r="AJ148" s="696"/>
      <c r="AK148" s="696"/>
      <c r="AL148" s="696"/>
      <c r="AM148" s="696"/>
    </row>
    <row r="149" spans="1:39" ht="29.25" customHeight="1" x14ac:dyDescent="0.25">
      <c r="A149" s="696"/>
      <c r="B149" s="696"/>
      <c r="C149" s="696"/>
      <c r="D149" s="696"/>
      <c r="E149" s="696"/>
      <c r="F149" s="696"/>
      <c r="G149" s="696"/>
      <c r="H149" s="696"/>
      <c r="I149" s="696"/>
      <c r="J149" s="696"/>
      <c r="K149" s="696"/>
      <c r="L149" s="696"/>
      <c r="M149" s="696"/>
      <c r="N149" s="696"/>
      <c r="O149" s="696"/>
      <c r="P149" s="696"/>
      <c r="Q149" s="696"/>
      <c r="R149" s="696"/>
      <c r="S149" s="696"/>
      <c r="T149" s="696"/>
      <c r="U149" s="696"/>
      <c r="V149" s="696"/>
      <c r="W149" s="696"/>
      <c r="X149" s="696"/>
      <c r="Y149" s="696"/>
      <c r="Z149" s="696"/>
      <c r="AA149" s="696"/>
      <c r="AB149" s="696"/>
      <c r="AC149" s="696"/>
      <c r="AD149" s="696"/>
      <c r="AE149" s="696"/>
      <c r="AF149" s="740"/>
      <c r="AG149" s="796"/>
      <c r="AH149" s="796"/>
      <c r="AI149" s="696"/>
      <c r="AJ149" s="696"/>
      <c r="AK149" s="696"/>
      <c r="AL149" s="696"/>
      <c r="AM149" s="696"/>
    </row>
    <row r="150" spans="1:39" ht="29.25" customHeight="1" x14ac:dyDescent="0.25">
      <c r="A150" s="696"/>
      <c r="B150" s="696"/>
      <c r="C150" s="696"/>
      <c r="D150" s="696"/>
      <c r="E150" s="696"/>
      <c r="F150" s="696"/>
      <c r="G150" s="696"/>
      <c r="H150" s="696"/>
      <c r="I150" s="696"/>
      <c r="J150" s="696"/>
      <c r="K150" s="696"/>
      <c r="L150" s="696"/>
      <c r="M150" s="696"/>
      <c r="N150" s="696"/>
      <c r="O150" s="696"/>
      <c r="P150" s="696"/>
      <c r="Q150" s="696"/>
      <c r="R150" s="696"/>
      <c r="S150" s="696"/>
      <c r="T150" s="696"/>
      <c r="U150" s="696"/>
      <c r="V150" s="696"/>
      <c r="W150" s="696"/>
      <c r="X150" s="696"/>
      <c r="Y150" s="696"/>
      <c r="Z150" s="696"/>
      <c r="AA150" s="696"/>
      <c r="AB150" s="696"/>
      <c r="AC150" s="696"/>
      <c r="AD150" s="696"/>
      <c r="AE150" s="696"/>
      <c r="AF150" s="740"/>
      <c r="AG150" s="796"/>
      <c r="AH150" s="796"/>
      <c r="AI150" s="696"/>
      <c r="AJ150" s="696"/>
      <c r="AK150" s="696"/>
      <c r="AL150" s="696"/>
      <c r="AM150" s="696"/>
    </row>
    <row r="151" spans="1:39" ht="29.25" customHeight="1" x14ac:dyDescent="0.25">
      <c r="A151" s="696"/>
      <c r="B151" s="696"/>
      <c r="C151" s="696"/>
      <c r="D151" s="696"/>
      <c r="E151" s="696"/>
      <c r="F151" s="696"/>
      <c r="G151" s="696"/>
      <c r="H151" s="696"/>
      <c r="I151" s="696"/>
      <c r="J151" s="696"/>
      <c r="K151" s="696"/>
      <c r="L151" s="696"/>
      <c r="M151" s="696"/>
      <c r="N151" s="696"/>
      <c r="O151" s="696"/>
      <c r="P151" s="696"/>
      <c r="Q151" s="696"/>
      <c r="R151" s="696"/>
      <c r="S151" s="696"/>
      <c r="T151" s="696"/>
      <c r="U151" s="696"/>
      <c r="V151" s="696"/>
      <c r="W151" s="696"/>
      <c r="X151" s="696"/>
      <c r="Y151" s="696"/>
      <c r="Z151" s="696"/>
      <c r="AA151" s="696"/>
      <c r="AB151" s="696"/>
      <c r="AC151" s="696"/>
      <c r="AD151" s="696"/>
      <c r="AE151" s="696"/>
      <c r="AF151" s="740"/>
      <c r="AG151" s="796"/>
      <c r="AH151" s="796"/>
      <c r="AI151" s="696"/>
      <c r="AJ151" s="696"/>
      <c r="AK151" s="696"/>
      <c r="AL151" s="696"/>
      <c r="AM151" s="696"/>
    </row>
    <row r="152" spans="1:39" ht="29.25" customHeight="1" x14ac:dyDescent="0.25">
      <c r="A152" s="696"/>
      <c r="B152" s="696"/>
      <c r="C152" s="696"/>
      <c r="D152" s="696"/>
      <c r="E152" s="696"/>
      <c r="F152" s="696"/>
      <c r="G152" s="696"/>
      <c r="H152" s="696"/>
      <c r="I152" s="696"/>
      <c r="J152" s="696"/>
      <c r="K152" s="696"/>
      <c r="L152" s="696"/>
      <c r="M152" s="696"/>
      <c r="N152" s="696"/>
      <c r="O152" s="696"/>
      <c r="P152" s="696"/>
      <c r="Q152" s="696"/>
      <c r="R152" s="696"/>
      <c r="S152" s="696"/>
      <c r="T152" s="696"/>
      <c r="U152" s="696"/>
      <c r="V152" s="696"/>
      <c r="W152" s="696"/>
      <c r="X152" s="696"/>
      <c r="Y152" s="696"/>
      <c r="Z152" s="696"/>
      <c r="AA152" s="696"/>
      <c r="AB152" s="696"/>
      <c r="AC152" s="696"/>
      <c r="AD152" s="696"/>
      <c r="AE152" s="696"/>
      <c r="AF152" s="740"/>
      <c r="AG152" s="796"/>
      <c r="AH152" s="796"/>
      <c r="AI152" s="696"/>
      <c r="AJ152" s="696"/>
      <c r="AK152" s="696"/>
      <c r="AL152" s="696"/>
      <c r="AM152" s="696"/>
    </row>
    <row r="153" spans="1:39" ht="29.25" customHeight="1" x14ac:dyDescent="0.25">
      <c r="A153" s="696"/>
      <c r="B153" s="696"/>
      <c r="C153" s="696"/>
      <c r="D153" s="696"/>
      <c r="E153" s="696"/>
      <c r="F153" s="696"/>
      <c r="G153" s="696"/>
      <c r="H153" s="696"/>
      <c r="I153" s="696"/>
      <c r="J153" s="696"/>
      <c r="K153" s="696"/>
      <c r="L153" s="696"/>
      <c r="M153" s="696"/>
      <c r="N153" s="696"/>
      <c r="O153" s="696"/>
      <c r="P153" s="696"/>
      <c r="Q153" s="696"/>
      <c r="R153" s="696"/>
      <c r="S153" s="696"/>
      <c r="T153" s="696"/>
      <c r="U153" s="696"/>
      <c r="V153" s="696"/>
      <c r="W153" s="696"/>
      <c r="X153" s="696"/>
      <c r="Y153" s="696"/>
      <c r="Z153" s="696"/>
      <c r="AA153" s="696"/>
      <c r="AB153" s="696"/>
      <c r="AC153" s="696"/>
      <c r="AD153" s="696"/>
      <c r="AE153" s="696"/>
      <c r="AF153" s="740"/>
      <c r="AG153" s="796"/>
      <c r="AH153" s="796"/>
      <c r="AI153" s="696"/>
      <c r="AJ153" s="696"/>
      <c r="AK153" s="696"/>
      <c r="AL153" s="696"/>
      <c r="AM153" s="696"/>
    </row>
    <row r="154" spans="1:39" ht="29.25" customHeight="1" x14ac:dyDescent="0.25">
      <c r="A154" s="696"/>
      <c r="B154" s="696"/>
      <c r="C154" s="696"/>
      <c r="D154" s="696"/>
      <c r="E154" s="696"/>
      <c r="F154" s="696"/>
      <c r="G154" s="696"/>
      <c r="H154" s="696"/>
      <c r="I154" s="696"/>
      <c r="J154" s="696"/>
      <c r="K154" s="696"/>
      <c r="L154" s="696"/>
      <c r="M154" s="696"/>
      <c r="N154" s="696"/>
      <c r="O154" s="696"/>
      <c r="P154" s="696"/>
      <c r="Q154" s="696"/>
      <c r="R154" s="696"/>
      <c r="S154" s="696"/>
      <c r="T154" s="696"/>
      <c r="U154" s="696"/>
      <c r="V154" s="696"/>
      <c r="W154" s="696"/>
      <c r="X154" s="696"/>
      <c r="Y154" s="696"/>
      <c r="Z154" s="696"/>
      <c r="AA154" s="696"/>
      <c r="AB154" s="696"/>
      <c r="AC154" s="696"/>
      <c r="AD154" s="696"/>
      <c r="AE154" s="696"/>
      <c r="AF154" s="740"/>
      <c r="AG154" s="796"/>
      <c r="AH154" s="796"/>
      <c r="AI154" s="696"/>
      <c r="AJ154" s="696"/>
      <c r="AK154" s="696"/>
      <c r="AL154" s="696"/>
      <c r="AM154" s="696"/>
    </row>
    <row r="155" spans="1:39" ht="29.25" customHeight="1" x14ac:dyDescent="0.25">
      <c r="A155" s="696"/>
      <c r="B155" s="696"/>
      <c r="C155" s="696"/>
      <c r="D155" s="696"/>
      <c r="E155" s="696"/>
      <c r="F155" s="696"/>
      <c r="G155" s="696"/>
      <c r="H155" s="696"/>
      <c r="I155" s="696"/>
      <c r="J155" s="696"/>
      <c r="K155" s="696"/>
      <c r="L155" s="696"/>
      <c r="M155" s="696"/>
      <c r="N155" s="696"/>
      <c r="O155" s="696"/>
      <c r="P155" s="696"/>
      <c r="Q155" s="696"/>
      <c r="R155" s="696"/>
      <c r="S155" s="696"/>
      <c r="T155" s="696"/>
      <c r="U155" s="696"/>
      <c r="V155" s="696"/>
      <c r="W155" s="696"/>
      <c r="X155" s="696"/>
      <c r="Y155" s="696"/>
      <c r="Z155" s="696"/>
      <c r="AA155" s="696"/>
      <c r="AB155" s="696"/>
      <c r="AC155" s="696"/>
      <c r="AD155" s="696"/>
      <c r="AE155" s="696"/>
      <c r="AF155" s="740"/>
      <c r="AG155" s="796"/>
      <c r="AH155" s="796"/>
      <c r="AI155" s="696"/>
      <c r="AJ155" s="696"/>
      <c r="AK155" s="696"/>
      <c r="AL155" s="696"/>
      <c r="AM155" s="696"/>
    </row>
    <row r="156" spans="1:39" ht="29.25" customHeight="1" x14ac:dyDescent="0.25">
      <c r="A156" s="696"/>
      <c r="B156" s="696"/>
      <c r="C156" s="696"/>
      <c r="D156" s="696"/>
      <c r="E156" s="696"/>
      <c r="F156" s="696"/>
      <c r="G156" s="696"/>
      <c r="H156" s="696"/>
      <c r="I156" s="696"/>
      <c r="J156" s="696"/>
      <c r="K156" s="696"/>
      <c r="L156" s="696"/>
      <c r="M156" s="696"/>
      <c r="N156" s="696"/>
      <c r="O156" s="696"/>
      <c r="P156" s="696"/>
      <c r="Q156" s="696"/>
      <c r="R156" s="696"/>
      <c r="S156" s="696"/>
      <c r="T156" s="696"/>
      <c r="U156" s="696"/>
      <c r="V156" s="696"/>
      <c r="W156" s="696"/>
      <c r="X156" s="696"/>
      <c r="Y156" s="696"/>
      <c r="Z156" s="696"/>
      <c r="AA156" s="696"/>
      <c r="AB156" s="696"/>
      <c r="AC156" s="696"/>
      <c r="AD156" s="696"/>
      <c r="AE156" s="696"/>
      <c r="AF156" s="740"/>
      <c r="AG156" s="796"/>
      <c r="AH156" s="796"/>
      <c r="AI156" s="696"/>
      <c r="AJ156" s="696"/>
      <c r="AK156" s="696"/>
      <c r="AL156" s="696"/>
      <c r="AM156" s="696"/>
    </row>
    <row r="157" spans="1:39" ht="29.25" customHeight="1" x14ac:dyDescent="0.25">
      <c r="A157" s="696"/>
      <c r="B157" s="696"/>
      <c r="C157" s="696"/>
      <c r="D157" s="696"/>
      <c r="E157" s="696"/>
      <c r="F157" s="696"/>
      <c r="G157" s="696"/>
      <c r="H157" s="696"/>
      <c r="I157" s="696"/>
      <c r="J157" s="696"/>
      <c r="K157" s="696"/>
      <c r="L157" s="696"/>
      <c r="M157" s="696"/>
      <c r="N157" s="696"/>
      <c r="O157" s="696"/>
      <c r="P157" s="696"/>
      <c r="Q157" s="696"/>
      <c r="R157" s="696"/>
      <c r="S157" s="696"/>
      <c r="T157" s="696"/>
      <c r="U157" s="696"/>
      <c r="V157" s="696"/>
      <c r="W157" s="696"/>
      <c r="X157" s="696"/>
      <c r="Y157" s="696"/>
      <c r="Z157" s="696"/>
      <c r="AA157" s="696"/>
      <c r="AB157" s="696"/>
      <c r="AC157" s="696"/>
      <c r="AD157" s="696"/>
      <c r="AE157" s="696"/>
      <c r="AF157" s="740"/>
      <c r="AG157" s="796"/>
      <c r="AH157" s="796"/>
      <c r="AI157" s="696"/>
      <c r="AJ157" s="696"/>
      <c r="AK157" s="696"/>
      <c r="AL157" s="696"/>
      <c r="AM157" s="696"/>
    </row>
    <row r="158" spans="1:39" ht="29.25" customHeight="1" x14ac:dyDescent="0.25">
      <c r="A158" s="696"/>
      <c r="B158" s="696"/>
      <c r="C158" s="696"/>
      <c r="D158" s="696"/>
      <c r="E158" s="696"/>
      <c r="F158" s="696"/>
      <c r="G158" s="696"/>
      <c r="H158" s="696"/>
      <c r="I158" s="696"/>
      <c r="J158" s="696"/>
      <c r="K158" s="696"/>
      <c r="L158" s="696"/>
      <c r="M158" s="696"/>
      <c r="N158" s="696"/>
      <c r="O158" s="696"/>
      <c r="P158" s="696"/>
      <c r="Q158" s="696"/>
      <c r="R158" s="696"/>
      <c r="S158" s="696"/>
      <c r="T158" s="696"/>
      <c r="U158" s="696"/>
      <c r="V158" s="696"/>
      <c r="W158" s="696"/>
      <c r="X158" s="696"/>
      <c r="Y158" s="696"/>
      <c r="Z158" s="696"/>
      <c r="AA158" s="696"/>
      <c r="AB158" s="696"/>
      <c r="AC158" s="696"/>
      <c r="AD158" s="696"/>
      <c r="AE158" s="696"/>
      <c r="AF158" s="740"/>
      <c r="AG158" s="796"/>
      <c r="AH158" s="796"/>
      <c r="AI158" s="696"/>
      <c r="AJ158" s="696"/>
      <c r="AK158" s="696"/>
      <c r="AL158" s="696"/>
      <c r="AM158" s="696"/>
    </row>
    <row r="159" spans="1:39" ht="29.25" customHeight="1" x14ac:dyDescent="0.25">
      <c r="A159" s="696"/>
      <c r="B159" s="696"/>
      <c r="C159" s="696"/>
      <c r="D159" s="696"/>
      <c r="E159" s="696"/>
      <c r="F159" s="696"/>
      <c r="G159" s="696"/>
      <c r="H159" s="696"/>
      <c r="I159" s="696"/>
      <c r="J159" s="696"/>
      <c r="K159" s="696"/>
      <c r="L159" s="696"/>
      <c r="M159" s="696"/>
      <c r="N159" s="696"/>
      <c r="O159" s="696"/>
      <c r="P159" s="696"/>
      <c r="Q159" s="696"/>
      <c r="R159" s="696"/>
      <c r="S159" s="696"/>
      <c r="T159" s="696"/>
      <c r="U159" s="696"/>
      <c r="V159" s="696"/>
      <c r="W159" s="696"/>
      <c r="X159" s="696"/>
      <c r="Y159" s="696"/>
      <c r="Z159" s="696"/>
      <c r="AA159" s="696"/>
      <c r="AB159" s="696"/>
      <c r="AC159" s="696"/>
      <c r="AD159" s="696"/>
      <c r="AE159" s="696"/>
      <c r="AF159" s="740"/>
      <c r="AG159" s="796"/>
      <c r="AH159" s="796"/>
      <c r="AI159" s="696"/>
      <c r="AJ159" s="696"/>
      <c r="AK159" s="696"/>
      <c r="AL159" s="696"/>
      <c r="AM159" s="696"/>
    </row>
    <row r="160" spans="1:39" ht="29.25" customHeight="1" x14ac:dyDescent="0.25">
      <c r="A160" s="696"/>
      <c r="B160" s="696"/>
      <c r="C160" s="696"/>
      <c r="D160" s="696"/>
      <c r="E160" s="696"/>
      <c r="F160" s="696"/>
      <c r="G160" s="696"/>
      <c r="H160" s="696"/>
      <c r="I160" s="696"/>
      <c r="J160" s="696"/>
      <c r="K160" s="696"/>
      <c r="L160" s="696"/>
      <c r="M160" s="696"/>
      <c r="N160" s="696"/>
      <c r="O160" s="696"/>
      <c r="P160" s="696"/>
      <c r="Q160" s="696"/>
      <c r="R160" s="696"/>
      <c r="S160" s="696"/>
      <c r="T160" s="696"/>
      <c r="U160" s="696"/>
      <c r="V160" s="696"/>
      <c r="W160" s="696"/>
      <c r="X160" s="696"/>
      <c r="Y160" s="696"/>
      <c r="Z160" s="696"/>
      <c r="AA160" s="696"/>
      <c r="AB160" s="696"/>
      <c r="AC160" s="696"/>
      <c r="AD160" s="696"/>
      <c r="AE160" s="696"/>
      <c r="AF160" s="740"/>
      <c r="AG160" s="796"/>
      <c r="AH160" s="796"/>
      <c r="AI160" s="696"/>
      <c r="AJ160" s="696"/>
      <c r="AK160" s="696"/>
      <c r="AL160" s="696"/>
      <c r="AM160" s="696"/>
    </row>
    <row r="161" spans="1:39" ht="29.25" customHeight="1" x14ac:dyDescent="0.25">
      <c r="A161" s="696"/>
      <c r="B161" s="696"/>
      <c r="C161" s="696">
        <v>10</v>
      </c>
      <c r="D161" s="696"/>
      <c r="E161" s="696">
        <v>0</v>
      </c>
      <c r="F161" s="696"/>
      <c r="G161" s="696"/>
      <c r="H161" s="696"/>
      <c r="I161" s="696"/>
      <c r="J161" s="696"/>
      <c r="K161" s="696"/>
      <c r="L161" s="696"/>
      <c r="M161" s="696"/>
      <c r="N161" s="696"/>
      <c r="O161" s="696"/>
      <c r="P161" s="696"/>
      <c r="Q161" s="696"/>
      <c r="R161" s="696"/>
      <c r="S161" s="696"/>
      <c r="T161" s="696"/>
      <c r="U161" s="696"/>
      <c r="V161" s="696"/>
      <c r="W161" s="696"/>
      <c r="X161" s="696"/>
      <c r="Y161" s="696"/>
      <c r="Z161" s="696"/>
      <c r="AA161" s="696"/>
      <c r="AB161" s="696"/>
      <c r="AC161" s="696"/>
      <c r="AD161" s="696"/>
      <c r="AE161" s="696"/>
      <c r="AF161" s="740"/>
      <c r="AG161" s="796"/>
      <c r="AH161" s="796"/>
      <c r="AI161" s="696"/>
      <c r="AJ161" s="696"/>
      <c r="AK161" s="696"/>
      <c r="AL161" s="696"/>
      <c r="AM161" s="696"/>
    </row>
    <row r="162" spans="1:39" ht="29.25" customHeight="1" x14ac:dyDescent="0.25">
      <c r="A162" s="696"/>
      <c r="B162" s="696"/>
      <c r="C162" s="696"/>
      <c r="D162" s="696"/>
      <c r="E162" s="696"/>
      <c r="F162" s="696"/>
      <c r="G162" s="696"/>
      <c r="H162" s="696"/>
      <c r="I162" s="696"/>
      <c r="J162" s="696"/>
      <c r="K162" s="696"/>
      <c r="L162" s="696"/>
      <c r="M162" s="696"/>
      <c r="N162" s="696"/>
      <c r="O162" s="696"/>
      <c r="P162" s="696"/>
      <c r="Q162" s="696"/>
      <c r="R162" s="696"/>
      <c r="S162" s="696"/>
      <c r="T162" s="696"/>
      <c r="U162" s="696"/>
      <c r="V162" s="696"/>
      <c r="W162" s="696"/>
      <c r="X162" s="696"/>
      <c r="Y162" s="696"/>
      <c r="Z162" s="696"/>
      <c r="AA162" s="696"/>
      <c r="AB162" s="696"/>
      <c r="AC162" s="696"/>
      <c r="AD162" s="696"/>
      <c r="AE162" s="696"/>
      <c r="AF162" s="740"/>
      <c r="AG162" s="796"/>
      <c r="AH162" s="796"/>
      <c r="AI162" s="696"/>
      <c r="AJ162" s="696"/>
      <c r="AK162" s="696"/>
      <c r="AL162" s="696"/>
      <c r="AM162" s="696"/>
    </row>
  </sheetData>
  <autoFilter ref="A1:AM37" xr:uid="{2B3D17A8-03A8-46C5-905C-526E03E1ED0F}">
    <filterColumn colId="5">
      <filters>
        <filter val="Diseñar e implementar 1 estrategia para el desarrollo de capacidades sociomecionales y técnicas de las mujeres en toda su diversidad para su emprendimiento y"/>
      </filters>
    </filterColumn>
  </autoFilter>
  <mergeCells count="253">
    <mergeCell ref="AG158:AH158"/>
    <mergeCell ref="AG159:AH159"/>
    <mergeCell ref="AG160:AH160"/>
    <mergeCell ref="AG161:AH161"/>
    <mergeCell ref="AG162:AH162"/>
    <mergeCell ref="AG152:AH152"/>
    <mergeCell ref="AG153:AH153"/>
    <mergeCell ref="AG154:AH154"/>
    <mergeCell ref="AG155:AH155"/>
    <mergeCell ref="AG156:AH156"/>
    <mergeCell ref="AG157:AH157"/>
    <mergeCell ref="AG146:AH146"/>
    <mergeCell ref="AG147:AH147"/>
    <mergeCell ref="AG148:AH148"/>
    <mergeCell ref="AG149:AH149"/>
    <mergeCell ref="AG150:AH150"/>
    <mergeCell ref="AG151:AH151"/>
    <mergeCell ref="AG140:AH140"/>
    <mergeCell ref="AG141:AH141"/>
    <mergeCell ref="AG142:AH142"/>
    <mergeCell ref="AG143:AH143"/>
    <mergeCell ref="AG144:AH144"/>
    <mergeCell ref="AG145:AH145"/>
    <mergeCell ref="AG134:AH134"/>
    <mergeCell ref="AG135:AH135"/>
    <mergeCell ref="AG136:AH136"/>
    <mergeCell ref="AG137:AH137"/>
    <mergeCell ref="AG138:AH138"/>
    <mergeCell ref="AG139:AH139"/>
    <mergeCell ref="AG128:AH128"/>
    <mergeCell ref="AG129:AH129"/>
    <mergeCell ref="AG130:AH130"/>
    <mergeCell ref="AG131:AH131"/>
    <mergeCell ref="AG132:AH132"/>
    <mergeCell ref="AG133:AH133"/>
    <mergeCell ref="AG122:AH122"/>
    <mergeCell ref="AG123:AH123"/>
    <mergeCell ref="AG124:AH124"/>
    <mergeCell ref="AG125:AH125"/>
    <mergeCell ref="AG126:AH126"/>
    <mergeCell ref="AG127:AH127"/>
    <mergeCell ref="AG116:AH116"/>
    <mergeCell ref="AG117:AH117"/>
    <mergeCell ref="AG118:AH118"/>
    <mergeCell ref="AG119:AH119"/>
    <mergeCell ref="AG120:AH120"/>
    <mergeCell ref="AG121:AH121"/>
    <mergeCell ref="AG110:AH110"/>
    <mergeCell ref="AG111:AH111"/>
    <mergeCell ref="AG112:AH112"/>
    <mergeCell ref="AG113:AH113"/>
    <mergeCell ref="AG114:AH114"/>
    <mergeCell ref="AG115:AH115"/>
    <mergeCell ref="AG104:AH104"/>
    <mergeCell ref="AG105:AH105"/>
    <mergeCell ref="AG106:AH106"/>
    <mergeCell ref="AG107:AH107"/>
    <mergeCell ref="AG108:AH108"/>
    <mergeCell ref="AG109:AH109"/>
    <mergeCell ref="AG98:AH98"/>
    <mergeCell ref="AG99:AH99"/>
    <mergeCell ref="AG100:AH100"/>
    <mergeCell ref="AG101:AH101"/>
    <mergeCell ref="AG102:AH102"/>
    <mergeCell ref="AG103:AH103"/>
    <mergeCell ref="AG92:AH92"/>
    <mergeCell ref="AG93:AH93"/>
    <mergeCell ref="AG94:AH94"/>
    <mergeCell ref="AG95:AH95"/>
    <mergeCell ref="AG96:AH96"/>
    <mergeCell ref="AG97:AH97"/>
    <mergeCell ref="AG87:AH87"/>
    <mergeCell ref="A88:B88"/>
    <mergeCell ref="AG88:AH88"/>
    <mergeCell ref="AG89:AH89"/>
    <mergeCell ref="AG90:AH90"/>
    <mergeCell ref="AG91:AH91"/>
    <mergeCell ref="AG81:AH81"/>
    <mergeCell ref="AG82:AH82"/>
    <mergeCell ref="AG83:AH83"/>
    <mergeCell ref="AG84:AH84"/>
    <mergeCell ref="AG85:AH85"/>
    <mergeCell ref="AG86:AH86"/>
    <mergeCell ref="AG75:AH75"/>
    <mergeCell ref="AG76:AH76"/>
    <mergeCell ref="AG77:AH77"/>
    <mergeCell ref="AG78:AH78"/>
    <mergeCell ref="AG79:AH79"/>
    <mergeCell ref="AG80:AH80"/>
    <mergeCell ref="AG69:AH69"/>
    <mergeCell ref="AG70:AH70"/>
    <mergeCell ref="AG71:AH71"/>
    <mergeCell ref="AG72:AH72"/>
    <mergeCell ref="AG73:AH73"/>
    <mergeCell ref="AG74:AH74"/>
    <mergeCell ref="AG63:AH63"/>
    <mergeCell ref="AG64:AH64"/>
    <mergeCell ref="AG65:AH65"/>
    <mergeCell ref="AG66:AH66"/>
    <mergeCell ref="AG67:AH67"/>
    <mergeCell ref="AG68:AH68"/>
    <mergeCell ref="AG58:AH58"/>
    <mergeCell ref="AG59:AH59"/>
    <mergeCell ref="AG60:AH60"/>
    <mergeCell ref="AG61:AH61"/>
    <mergeCell ref="A62:B62"/>
    <mergeCell ref="AG62:AH62"/>
    <mergeCell ref="AG52:AH52"/>
    <mergeCell ref="AG53:AH53"/>
    <mergeCell ref="AG54:AH54"/>
    <mergeCell ref="AG55:AH55"/>
    <mergeCell ref="AG56:AH56"/>
    <mergeCell ref="AG57:AH57"/>
    <mergeCell ref="AJ48:AJ49"/>
    <mergeCell ref="AK48:AK49"/>
    <mergeCell ref="AL48:AL49"/>
    <mergeCell ref="AM48:AM49"/>
    <mergeCell ref="AG50:AH50"/>
    <mergeCell ref="AG51:AH51"/>
    <mergeCell ref="AC48:AC49"/>
    <mergeCell ref="AD48:AD49"/>
    <mergeCell ref="AE48:AE49"/>
    <mergeCell ref="AF48:AF49"/>
    <mergeCell ref="AG48:AH49"/>
    <mergeCell ref="AI48:AI49"/>
    <mergeCell ref="W48:W49"/>
    <mergeCell ref="X48:X49"/>
    <mergeCell ref="Y48:Y49"/>
    <mergeCell ref="Z48:Z49"/>
    <mergeCell ref="AA48:AA49"/>
    <mergeCell ref="AB48:AB49"/>
    <mergeCell ref="Q48:Q49"/>
    <mergeCell ref="R48:R49"/>
    <mergeCell ref="S48:S49"/>
    <mergeCell ref="T48:T49"/>
    <mergeCell ref="U48:U49"/>
    <mergeCell ref="V48:V49"/>
    <mergeCell ref="K48:K49"/>
    <mergeCell ref="L48:L49"/>
    <mergeCell ref="M48:M49"/>
    <mergeCell ref="N48:N49"/>
    <mergeCell ref="O48:O49"/>
    <mergeCell ref="P48:P49"/>
    <mergeCell ref="AG47:AH47"/>
    <mergeCell ref="B48:B49"/>
    <mergeCell ref="C48:C49"/>
    <mergeCell ref="D48:D49"/>
    <mergeCell ref="E48:E49"/>
    <mergeCell ref="F48:F49"/>
    <mergeCell ref="G48:G49"/>
    <mergeCell ref="H48:H49"/>
    <mergeCell ref="I48:I49"/>
    <mergeCell ref="J48:J49"/>
    <mergeCell ref="AG41:AH41"/>
    <mergeCell ref="AG42:AH42"/>
    <mergeCell ref="AG43:AH43"/>
    <mergeCell ref="A44:B44"/>
    <mergeCell ref="AG44:AH44"/>
    <mergeCell ref="AG45:AH45"/>
    <mergeCell ref="AG35:AH35"/>
    <mergeCell ref="AG36:AH36"/>
    <mergeCell ref="AG37:AH37"/>
    <mergeCell ref="AG38:AH38"/>
    <mergeCell ref="AG39:AH39"/>
    <mergeCell ref="AG40:AH40"/>
    <mergeCell ref="AG29:AH29"/>
    <mergeCell ref="AG30:AH30"/>
    <mergeCell ref="AG31:AH31"/>
    <mergeCell ref="AG32:AH32"/>
    <mergeCell ref="AG33:AH33"/>
    <mergeCell ref="AG34:AH34"/>
    <mergeCell ref="AL18:AL19"/>
    <mergeCell ref="AM18:AM19"/>
    <mergeCell ref="AG23:AH23"/>
    <mergeCell ref="AG25:AH25"/>
    <mergeCell ref="AG27:AH27"/>
    <mergeCell ref="AG28:AH28"/>
    <mergeCell ref="AF18:AF19"/>
    <mergeCell ref="AG18:AG19"/>
    <mergeCell ref="AH18:AH19"/>
    <mergeCell ref="AI18:AI19"/>
    <mergeCell ref="AJ18:AJ19"/>
    <mergeCell ref="AK18:AK19"/>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AK16:AK17"/>
    <mergeCell ref="AL16:AL17"/>
    <mergeCell ref="AM16:AM17"/>
    <mergeCell ref="A18:A19"/>
    <mergeCell ref="B18:B19"/>
    <mergeCell ref="C18:C19"/>
    <mergeCell ref="D18:D19"/>
    <mergeCell ref="E18:E19"/>
    <mergeCell ref="F18:F19"/>
    <mergeCell ref="G18:G19"/>
    <mergeCell ref="AE16:AE17"/>
    <mergeCell ref="AF16:AF17"/>
    <mergeCell ref="AG16:AG17"/>
    <mergeCell ref="AH16:AH17"/>
    <mergeCell ref="AI16:AI17"/>
    <mergeCell ref="AJ16:AJ17"/>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A16:A17"/>
    <mergeCell ref="B16:B17"/>
    <mergeCell ref="C16:C17"/>
    <mergeCell ref="D16:D17"/>
    <mergeCell ref="E16:E17"/>
    <mergeCell ref="F16:F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86C36-299B-4F90-8FC3-B5EE485EC1E4}">
  <dimension ref="A1:AB40"/>
  <sheetViews>
    <sheetView zoomScale="90" zoomScaleNormal="90" workbookViewId="0">
      <selection activeCell="D9" sqref="D9"/>
    </sheetView>
  </sheetViews>
  <sheetFormatPr baseColWidth="10" defaultColWidth="11.42578125" defaultRowHeight="12.75" x14ac:dyDescent="0.25"/>
  <cols>
    <col min="1" max="1" width="7.7109375" style="192" customWidth="1"/>
    <col min="2" max="2" width="57" style="192" customWidth="1"/>
    <col min="3" max="3" width="12.140625" style="192" customWidth="1"/>
    <col min="4" max="8" width="14.85546875" style="192" customWidth="1"/>
    <col min="9" max="9" width="15.28515625" style="192" customWidth="1"/>
    <col min="10" max="10" width="12.42578125" style="192" customWidth="1"/>
    <col min="11" max="11" width="25" style="192" customWidth="1"/>
    <col min="12" max="12" width="11.7109375" style="192" customWidth="1"/>
    <col min="13" max="17" width="9.7109375" style="192" customWidth="1"/>
    <col min="18" max="18" width="10.42578125" style="192" customWidth="1"/>
    <col min="19" max="19" width="8.28515625" style="192" customWidth="1"/>
    <col min="20" max="20" width="12.140625" style="192" customWidth="1"/>
    <col min="21" max="21" width="6.28515625" style="192" customWidth="1"/>
    <col min="22" max="27" width="11.42578125" style="192"/>
    <col min="28" max="28" width="13.42578125" style="227" customWidth="1"/>
    <col min="29" max="16384" width="11.42578125" style="192"/>
  </cols>
  <sheetData>
    <row r="1" spans="1:27" ht="36" customHeight="1" thickBot="1" x14ac:dyDescent="0.3">
      <c r="A1" s="178" t="s">
        <v>139</v>
      </c>
      <c r="B1" s="179" t="s">
        <v>140</v>
      </c>
      <c r="C1" s="180" t="s">
        <v>141</v>
      </c>
      <c r="D1" s="181" t="s">
        <v>142</v>
      </c>
      <c r="E1" s="182" t="s">
        <v>143</v>
      </c>
      <c r="F1" s="182" t="s">
        <v>144</v>
      </c>
      <c r="G1" s="182" t="s">
        <v>145</v>
      </c>
      <c r="H1" s="183" t="s">
        <v>146</v>
      </c>
      <c r="I1" s="184" t="s">
        <v>120</v>
      </c>
      <c r="J1" s="185"/>
      <c r="K1" s="186" t="s">
        <v>147</v>
      </c>
      <c r="L1" s="187" t="s">
        <v>148</v>
      </c>
      <c r="M1" s="188" t="s">
        <v>142</v>
      </c>
      <c r="N1" s="189" t="s">
        <v>143</v>
      </c>
      <c r="O1" s="189" t="s">
        <v>144</v>
      </c>
      <c r="P1" s="189" t="s">
        <v>145</v>
      </c>
      <c r="Q1" s="190" t="s">
        <v>146</v>
      </c>
      <c r="R1" s="191" t="s">
        <v>120</v>
      </c>
    </row>
    <row r="2" spans="1:27" ht="36" customHeight="1" x14ac:dyDescent="0.25">
      <c r="A2" s="681">
        <v>1</v>
      </c>
      <c r="B2" s="653" t="s">
        <v>104</v>
      </c>
      <c r="C2" s="194" t="s">
        <v>149</v>
      </c>
      <c r="D2" s="195">
        <v>2000</v>
      </c>
      <c r="E2" s="196">
        <v>7000</v>
      </c>
      <c r="F2" s="196">
        <v>7000</v>
      </c>
      <c r="G2" s="196">
        <v>7000</v>
      </c>
      <c r="H2" s="197">
        <v>3100</v>
      </c>
      <c r="I2" s="198">
        <f t="shared" ref="I2:I8" si="0">SUM(D2:H2)</f>
        <v>26100</v>
      </c>
      <c r="J2" s="199" t="s">
        <v>150</v>
      </c>
      <c r="K2" s="657" t="s">
        <v>151</v>
      </c>
      <c r="L2" s="660" t="s">
        <v>152</v>
      </c>
      <c r="M2" s="682">
        <v>2000</v>
      </c>
      <c r="N2" s="675">
        <v>7000</v>
      </c>
      <c r="O2" s="675">
        <v>7000</v>
      </c>
      <c r="P2" s="675">
        <v>7000</v>
      </c>
      <c r="Q2" s="677">
        <v>3100</v>
      </c>
      <c r="R2" s="679">
        <f>SUM(M2:Q3)</f>
        <v>26100</v>
      </c>
    </row>
    <row r="3" spans="1:27" ht="36" customHeight="1" thickBot="1" x14ac:dyDescent="0.3">
      <c r="A3" s="652"/>
      <c r="B3" s="654"/>
      <c r="C3" s="200" t="s">
        <v>153</v>
      </c>
      <c r="D3" s="201">
        <f>+'[3]Ppto 2020-2024 15-jun-2020'!C3-4000000</f>
        <v>110870000</v>
      </c>
      <c r="E3" s="201">
        <f>+'[3]Ppto 2020-2024 15-jun-2020'!D3</f>
        <v>2363000000</v>
      </c>
      <c r="F3" s="201">
        <f>+'[3]Ppto 2020-2024 15-jun-2020'!E3</f>
        <v>2523000000</v>
      </c>
      <c r="G3" s="201">
        <f>+'[3]Ppto 2020-2024 15-jun-2020'!F3</f>
        <v>2491086000</v>
      </c>
      <c r="H3" s="202">
        <f>+'[3]Ppto 2020-2024 15-jun-2020'!G3</f>
        <v>2219930000</v>
      </c>
      <c r="I3" s="203">
        <f t="shared" si="0"/>
        <v>9707886000</v>
      </c>
      <c r="J3" s="204" t="s">
        <v>154</v>
      </c>
      <c r="K3" s="658"/>
      <c r="L3" s="661"/>
      <c r="M3" s="683"/>
      <c r="N3" s="676"/>
      <c r="O3" s="676"/>
      <c r="P3" s="676"/>
      <c r="Q3" s="678"/>
      <c r="R3" s="680"/>
    </row>
    <row r="4" spans="1:27" ht="36" customHeight="1" x14ac:dyDescent="0.25">
      <c r="A4" s="652">
        <v>2</v>
      </c>
      <c r="B4" s="653" t="s">
        <v>110</v>
      </c>
      <c r="C4" s="194" t="s">
        <v>149</v>
      </c>
      <c r="D4" s="205">
        <v>2</v>
      </c>
      <c r="E4" s="206">
        <v>4</v>
      </c>
      <c r="F4" s="206">
        <v>4</v>
      </c>
      <c r="G4" s="206">
        <v>3</v>
      </c>
      <c r="H4" s="207">
        <v>0</v>
      </c>
      <c r="I4" s="208">
        <f t="shared" si="0"/>
        <v>13</v>
      </c>
      <c r="J4" s="655" t="s">
        <v>155</v>
      </c>
      <c r="K4" s="656" t="s">
        <v>156</v>
      </c>
      <c r="L4" s="659" t="s">
        <v>152</v>
      </c>
      <c r="M4" s="643">
        <v>0.18</v>
      </c>
      <c r="N4" s="646">
        <v>0.25</v>
      </c>
      <c r="O4" s="646">
        <v>0.25</v>
      </c>
      <c r="P4" s="649">
        <v>0.22</v>
      </c>
      <c r="Q4" s="669">
        <v>0.1</v>
      </c>
      <c r="R4" s="672">
        <f>SUM(M4:Q4)</f>
        <v>0.99999999999999989</v>
      </c>
      <c r="T4" s="209" t="s">
        <v>100</v>
      </c>
      <c r="U4" s="210">
        <v>15</v>
      </c>
      <c r="V4" s="211">
        <v>31</v>
      </c>
      <c r="W4" s="211">
        <v>31</v>
      </c>
      <c r="X4" s="211">
        <v>23</v>
      </c>
      <c r="Y4" s="212">
        <v>0</v>
      </c>
      <c r="Z4" s="209">
        <f>SUM(U4:Y4)</f>
        <v>100</v>
      </c>
      <c r="AA4" s="213"/>
    </row>
    <row r="5" spans="1:27" ht="36" customHeight="1" thickBot="1" x14ac:dyDescent="0.3">
      <c r="A5" s="652"/>
      <c r="B5" s="654"/>
      <c r="C5" s="200" t="s">
        <v>153</v>
      </c>
      <c r="D5" s="201">
        <f>+'[3]Ppto 2020-2024 15-jun-2020'!C4+20000000</f>
        <v>120000000</v>
      </c>
      <c r="E5" s="201">
        <f>+'[3]Ppto 2020-2024 15-jun-2020'!D4</f>
        <v>800000000</v>
      </c>
      <c r="F5" s="201">
        <f>+'[3]Ppto 2020-2024 15-jun-2020'!E4</f>
        <v>800000000</v>
      </c>
      <c r="G5" s="201">
        <f>+'[3]Ppto 2020-2024 15-jun-2020'!F4</f>
        <v>700000000</v>
      </c>
      <c r="H5" s="202">
        <f>+'[3]Ppto 2020-2024 15-jun-2020'!G4</f>
        <v>0</v>
      </c>
      <c r="I5" s="203">
        <f t="shared" si="0"/>
        <v>2420000000</v>
      </c>
      <c r="J5" s="655"/>
      <c r="K5" s="657"/>
      <c r="L5" s="660"/>
      <c r="M5" s="644"/>
      <c r="N5" s="647"/>
      <c r="O5" s="647"/>
      <c r="P5" s="650"/>
      <c r="Q5" s="670"/>
      <c r="R5" s="673"/>
      <c r="T5" s="214" t="s">
        <v>101</v>
      </c>
      <c r="U5" s="215">
        <v>20</v>
      </c>
      <c r="V5" s="216">
        <v>20</v>
      </c>
      <c r="W5" s="216">
        <v>20</v>
      </c>
      <c r="X5" s="216">
        <v>20</v>
      </c>
      <c r="Y5" s="217">
        <v>20</v>
      </c>
      <c r="Z5" s="214">
        <f>SUM(U5:Y5)</f>
        <v>100</v>
      </c>
      <c r="AA5" s="213"/>
    </row>
    <row r="6" spans="1:27" ht="36" customHeight="1" x14ac:dyDescent="0.25">
      <c r="A6" s="652">
        <v>3</v>
      </c>
      <c r="B6" s="653" t="s">
        <v>157</v>
      </c>
      <c r="C6" s="218" t="s">
        <v>158</v>
      </c>
      <c r="D6" s="219">
        <v>0.2</v>
      </c>
      <c r="E6" s="219">
        <v>0.2</v>
      </c>
      <c r="F6" s="219">
        <v>0.2</v>
      </c>
      <c r="G6" s="219">
        <v>0.2</v>
      </c>
      <c r="H6" s="219">
        <v>0.2</v>
      </c>
      <c r="I6" s="220">
        <f t="shared" si="0"/>
        <v>1</v>
      </c>
      <c r="J6" s="655" t="s">
        <v>159</v>
      </c>
      <c r="K6" s="657"/>
      <c r="L6" s="660"/>
      <c r="M6" s="644"/>
      <c r="N6" s="647"/>
      <c r="O6" s="647"/>
      <c r="P6" s="650"/>
      <c r="Q6" s="670"/>
      <c r="R6" s="673"/>
      <c r="T6" s="209" t="s">
        <v>160</v>
      </c>
      <c r="U6" s="221">
        <f>AVERAGE(U4:U5)</f>
        <v>17.5</v>
      </c>
      <c r="V6" s="211">
        <f>AVERAGE(V4:V5)</f>
        <v>25.5</v>
      </c>
      <c r="W6" s="211">
        <f>AVERAGE(W4:W5)</f>
        <v>25.5</v>
      </c>
      <c r="X6" s="211">
        <f>AVERAGE(X4:X5)</f>
        <v>21.5</v>
      </c>
      <c r="Y6" s="212">
        <f t="shared" ref="Y6" si="1">AVERAGE(Y4:Y5)</f>
        <v>10</v>
      </c>
      <c r="Z6" s="209">
        <f>SUM(U6:Y6)</f>
        <v>100</v>
      </c>
      <c r="AA6" s="213"/>
    </row>
    <row r="7" spans="1:27" ht="27.75" customHeight="1" thickBot="1" x14ac:dyDescent="0.3">
      <c r="A7" s="662"/>
      <c r="B7" s="663"/>
      <c r="C7" s="222" t="s">
        <v>153</v>
      </c>
      <c r="D7" s="223">
        <f>+'[3]Ppto 2020-2024 15-jun-2020'!C5-16000000</f>
        <v>91500000</v>
      </c>
      <c r="E7" s="223">
        <f>+'[3]Ppto 2020-2024 15-jun-2020'!D5</f>
        <v>827985000</v>
      </c>
      <c r="F7" s="223">
        <f>+'[3]Ppto 2020-2024 15-jun-2020'!E5</f>
        <v>848326000</v>
      </c>
      <c r="G7" s="223">
        <f>+'[3]Ppto 2020-2024 15-jun-2020'!F5</f>
        <v>725114000</v>
      </c>
      <c r="H7" s="224">
        <f>+'[3]Ppto 2020-2024 15-jun-2020'!G5</f>
        <v>746870000</v>
      </c>
      <c r="I7" s="225">
        <f t="shared" si="0"/>
        <v>3239795000</v>
      </c>
      <c r="J7" s="655"/>
      <c r="K7" s="658"/>
      <c r="L7" s="661"/>
      <c r="M7" s="645"/>
      <c r="N7" s="648"/>
      <c r="O7" s="648"/>
      <c r="P7" s="651"/>
      <c r="Q7" s="671"/>
      <c r="R7" s="674"/>
      <c r="T7" s="214" t="s">
        <v>161</v>
      </c>
      <c r="U7" s="226">
        <v>18</v>
      </c>
      <c r="V7" s="216">
        <v>25</v>
      </c>
      <c r="W7" s="216">
        <v>25</v>
      </c>
      <c r="X7" s="216">
        <v>22</v>
      </c>
      <c r="Y7" s="217">
        <v>10</v>
      </c>
      <c r="Z7" s="214">
        <f>SUM(U7:Y7)</f>
        <v>100</v>
      </c>
      <c r="AA7" s="213"/>
    </row>
    <row r="8" spans="1:27" ht="36" customHeight="1" thickBot="1" x14ac:dyDescent="0.3">
      <c r="A8" s="664" t="s">
        <v>120</v>
      </c>
      <c r="B8" s="665"/>
      <c r="C8" s="666"/>
      <c r="D8" s="228">
        <f>D3+D5+D7</f>
        <v>322370000</v>
      </c>
      <c r="E8" s="229">
        <f>E3+E5+E7</f>
        <v>3990985000</v>
      </c>
      <c r="F8" s="229">
        <f>F3+F5+F7</f>
        <v>4171326000</v>
      </c>
      <c r="G8" s="229">
        <f>G3+G5+G7</f>
        <v>3916200000</v>
      </c>
      <c r="H8" s="230">
        <f>H3+H5+H7</f>
        <v>2966800000</v>
      </c>
      <c r="I8" s="231">
        <f t="shared" si="0"/>
        <v>15367681000</v>
      </c>
      <c r="J8" s="232"/>
    </row>
    <row r="9" spans="1:27" ht="36" customHeight="1" thickBot="1" x14ac:dyDescent="0.3">
      <c r="D9" s="233" t="s">
        <v>162</v>
      </c>
    </row>
    <row r="10" spans="1:27" ht="33" customHeight="1" thickBot="1" x14ac:dyDescent="0.3">
      <c r="A10" s="234" t="s">
        <v>163</v>
      </c>
      <c r="B10" s="182" t="s">
        <v>164</v>
      </c>
      <c r="C10" s="182" t="s">
        <v>165</v>
      </c>
      <c r="D10" s="182" t="s">
        <v>143</v>
      </c>
      <c r="E10" s="182" t="s">
        <v>144</v>
      </c>
      <c r="F10" s="182" t="s">
        <v>145</v>
      </c>
      <c r="G10" s="183" t="s">
        <v>146</v>
      </c>
      <c r="H10" s="184" t="str">
        <f>'[3]Ppto 2020-2024 15-jun-2020'!H10</f>
        <v>Total cuatrienio</v>
      </c>
    </row>
    <row r="11" spans="1:27" ht="25.5" x14ac:dyDescent="0.25">
      <c r="A11" s="235">
        <f>'[3]Ppto 2020-2024 15-jun-2020'!A11</f>
        <v>31312</v>
      </c>
      <c r="B11" s="235" t="str">
        <f>'[3]Ppto 2020-2024 15-jun-2020'!B11</f>
        <v>Personal contratado para apoyar las actividades propias de los proyectos de inversión de la entidad</v>
      </c>
      <c r="C11" s="236">
        <f>'[3]Ppto 2020-2024 15-jun-2020'!C11</f>
        <v>222370000</v>
      </c>
      <c r="D11" s="236">
        <f>'[3]Ppto 2020-2024 15-jun-2020'!D11</f>
        <v>2136485000</v>
      </c>
      <c r="E11" s="236">
        <f>'[3]Ppto 2020-2024 15-jun-2020'!E11</f>
        <v>2286991000</v>
      </c>
      <c r="F11" s="236">
        <f>'[3]Ppto 2020-2024 15-jun-2020'!F11</f>
        <v>2357114000</v>
      </c>
      <c r="G11" s="237">
        <f>'[3]Ppto 2020-2024 15-jun-2020'!G11</f>
        <v>2214000000</v>
      </c>
      <c r="H11" s="238">
        <f>'[3]Ppto 2020-2024 15-jun-2020'!H11</f>
        <v>9216960000</v>
      </c>
    </row>
    <row r="12" spans="1:27" x14ac:dyDescent="0.25">
      <c r="A12" s="239">
        <f>'[3]Ppto 2020-2024 15-jun-2020'!A12</f>
        <v>31366</v>
      </c>
      <c r="B12" s="239"/>
      <c r="C12" s="240">
        <f>'[3]Ppto 2020-2024 15-jun-2020'!C12</f>
        <v>100000000</v>
      </c>
      <c r="D12" s="240">
        <f>'[3]Ppto 2020-2024 15-jun-2020'!D12</f>
        <v>800000000</v>
      </c>
      <c r="E12" s="240">
        <f>'[3]Ppto 2020-2024 15-jun-2020'!E12</f>
        <v>800000000</v>
      </c>
      <c r="F12" s="240">
        <f>'[3]Ppto 2020-2024 15-jun-2020'!F12</f>
        <v>700000000</v>
      </c>
      <c r="G12" s="241">
        <f>'[3]Ppto 2020-2024 15-jun-2020'!G12</f>
        <v>0</v>
      </c>
      <c r="H12" s="242">
        <f>'[3]Ppto 2020-2024 15-jun-2020'!H12</f>
        <v>2400000000</v>
      </c>
    </row>
    <row r="13" spans="1:27" x14ac:dyDescent="0.25">
      <c r="A13" s="239">
        <f>'[3]Ppto 2020-2024 15-jun-2020'!A14</f>
        <v>26254</v>
      </c>
      <c r="B13" s="239" t="str">
        <f>'[3]Ppto 2020-2024 15-jun-2020'!B14</f>
        <v>Otros gastos operativos</v>
      </c>
      <c r="C13" s="240">
        <f>'[3]Ppto 2020-2024 15-jun-2020'!C14</f>
        <v>0</v>
      </c>
      <c r="D13" s="240">
        <f>'[3]Ppto 2020-2024 15-jun-2020'!D14</f>
        <v>354500000</v>
      </c>
      <c r="E13" s="240">
        <f>'[3]Ppto 2020-2024 15-jun-2020'!E14</f>
        <v>384335000</v>
      </c>
      <c r="F13" s="240">
        <f>'[3]Ppto 2020-2024 15-jun-2020'!F14</f>
        <v>250000000</v>
      </c>
      <c r="G13" s="241">
        <f>'[3]Ppto 2020-2024 15-jun-2020'!G14</f>
        <v>270000000</v>
      </c>
      <c r="H13" s="242">
        <f>'[3]Ppto 2020-2024 15-jun-2020'!H14</f>
        <v>1258835000</v>
      </c>
    </row>
    <row r="14" spans="1:27" ht="13.5" thickBot="1" x14ac:dyDescent="0.3">
      <c r="A14" s="243">
        <v>31366</v>
      </c>
      <c r="B14" s="243" t="s">
        <v>166</v>
      </c>
      <c r="C14" s="244">
        <f>'[3]Ppto 2020-2024 15-jun-2020'!C13</f>
        <v>0</v>
      </c>
      <c r="D14" s="244">
        <f>'[3]Ppto 2020-2024 15-jun-2020'!D13</f>
        <v>700000000</v>
      </c>
      <c r="E14" s="244">
        <f>'[3]Ppto 2020-2024 15-jun-2020'!E13</f>
        <v>700000000</v>
      </c>
      <c r="F14" s="244">
        <f>'[3]Ppto 2020-2024 15-jun-2020'!F13</f>
        <v>609086000</v>
      </c>
      <c r="G14" s="245">
        <f>'[3]Ppto 2020-2024 15-jun-2020'!G13</f>
        <v>482800000</v>
      </c>
      <c r="H14" s="246">
        <f>'[3]Ppto 2020-2024 15-jun-2020'!H13</f>
        <v>2491886000</v>
      </c>
    </row>
    <row r="15" spans="1:27" ht="13.5" thickBot="1" x14ac:dyDescent="0.3">
      <c r="A15" s="667" t="s">
        <v>120</v>
      </c>
      <c r="B15" s="668"/>
      <c r="C15" s="247">
        <f>SUM(C11:C14)</f>
        <v>322370000</v>
      </c>
      <c r="D15" s="247">
        <f t="shared" ref="D15:H15" si="2">SUM(D11:D14)</f>
        <v>3990985000</v>
      </c>
      <c r="E15" s="247">
        <f t="shared" si="2"/>
        <v>4171326000</v>
      </c>
      <c r="F15" s="247">
        <f t="shared" si="2"/>
        <v>3916200000</v>
      </c>
      <c r="G15" s="248">
        <f t="shared" si="2"/>
        <v>2966800000</v>
      </c>
      <c r="H15" s="249">
        <f t="shared" si="2"/>
        <v>15367681000</v>
      </c>
    </row>
    <row r="18" spans="1:21" ht="25.5" customHeight="1" x14ac:dyDescent="0.25">
      <c r="A18" s="642" t="s">
        <v>167</v>
      </c>
      <c r="B18" s="642"/>
    </row>
    <row r="19" spans="1:21" ht="40.5" customHeight="1" x14ac:dyDescent="0.25">
      <c r="A19" s="641" t="s">
        <v>168</v>
      </c>
      <c r="B19" s="641"/>
      <c r="T19" s="199"/>
    </row>
    <row r="20" spans="1:21" ht="40.5" customHeight="1" x14ac:dyDescent="0.25">
      <c r="A20" s="640" t="s">
        <v>169</v>
      </c>
      <c r="B20" s="640"/>
    </row>
    <row r="21" spans="1:21" ht="40.5" customHeight="1" x14ac:dyDescent="0.25">
      <c r="A21" s="641" t="s">
        <v>170</v>
      </c>
      <c r="B21" s="641"/>
      <c r="T21" s="227">
        <v>100</v>
      </c>
      <c r="U21" s="227">
        <v>13</v>
      </c>
    </row>
    <row r="22" spans="1:21" ht="40.5" customHeight="1" x14ac:dyDescent="0.25">
      <c r="A22" s="640" t="s">
        <v>171</v>
      </c>
      <c r="B22" s="640"/>
      <c r="T22" s="227">
        <f>+T21*U22/U21</f>
        <v>23.076923076923077</v>
      </c>
      <c r="U22" s="227">
        <v>3</v>
      </c>
    </row>
    <row r="23" spans="1:21" ht="40.5" customHeight="1" x14ac:dyDescent="0.25">
      <c r="A23" s="641" t="s">
        <v>172</v>
      </c>
      <c r="B23" s="641"/>
    </row>
    <row r="24" spans="1:21" ht="40.5" customHeight="1" x14ac:dyDescent="0.25">
      <c r="A24" s="640" t="s">
        <v>173</v>
      </c>
      <c r="B24" s="640"/>
    </row>
    <row r="25" spans="1:21" ht="40.5" customHeight="1" x14ac:dyDescent="0.25">
      <c r="A25" s="640" t="s">
        <v>174</v>
      </c>
      <c r="B25" s="640"/>
    </row>
    <row r="26" spans="1:21" ht="40.5" customHeight="1" x14ac:dyDescent="0.25">
      <c r="A26" s="641" t="s">
        <v>175</v>
      </c>
      <c r="B26" s="641"/>
    </row>
    <row r="27" spans="1:21" ht="40.5" customHeight="1" x14ac:dyDescent="0.25">
      <c r="A27" s="640" t="s">
        <v>176</v>
      </c>
      <c r="B27" s="640"/>
    </row>
    <row r="28" spans="1:21" ht="40.5" customHeight="1" x14ac:dyDescent="0.25"/>
    <row r="29" spans="1:21" ht="40.5" customHeight="1" x14ac:dyDescent="0.25"/>
    <row r="30" spans="1:21" ht="40.5" customHeight="1" x14ac:dyDescent="0.25"/>
    <row r="31" spans="1:21" ht="40.5" customHeight="1" x14ac:dyDescent="0.25"/>
    <row r="32" spans="1:21" ht="40.5" customHeight="1" x14ac:dyDescent="0.25"/>
    <row r="33" ht="40.5" customHeight="1" x14ac:dyDescent="0.25"/>
    <row r="34" ht="40.5" customHeight="1" x14ac:dyDescent="0.25"/>
    <row r="35" ht="40.5" customHeight="1" x14ac:dyDescent="0.25"/>
    <row r="36" ht="40.5" customHeight="1" x14ac:dyDescent="0.25"/>
    <row r="37" ht="40.5" customHeight="1" x14ac:dyDescent="0.25"/>
    <row r="38" ht="40.5" customHeight="1" x14ac:dyDescent="0.25"/>
    <row r="39" ht="40.5" customHeight="1" x14ac:dyDescent="0.25"/>
    <row r="40" ht="40.5" customHeight="1" x14ac:dyDescent="0.25"/>
  </sheetData>
  <mergeCells count="36">
    <mergeCell ref="N2:N3"/>
    <mergeCell ref="A2:A3"/>
    <mergeCell ref="B2:B3"/>
    <mergeCell ref="K2:K3"/>
    <mergeCell ref="L2:L3"/>
    <mergeCell ref="M2:M3"/>
    <mergeCell ref="Q4:Q7"/>
    <mergeCell ref="R4:R7"/>
    <mergeCell ref="O2:O3"/>
    <mergeCell ref="P2:P3"/>
    <mergeCell ref="Q2:Q3"/>
    <mergeCell ref="R2:R3"/>
    <mergeCell ref="A18:B18"/>
    <mergeCell ref="M4:M7"/>
    <mergeCell ref="N4:N7"/>
    <mergeCell ref="O4:O7"/>
    <mergeCell ref="P4:P7"/>
    <mergeCell ref="A4:A5"/>
    <mergeCell ref="B4:B5"/>
    <mergeCell ref="J4:J5"/>
    <mergeCell ref="K4:K7"/>
    <mergeCell ref="L4:L7"/>
    <mergeCell ref="A6:A7"/>
    <mergeCell ref="B6:B7"/>
    <mergeCell ref="J6:J7"/>
    <mergeCell ref="A8:C8"/>
    <mergeCell ref="A15:B15"/>
    <mergeCell ref="A25:B25"/>
    <mergeCell ref="A26:B26"/>
    <mergeCell ref="A27:B27"/>
    <mergeCell ref="A19:B19"/>
    <mergeCell ref="A20:B20"/>
    <mergeCell ref="A21:B21"/>
    <mergeCell ref="A22:B22"/>
    <mergeCell ref="A23:B23"/>
    <mergeCell ref="A24:B2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6"/>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27</v>
      </c>
      <c r="C1" s="687" t="s">
        <v>28</v>
      </c>
      <c r="D1" s="687"/>
      <c r="E1" s="687"/>
      <c r="F1" s="687"/>
      <c r="G1" s="688" t="s">
        <v>30</v>
      </c>
      <c r="H1" s="689"/>
      <c r="I1" s="689"/>
      <c r="J1" s="690"/>
      <c r="K1" s="686" t="s">
        <v>31</v>
      </c>
      <c r="L1" s="686"/>
      <c r="M1" s="686"/>
      <c r="N1" s="686"/>
    </row>
    <row r="2" spans="1:14" x14ac:dyDescent="0.25">
      <c r="C2" s="14"/>
      <c r="D2" s="14"/>
      <c r="E2" s="14"/>
      <c r="F2" s="14" t="s">
        <v>29</v>
      </c>
      <c r="G2" s="40"/>
      <c r="H2" s="14"/>
      <c r="I2" s="14"/>
      <c r="J2" s="41" t="s">
        <v>29</v>
      </c>
      <c r="K2" s="14"/>
      <c r="L2" s="14"/>
      <c r="M2" s="14"/>
      <c r="N2" s="14" t="s">
        <v>29</v>
      </c>
    </row>
    <row r="3" spans="1:14" x14ac:dyDescent="0.25">
      <c r="A3" s="685" t="s">
        <v>32</v>
      </c>
      <c r="B3" s="15">
        <v>1</v>
      </c>
      <c r="C3" s="16">
        <v>0.05</v>
      </c>
      <c r="D3" s="16">
        <v>0.05</v>
      </c>
      <c r="E3" s="16">
        <v>0.1</v>
      </c>
      <c r="F3" s="17">
        <f>(C3+D3+E3)</f>
        <v>0.2</v>
      </c>
      <c r="G3" s="42">
        <v>0.1</v>
      </c>
      <c r="H3" s="16">
        <v>0.1</v>
      </c>
      <c r="I3" s="16">
        <v>0.1</v>
      </c>
      <c r="J3" s="43">
        <f>(G3+H3+I3)</f>
        <v>0.30000000000000004</v>
      </c>
      <c r="K3" s="12">
        <v>0.1</v>
      </c>
      <c r="L3" s="12">
        <v>0.1</v>
      </c>
      <c r="M3" s="12">
        <v>0.1</v>
      </c>
      <c r="N3" s="13">
        <f>K3+L3+M3</f>
        <v>0.30000000000000004</v>
      </c>
    </row>
    <row r="4" spans="1:14" x14ac:dyDescent="0.25">
      <c r="A4" s="685"/>
      <c r="B4" s="15">
        <v>2</v>
      </c>
      <c r="C4" s="16">
        <v>0.05</v>
      </c>
      <c r="D4" s="16">
        <v>0.05</v>
      </c>
      <c r="E4" s="16">
        <v>0.1</v>
      </c>
      <c r="F4" s="17">
        <f>(C4+D4+E4)</f>
        <v>0.2</v>
      </c>
      <c r="G4" s="42">
        <v>0.1</v>
      </c>
      <c r="H4" s="16">
        <v>0.1</v>
      </c>
      <c r="I4" s="16">
        <v>0.1</v>
      </c>
      <c r="J4" s="43">
        <f>(G4+H4+I4)</f>
        <v>0.30000000000000004</v>
      </c>
      <c r="K4" s="12">
        <v>0.1</v>
      </c>
      <c r="L4" s="12">
        <v>0.1</v>
      </c>
      <c r="M4" s="12">
        <v>0.1</v>
      </c>
      <c r="N4" s="13">
        <f>K4+L4+M4</f>
        <v>0.30000000000000004</v>
      </c>
    </row>
    <row r="5" spans="1:14" x14ac:dyDescent="0.25">
      <c r="A5" s="685"/>
      <c r="B5" s="15">
        <v>3</v>
      </c>
      <c r="C5" s="16">
        <v>0.05</v>
      </c>
      <c r="D5" s="16">
        <v>0.05</v>
      </c>
      <c r="E5" s="16">
        <v>0.1</v>
      </c>
      <c r="F5" s="17">
        <f>(C5+D5+E5)</f>
        <v>0.2</v>
      </c>
      <c r="G5" s="42">
        <v>0.1</v>
      </c>
      <c r="H5" s="16">
        <v>0.1</v>
      </c>
      <c r="I5" s="16">
        <v>0.1</v>
      </c>
      <c r="J5" s="43">
        <f>(G5+H5+I5)</f>
        <v>0.30000000000000004</v>
      </c>
      <c r="K5" s="34"/>
      <c r="L5" s="15"/>
      <c r="M5" s="15"/>
      <c r="N5" s="15"/>
    </row>
    <row r="6" spans="1:14" x14ac:dyDescent="0.25">
      <c r="A6" s="685"/>
      <c r="B6" s="15">
        <v>4</v>
      </c>
      <c r="C6" s="16">
        <v>0.1</v>
      </c>
      <c r="D6" s="16">
        <v>0.1</v>
      </c>
      <c r="E6" s="16">
        <v>0.2</v>
      </c>
      <c r="F6" s="17">
        <f>(C6+D6+E6)</f>
        <v>0.4</v>
      </c>
      <c r="G6" s="42">
        <v>0</v>
      </c>
      <c r="H6" s="16">
        <v>0</v>
      </c>
      <c r="I6" s="16">
        <v>0.1</v>
      </c>
      <c r="J6" s="43">
        <f>(G6+H6+I6)</f>
        <v>0.1</v>
      </c>
      <c r="K6" s="34"/>
      <c r="L6" s="15"/>
      <c r="M6" s="15"/>
      <c r="N6" s="15"/>
    </row>
    <row r="7" spans="1:14" x14ac:dyDescent="0.25">
      <c r="A7" s="685"/>
      <c r="B7" s="15">
        <v>5</v>
      </c>
      <c r="C7" s="16">
        <v>0</v>
      </c>
      <c r="D7" s="16">
        <v>0</v>
      </c>
      <c r="E7" s="16">
        <v>0</v>
      </c>
      <c r="F7" s="17">
        <f>(C7+D7+E7)</f>
        <v>0</v>
      </c>
      <c r="G7" s="42">
        <v>0</v>
      </c>
      <c r="H7" s="16">
        <v>0</v>
      </c>
      <c r="I7" s="16">
        <v>0</v>
      </c>
      <c r="J7" s="43">
        <f>(G7+H7+I7)</f>
        <v>0</v>
      </c>
      <c r="K7" s="34"/>
      <c r="L7" s="15"/>
      <c r="M7" s="15"/>
      <c r="N7" s="15"/>
    </row>
    <row r="8" spans="1:14" x14ac:dyDescent="0.25">
      <c r="A8" s="685" t="s">
        <v>33</v>
      </c>
      <c r="B8" s="19">
        <v>6</v>
      </c>
      <c r="C8" s="20">
        <v>0.1</v>
      </c>
      <c r="D8" s="20">
        <v>0.1</v>
      </c>
      <c r="E8" s="20">
        <v>0.1</v>
      </c>
      <c r="F8" s="21">
        <f>C8+D8+E8</f>
        <v>0.30000000000000004</v>
      </c>
      <c r="G8" s="44"/>
      <c r="H8" s="19"/>
      <c r="I8" s="19"/>
      <c r="J8" s="45"/>
      <c r="K8" s="35"/>
      <c r="L8" s="19"/>
      <c r="M8" s="19"/>
      <c r="N8" s="19"/>
    </row>
    <row r="9" spans="1:14" x14ac:dyDescent="0.25">
      <c r="A9" s="685"/>
      <c r="B9" s="19">
        <v>7</v>
      </c>
      <c r="C9" s="19"/>
      <c r="D9" s="19"/>
      <c r="E9" s="19"/>
      <c r="F9" s="29"/>
      <c r="G9" s="46"/>
      <c r="H9" s="19"/>
      <c r="I9" s="19"/>
      <c r="J9" s="45"/>
      <c r="K9" s="35"/>
      <c r="L9" s="19"/>
      <c r="M9" s="19"/>
      <c r="N9" s="19"/>
    </row>
    <row r="10" spans="1:14" x14ac:dyDescent="0.25">
      <c r="A10" s="685"/>
      <c r="B10" s="19">
        <v>8</v>
      </c>
      <c r="C10" s="19"/>
      <c r="D10" s="19"/>
      <c r="E10" s="19"/>
      <c r="F10" s="29"/>
      <c r="G10" s="46"/>
      <c r="H10" s="19"/>
      <c r="I10" s="19"/>
      <c r="J10" s="45"/>
      <c r="K10" s="35"/>
      <c r="L10" s="19"/>
      <c r="M10" s="19"/>
      <c r="N10" s="19"/>
    </row>
    <row r="11" spans="1:14" x14ac:dyDescent="0.25">
      <c r="A11" s="685"/>
      <c r="B11" s="19">
        <v>9</v>
      </c>
      <c r="C11" s="19"/>
      <c r="D11" s="19"/>
      <c r="E11" s="19"/>
      <c r="F11" s="29"/>
      <c r="G11" s="46"/>
      <c r="H11" s="19"/>
      <c r="I11" s="19"/>
      <c r="J11" s="45"/>
      <c r="K11" s="35"/>
      <c r="L11" s="19"/>
      <c r="M11" s="19"/>
      <c r="N11" s="19"/>
    </row>
    <row r="12" spans="1:14" x14ac:dyDescent="0.25">
      <c r="A12" s="685" t="s">
        <v>34</v>
      </c>
      <c r="B12" s="24">
        <v>10</v>
      </c>
      <c r="C12" s="24"/>
      <c r="D12" s="24"/>
      <c r="E12" s="24"/>
      <c r="F12" s="30"/>
      <c r="G12" s="47"/>
      <c r="H12" s="24"/>
      <c r="I12" s="24"/>
      <c r="J12" s="48"/>
      <c r="K12" s="36"/>
      <c r="L12" s="24"/>
      <c r="M12" s="24"/>
      <c r="N12" s="24"/>
    </row>
    <row r="13" spans="1:14" x14ac:dyDescent="0.25">
      <c r="A13" s="685"/>
      <c r="B13" s="24">
        <v>11</v>
      </c>
      <c r="C13" s="24"/>
      <c r="D13" s="24"/>
      <c r="E13" s="24"/>
      <c r="F13" s="30"/>
      <c r="G13" s="47"/>
      <c r="H13" s="24"/>
      <c r="I13" s="24"/>
      <c r="J13" s="48"/>
      <c r="K13" s="36"/>
      <c r="L13" s="24"/>
      <c r="M13" s="24"/>
      <c r="N13" s="24"/>
    </row>
    <row r="14" spans="1:14" x14ac:dyDescent="0.25">
      <c r="A14" s="685"/>
      <c r="B14" s="24">
        <v>12</v>
      </c>
      <c r="C14" s="24"/>
      <c r="D14" s="24"/>
      <c r="E14" s="24"/>
      <c r="F14" s="30"/>
      <c r="G14" s="47"/>
      <c r="H14" s="24"/>
      <c r="I14" s="24"/>
      <c r="J14" s="48"/>
      <c r="K14" s="36"/>
      <c r="L14" s="24"/>
      <c r="M14" s="24"/>
      <c r="N14" s="24"/>
    </row>
    <row r="15" spans="1:14" x14ac:dyDescent="0.25">
      <c r="A15" s="685"/>
      <c r="B15" s="24">
        <v>13</v>
      </c>
      <c r="C15" s="24"/>
      <c r="D15" s="24"/>
      <c r="E15" s="24"/>
      <c r="F15" s="30"/>
      <c r="G15" s="47"/>
      <c r="H15" s="24"/>
      <c r="I15" s="24"/>
      <c r="J15" s="48"/>
      <c r="K15" s="36"/>
      <c r="L15" s="24"/>
      <c r="M15" s="24"/>
      <c r="N15" s="24"/>
    </row>
    <row r="16" spans="1:14" x14ac:dyDescent="0.25">
      <c r="A16" s="685" t="s">
        <v>35</v>
      </c>
      <c r="B16" s="25">
        <v>14</v>
      </c>
      <c r="C16" s="25"/>
      <c r="D16" s="25"/>
      <c r="E16" s="25"/>
      <c r="F16" s="31"/>
      <c r="G16" s="49"/>
      <c r="H16" s="25"/>
      <c r="I16" s="25"/>
      <c r="J16" s="50"/>
      <c r="K16" s="37"/>
      <c r="L16" s="25"/>
      <c r="M16" s="25"/>
      <c r="N16" s="25"/>
    </row>
    <row r="17" spans="1:14" x14ac:dyDescent="0.25">
      <c r="A17" s="685"/>
      <c r="B17" s="25">
        <v>15</v>
      </c>
      <c r="C17" s="25"/>
      <c r="D17" s="25"/>
      <c r="E17" s="25"/>
      <c r="F17" s="31"/>
      <c r="G17" s="49"/>
      <c r="H17" s="25"/>
      <c r="I17" s="25"/>
      <c r="J17" s="50"/>
      <c r="K17" s="37"/>
      <c r="L17" s="25"/>
      <c r="M17" s="25"/>
      <c r="N17" s="25"/>
    </row>
    <row r="18" spans="1:14" x14ac:dyDescent="0.25">
      <c r="A18" s="685"/>
      <c r="B18" s="25">
        <v>16</v>
      </c>
      <c r="C18" s="25"/>
      <c r="D18" s="25"/>
      <c r="E18" s="25"/>
      <c r="F18" s="31"/>
      <c r="G18" s="49"/>
      <c r="H18" s="25"/>
      <c r="I18" s="25"/>
      <c r="J18" s="50"/>
      <c r="K18" s="37"/>
      <c r="L18" s="25"/>
      <c r="M18" s="25"/>
      <c r="N18" s="25"/>
    </row>
    <row r="19" spans="1:14" x14ac:dyDescent="0.25">
      <c r="A19" s="685" t="s">
        <v>36</v>
      </c>
      <c r="B19" s="28">
        <v>17</v>
      </c>
      <c r="C19" s="28"/>
      <c r="D19" s="28"/>
      <c r="E19" s="28"/>
      <c r="F19" s="32"/>
      <c r="G19" s="51"/>
      <c r="H19" s="28"/>
      <c r="I19" s="28"/>
      <c r="J19" s="52"/>
      <c r="K19" s="38"/>
      <c r="L19" s="28"/>
      <c r="M19" s="28"/>
      <c r="N19" s="28"/>
    </row>
    <row r="20" spans="1:14" x14ac:dyDescent="0.25">
      <c r="A20" s="685"/>
      <c r="B20" s="28">
        <v>18</v>
      </c>
      <c r="C20" s="28"/>
      <c r="D20" s="28"/>
      <c r="E20" s="28"/>
      <c r="F20" s="32"/>
      <c r="G20" s="51"/>
      <c r="H20" s="28"/>
      <c r="I20" s="28"/>
      <c r="J20" s="52"/>
      <c r="K20" s="38"/>
      <c r="L20" s="28"/>
      <c r="M20" s="28"/>
      <c r="N20" s="28"/>
    </row>
    <row r="21" spans="1:14" x14ac:dyDescent="0.25">
      <c r="A21" s="685"/>
      <c r="B21" s="28">
        <v>19</v>
      </c>
      <c r="C21" s="28"/>
      <c r="D21" s="28"/>
      <c r="E21" s="28"/>
      <c r="F21" s="32"/>
      <c r="G21" s="51"/>
      <c r="H21" s="28"/>
      <c r="I21" s="28"/>
      <c r="J21" s="52"/>
      <c r="K21" s="38"/>
      <c r="L21" s="28"/>
      <c r="M21" s="28"/>
      <c r="N21" s="28"/>
    </row>
    <row r="22" spans="1:14" x14ac:dyDescent="0.25">
      <c r="A22" s="685"/>
      <c r="B22" s="28">
        <v>20</v>
      </c>
      <c r="C22" s="28"/>
      <c r="D22" s="28"/>
      <c r="E22" s="28"/>
      <c r="F22" s="32"/>
      <c r="G22" s="51"/>
      <c r="H22" s="28"/>
      <c r="I22" s="28"/>
      <c r="J22" s="52"/>
      <c r="K22" s="38"/>
      <c r="L22" s="28"/>
      <c r="M22" s="28"/>
      <c r="N22" s="28"/>
    </row>
    <row r="23" spans="1:14" x14ac:dyDescent="0.25">
      <c r="A23" s="685" t="s">
        <v>37</v>
      </c>
      <c r="B23" s="23">
        <v>21</v>
      </c>
      <c r="C23" s="23"/>
      <c r="D23" s="23"/>
      <c r="E23" s="23"/>
      <c r="F23" s="33"/>
      <c r="G23" s="53"/>
      <c r="H23" s="23"/>
      <c r="I23" s="23"/>
      <c r="J23" s="54"/>
      <c r="K23" s="39"/>
      <c r="L23" s="23"/>
      <c r="M23" s="23"/>
      <c r="N23" s="23"/>
    </row>
    <row r="24" spans="1:14" x14ac:dyDescent="0.25">
      <c r="A24" s="685"/>
      <c r="B24" s="23">
        <v>22</v>
      </c>
      <c r="C24" s="23"/>
      <c r="D24" s="23"/>
      <c r="E24" s="23"/>
      <c r="F24" s="33"/>
      <c r="G24" s="53"/>
      <c r="H24" s="23"/>
      <c r="I24" s="23"/>
      <c r="J24" s="54"/>
      <c r="K24" s="39"/>
      <c r="L24" s="23"/>
      <c r="M24" s="23"/>
      <c r="N24" s="23"/>
    </row>
    <row r="25" spans="1:14" x14ac:dyDescent="0.25">
      <c r="A25" s="685"/>
      <c r="B25" s="23">
        <v>23</v>
      </c>
      <c r="C25" s="23"/>
      <c r="D25" s="23"/>
      <c r="E25" s="23"/>
      <c r="F25" s="33"/>
      <c r="G25" s="53"/>
      <c r="H25" s="23"/>
      <c r="I25" s="23"/>
      <c r="J25" s="54"/>
      <c r="K25" s="39"/>
      <c r="L25" s="23"/>
      <c r="M25" s="23"/>
      <c r="N25" s="23"/>
    </row>
    <row r="26" spans="1:14" x14ac:dyDescent="0.25">
      <c r="A26" s="685"/>
      <c r="B26" s="23">
        <v>24</v>
      </c>
      <c r="C26" s="23"/>
      <c r="D26" s="23"/>
      <c r="E26" s="23"/>
      <c r="F26" s="33"/>
      <c r="G26" s="53"/>
      <c r="H26" s="23"/>
      <c r="I26" s="23"/>
      <c r="J26" s="54"/>
      <c r="K26" s="39"/>
      <c r="L26" s="23"/>
      <c r="M26" s="23"/>
      <c r="N26" s="23"/>
    </row>
    <row r="27" spans="1:14" x14ac:dyDescent="0.25">
      <c r="A27" s="685" t="s">
        <v>38</v>
      </c>
      <c r="B27" s="19">
        <v>25</v>
      </c>
      <c r="C27" s="19"/>
      <c r="D27" s="19"/>
      <c r="E27" s="19"/>
      <c r="F27" s="19"/>
      <c r="G27" s="19"/>
      <c r="H27" s="19"/>
      <c r="I27" s="19"/>
      <c r="J27" s="19"/>
      <c r="K27" s="19"/>
      <c r="L27" s="19"/>
      <c r="M27" s="19"/>
      <c r="N27" s="19"/>
    </row>
    <row r="28" spans="1:14" x14ac:dyDescent="0.25">
      <c r="A28" s="685"/>
      <c r="B28" s="19">
        <v>26</v>
      </c>
      <c r="C28" s="19"/>
      <c r="D28" s="19"/>
      <c r="E28" s="19"/>
      <c r="F28" s="19"/>
      <c r="G28" s="19"/>
      <c r="H28" s="19"/>
      <c r="I28" s="19"/>
      <c r="J28" s="19"/>
      <c r="K28" s="19"/>
      <c r="L28" s="19"/>
      <c r="M28" s="19"/>
      <c r="N28" s="19"/>
    </row>
    <row r="29" spans="1:14" x14ac:dyDescent="0.25">
      <c r="A29" s="685"/>
      <c r="B29" s="19">
        <v>27</v>
      </c>
      <c r="C29" s="19"/>
      <c r="D29" s="19"/>
      <c r="E29" s="19"/>
      <c r="F29" s="19"/>
      <c r="G29" s="19"/>
      <c r="H29" s="19"/>
      <c r="I29" s="19"/>
      <c r="J29" s="19"/>
      <c r="K29" s="19"/>
      <c r="L29" s="19"/>
      <c r="M29" s="19"/>
      <c r="N29" s="19"/>
    </row>
    <row r="30" spans="1:14" x14ac:dyDescent="0.25">
      <c r="A30" s="685"/>
      <c r="B30" s="19">
        <v>28</v>
      </c>
      <c r="C30" s="19"/>
      <c r="D30" s="19"/>
      <c r="E30" s="19"/>
      <c r="F30" s="19"/>
      <c r="G30" s="19"/>
      <c r="H30" s="19"/>
      <c r="I30" s="19"/>
      <c r="J30" s="19"/>
      <c r="K30" s="19"/>
      <c r="L30" s="19"/>
      <c r="M30" s="19"/>
      <c r="N30" s="19"/>
    </row>
    <row r="31" spans="1:14" x14ac:dyDescent="0.25">
      <c r="A31" s="685"/>
      <c r="B31" s="19">
        <v>29</v>
      </c>
      <c r="C31" s="19"/>
      <c r="D31" s="19"/>
      <c r="E31" s="19"/>
      <c r="F31" s="19"/>
      <c r="G31" s="19"/>
      <c r="H31" s="19"/>
      <c r="I31" s="19"/>
      <c r="J31" s="19"/>
      <c r="K31" s="19"/>
      <c r="L31" s="19"/>
      <c r="M31" s="19"/>
      <c r="N31" s="19"/>
    </row>
    <row r="32" spans="1:14" x14ac:dyDescent="0.25">
      <c r="A32" s="685" t="s">
        <v>39</v>
      </c>
      <c r="B32" s="26">
        <v>30</v>
      </c>
      <c r="C32" s="26"/>
      <c r="D32" s="26"/>
      <c r="E32" s="26"/>
      <c r="F32" s="26"/>
      <c r="G32" s="26"/>
      <c r="H32" s="26"/>
      <c r="I32" s="26"/>
      <c r="J32" s="26"/>
      <c r="K32" s="26"/>
      <c r="L32" s="26"/>
      <c r="M32" s="26"/>
      <c r="N32" s="26"/>
    </row>
    <row r="33" spans="1:14" x14ac:dyDescent="0.25">
      <c r="A33" s="685"/>
      <c r="B33" s="26">
        <v>31</v>
      </c>
      <c r="C33" s="26"/>
      <c r="D33" s="26"/>
      <c r="E33" s="26"/>
      <c r="F33" s="26"/>
      <c r="G33" s="26"/>
      <c r="H33" s="26"/>
      <c r="I33" s="26"/>
      <c r="J33" s="26"/>
      <c r="K33" s="26"/>
      <c r="L33" s="26"/>
      <c r="M33" s="26"/>
      <c r="N33" s="26"/>
    </row>
    <row r="34" spans="1:14" x14ac:dyDescent="0.25">
      <c r="A34" s="685"/>
      <c r="B34" s="26">
        <v>32</v>
      </c>
      <c r="C34" s="26"/>
      <c r="D34" s="26"/>
      <c r="E34" s="26"/>
      <c r="F34" s="26"/>
      <c r="G34" s="26"/>
      <c r="H34" s="26"/>
      <c r="I34" s="26"/>
      <c r="J34" s="26"/>
      <c r="K34" s="26"/>
      <c r="L34" s="26"/>
      <c r="M34" s="26"/>
      <c r="N34" s="26"/>
    </row>
    <row r="35" spans="1:14" x14ac:dyDescent="0.25">
      <c r="A35" s="685" t="s">
        <v>40</v>
      </c>
      <c r="B35" s="27">
        <v>33</v>
      </c>
      <c r="C35" s="24"/>
      <c r="D35" s="24"/>
      <c r="E35" s="24"/>
      <c r="F35" s="24"/>
      <c r="G35" s="24"/>
      <c r="H35" s="24"/>
      <c r="I35" s="24"/>
      <c r="J35" s="24"/>
      <c r="K35" s="24"/>
      <c r="L35" s="24"/>
      <c r="M35" s="24"/>
      <c r="N35" s="24"/>
    </row>
    <row r="36" spans="1:14" x14ac:dyDescent="0.25">
      <c r="A36" s="685"/>
      <c r="B36" s="24">
        <v>34</v>
      </c>
      <c r="C36" s="24"/>
      <c r="D36" s="24"/>
      <c r="E36" s="24"/>
      <c r="F36" s="24"/>
      <c r="G36" s="24"/>
      <c r="H36" s="24"/>
      <c r="I36" s="24"/>
      <c r="J36" s="24"/>
      <c r="K36" s="24"/>
      <c r="L36" s="24"/>
      <c r="M36" s="24"/>
      <c r="N36" s="24"/>
    </row>
    <row r="37" spans="1:14" x14ac:dyDescent="0.25">
      <c r="A37" s="685"/>
      <c r="B37" s="55">
        <v>35</v>
      </c>
      <c r="C37" s="24"/>
      <c r="D37" s="24"/>
      <c r="E37" s="24"/>
      <c r="F37" s="24"/>
      <c r="G37" s="24"/>
      <c r="H37" s="24"/>
      <c r="I37" s="24"/>
      <c r="J37" s="24"/>
      <c r="K37" s="24"/>
      <c r="L37" s="24"/>
      <c r="M37" s="24"/>
      <c r="N37" s="24"/>
    </row>
    <row r="38" spans="1:14" x14ac:dyDescent="0.25">
      <c r="A38" s="685" t="s">
        <v>41</v>
      </c>
      <c r="B38" s="18">
        <v>36</v>
      </c>
      <c r="C38" s="18"/>
      <c r="D38" s="18"/>
      <c r="E38" s="18"/>
      <c r="F38" s="18"/>
      <c r="G38" s="18"/>
      <c r="H38" s="18"/>
      <c r="I38" s="18"/>
      <c r="J38" s="18"/>
      <c r="K38" s="18"/>
      <c r="L38" s="18"/>
      <c r="M38" s="18"/>
      <c r="N38" s="18"/>
    </row>
    <row r="39" spans="1:14" x14ac:dyDescent="0.25">
      <c r="A39" s="685"/>
      <c r="B39" s="18">
        <v>37</v>
      </c>
      <c r="C39" s="18"/>
      <c r="D39" s="18"/>
      <c r="E39" s="18"/>
      <c r="F39" s="18"/>
      <c r="G39" s="18"/>
      <c r="H39" s="18"/>
      <c r="I39" s="18"/>
      <c r="J39" s="18"/>
      <c r="K39" s="18"/>
      <c r="L39" s="18"/>
      <c r="M39" s="18"/>
      <c r="N39" s="18"/>
    </row>
    <row r="40" spans="1:14" x14ac:dyDescent="0.25">
      <c r="A40" s="685"/>
      <c r="B40" s="18">
        <v>38</v>
      </c>
      <c r="C40" s="18"/>
      <c r="D40" s="18"/>
      <c r="E40" s="18"/>
      <c r="F40" s="18"/>
      <c r="G40" s="18"/>
      <c r="H40" s="18"/>
      <c r="I40" s="18"/>
      <c r="J40" s="18"/>
      <c r="K40" s="18"/>
      <c r="L40" s="18"/>
      <c r="M40" s="18"/>
      <c r="N40" s="18"/>
    </row>
    <row r="41" spans="1:14" x14ac:dyDescent="0.25">
      <c r="A41" s="691" t="s">
        <v>42</v>
      </c>
      <c r="B41" s="56">
        <v>39</v>
      </c>
      <c r="C41" s="57"/>
      <c r="D41" s="57"/>
      <c r="E41" s="57"/>
      <c r="F41" s="57"/>
      <c r="G41" s="57"/>
      <c r="H41" s="57"/>
      <c r="I41" s="57"/>
      <c r="J41" s="57"/>
      <c r="K41" s="57"/>
      <c r="L41" s="57"/>
      <c r="M41" s="57"/>
      <c r="N41" s="57"/>
    </row>
    <row r="42" spans="1:14" x14ac:dyDescent="0.25">
      <c r="A42" s="691"/>
      <c r="B42" s="57">
        <v>40</v>
      </c>
      <c r="C42" s="57"/>
      <c r="D42" s="57"/>
      <c r="E42" s="57"/>
      <c r="F42" s="57"/>
      <c r="G42" s="57"/>
      <c r="H42" s="57"/>
      <c r="I42" s="57"/>
      <c r="J42" s="57"/>
      <c r="K42" s="57"/>
      <c r="L42" s="57"/>
      <c r="M42" s="57"/>
      <c r="N42" s="57"/>
    </row>
    <row r="43" spans="1:14" x14ac:dyDescent="0.25">
      <c r="A43" s="691"/>
      <c r="B43" s="57">
        <v>41</v>
      </c>
      <c r="C43" s="57"/>
      <c r="D43" s="57"/>
      <c r="E43" s="57"/>
      <c r="F43" s="57"/>
      <c r="G43" s="57"/>
      <c r="H43" s="57"/>
      <c r="I43" s="57"/>
      <c r="J43" s="57"/>
      <c r="K43" s="57"/>
      <c r="L43" s="57"/>
      <c r="M43" s="57"/>
      <c r="N43" s="57"/>
    </row>
    <row r="44" spans="1:14" x14ac:dyDescent="0.25">
      <c r="A44" s="691"/>
      <c r="B44" s="58">
        <v>42</v>
      </c>
      <c r="C44" s="57"/>
      <c r="D44" s="57"/>
      <c r="E44" s="57"/>
      <c r="F44" s="57"/>
      <c r="G44" s="57"/>
      <c r="H44" s="57"/>
      <c r="I44" s="57"/>
      <c r="J44" s="57"/>
      <c r="K44" s="57"/>
      <c r="L44" s="57"/>
      <c r="M44" s="57"/>
      <c r="N44" s="57"/>
    </row>
    <row r="45" spans="1:14" x14ac:dyDescent="0.25">
      <c r="A45" s="684" t="s">
        <v>43</v>
      </c>
      <c r="B45" s="22">
        <v>43</v>
      </c>
      <c r="C45" s="22"/>
      <c r="D45" s="22"/>
      <c r="E45" s="22"/>
      <c r="F45" s="22"/>
      <c r="G45" s="22"/>
      <c r="H45" s="22"/>
      <c r="I45" s="22"/>
      <c r="J45" s="22"/>
      <c r="K45" s="22"/>
      <c r="L45" s="22"/>
      <c r="M45" s="22"/>
      <c r="N45" s="22"/>
    </row>
    <row r="46" spans="1:14" x14ac:dyDescent="0.25">
      <c r="A46" s="684"/>
      <c r="B46" s="22">
        <v>44</v>
      </c>
      <c r="C46" s="22"/>
      <c r="D46" s="22"/>
      <c r="E46" s="22"/>
      <c r="F46" s="22"/>
      <c r="G46" s="22"/>
      <c r="H46" s="22"/>
      <c r="I46" s="22"/>
      <c r="J46" s="22"/>
      <c r="K46" s="22"/>
      <c r="L46" s="22"/>
      <c r="M46" s="22"/>
      <c r="N46" s="2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557A3600-FF8F-4C6D-A4AF-2A49DB15ACA3}">
  <ds:schemaRefs>
    <ds:schemaRef ds:uri="http://schemas.microsoft.com/office/2006/documentManagement/types"/>
    <ds:schemaRef ds:uri="fe9e2b3d-4c1d-4923-bca8-f2013ad4d455"/>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bea38547-d34c-4dfd-b958-4ddc302b48d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Meta 1</vt:lpstr>
      <vt:lpstr>Meta 2</vt:lpstr>
      <vt:lpstr>Meta 3</vt:lpstr>
      <vt:lpstr>Seguimiento PDD</vt:lpstr>
      <vt:lpstr>Seguimiento Ppto.Giros</vt:lpstr>
      <vt:lpstr>Hoja2</vt:lpstr>
      <vt:lpstr>Resumen</vt:lpstr>
      <vt:lpstr>Hoja13</vt:lpstr>
      <vt:lpstr>Hoja1</vt:lpstr>
      <vt:lpstr>'Meta 1'!Área_de_impresión</vt:lpstr>
      <vt:lpstr>'Meta 2'!Área_de_impresión</vt:lpstr>
      <vt:lpstr>'Meta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Angela Marcela</cp:lastModifiedBy>
  <cp:lastPrinted>2020-12-17T19:52:32Z</cp:lastPrinted>
  <dcterms:created xsi:type="dcterms:W3CDTF">2011-04-26T22:16:52Z</dcterms:created>
  <dcterms:modified xsi:type="dcterms:W3CDTF">2023-03-07T19:31:15Z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