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05" tabRatio="863" activeTab="0"/>
  </bookViews>
  <sheets>
    <sheet name="Metas 1 Orientacion y asesoría" sheetId="1" r:id="rId1"/>
    <sheet name="Metas 2 Representacion juridica" sheetId="2" r:id="rId2"/>
    <sheet name="Metas 4 Ruta integral" sheetId="3" r:id="rId3"/>
    <sheet name="Meta5 Seguimiento RutaIntegral" sheetId="4" r:id="rId4"/>
    <sheet name="Meta 6 URI" sheetId="5" r:id="rId5"/>
    <sheet name="Meta 1..n" sheetId="6" state="hidden" r:id="rId6"/>
    <sheet name="Meta 7 Ini_Regulatoria" sheetId="7" r:id="rId7"/>
    <sheet name="Indicadores PA" sheetId="8" r:id="rId8"/>
    <sheet name="Territorialización PA" sheetId="9" r:id="rId9"/>
    <sheet name="Instructivo" sheetId="10" state="hidden" r:id="rId10"/>
    <sheet name="Generalidades" sheetId="11" state="hidden" r:id="rId11"/>
    <sheet name="Hoja13" sheetId="12" state="hidden" r:id="rId12"/>
    <sheet name="Hoja1" sheetId="13" state="hidden" r:id="rId13"/>
  </sheets>
  <definedNames>
    <definedName name="_xlnm._FilterDatabase" localSheetId="7" hidden="1">'Indicadores PA'!$A$12:$AY$33</definedName>
    <definedName name="_xlfn.IFERROR" hidden="1">#NAME?</definedName>
    <definedName name="_xlnm.Print_Area" localSheetId="4">#N/A</definedName>
    <definedName name="_xlnm.Print_Area" localSheetId="6">#N/A</definedName>
    <definedName name="_xlnm.Print_Area" localSheetId="3">#N/A</definedName>
    <definedName name="_xlnm.Print_Area" localSheetId="0">#N/A</definedName>
    <definedName name="_xlnm.Print_Area" localSheetId="1">#N/A</definedName>
    <definedName name="_xlnm.Print_Area" localSheetId="2">#N/A</definedName>
  </definedNames>
  <calcPr fullCalcOnLoad="1"/>
</workbook>
</file>

<file path=xl/comments1.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2.xml><?xml version="1.0" encoding="utf-8"?>
<comments xmlns="http://schemas.openxmlformats.org/spreadsheetml/2006/main">
  <authors>
    <author>Microsoft Office User</author>
    <author/>
    <author>Roc?o L?pez</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A34" authorId="2">
      <text>
        <r>
          <rPr>
            <b/>
            <sz val="9"/>
            <color indexed="8"/>
            <rFont val="Tahoma"/>
            <family val="2"/>
          </rPr>
          <t>Rocío López:</t>
        </r>
        <r>
          <rPr>
            <sz val="9"/>
            <color indexed="8"/>
            <rFont val="Tahoma"/>
            <family val="2"/>
          </rPr>
          <t xml:space="preserve">
</t>
        </r>
        <r>
          <rPr>
            <sz val="9"/>
            <color indexed="8"/>
            <rFont val="Tahoma"/>
            <family val="2"/>
          </rPr>
          <t>3417 Casos</t>
        </r>
      </text>
    </comment>
  </commentList>
</comments>
</file>

<file path=xl/comments3.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4.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5.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6.xml><?xml version="1.0" encoding="utf-8"?>
<comments xmlns="http://schemas.openxmlformats.org/spreadsheetml/2006/main">
  <authors>
    <author>ANDREA PAOLA BELLO VARGAS</author>
    <author>Microsoft Office User</author>
  </authors>
  <commentList>
    <comment ref="Q26" author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1">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C26" authorId="1">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List>
</comments>
</file>

<file path=xl/comments7.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8.xml><?xml version="1.0" encoding="utf-8"?>
<comments xmlns="http://schemas.openxmlformats.org/spreadsheetml/2006/main">
  <authors>
    <author>Microsoft Office User</author>
    <author>PC</author>
  </authors>
  <commentLis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I15" authorId="1">
      <text>
        <r>
          <rPr>
            <b/>
            <sz val="9"/>
            <color indexed="8"/>
            <rFont val="Tahoma"/>
            <family val="2"/>
          </rPr>
          <t>PC:</t>
        </r>
        <r>
          <rPr>
            <sz val="9"/>
            <color indexed="8"/>
            <rFont val="Tahoma"/>
            <family val="2"/>
          </rPr>
          <t xml:space="preserve">
</t>
        </r>
        <r>
          <rPr>
            <sz val="9"/>
            <color indexed="8"/>
            <rFont val="Tahoma"/>
            <family val="2"/>
          </rPr>
          <t>Registrar la meta PDD</t>
        </r>
      </text>
    </comment>
  </commentList>
</comments>
</file>

<file path=xl/sharedStrings.xml><?xml version="1.0" encoding="utf-8"?>
<sst xmlns="http://schemas.openxmlformats.org/spreadsheetml/2006/main" count="1749" uniqueCount="605">
  <si>
    <t>NOMBRE DEL PROYECTO</t>
  </si>
  <si>
    <t>EJECUCIÓN PRESUPUESTAL DEL PROYECTO</t>
  </si>
  <si>
    <t>RESERVAS VIGENCIA ANTERIOR</t>
  </si>
  <si>
    <t>PRESUPUESTO ASIGNADO EN LA VIGENCIA ACTUAL</t>
  </si>
  <si>
    <t>Recursos Programados</t>
  </si>
  <si>
    <t>Recursos Ejecutados</t>
  </si>
  <si>
    <t>PROG.</t>
  </si>
  <si>
    <t>AVANCE TRIMESTRE</t>
  </si>
  <si>
    <t>TOTAL</t>
  </si>
  <si>
    <t>Programación</t>
  </si>
  <si>
    <t>Ejecución</t>
  </si>
  <si>
    <t>CRONOGRAMA %</t>
  </si>
  <si>
    <t>CRITERIOS DE SEGUIMIENTO</t>
  </si>
  <si>
    <t xml:space="preserve">VoBo. </t>
  </si>
  <si>
    <t>MAGNITUD META VIGENCIA ACTUAL</t>
  </si>
  <si>
    <t>PONDERACIÓN META (%)</t>
  </si>
  <si>
    <t>SECRETARÍA DISTRITAL DE LA MUJER</t>
  </si>
  <si>
    <t xml:space="preserve">DIRECCIONAMIENTO ESTRATEGICO </t>
  </si>
  <si>
    <t>Código: DE-FO-05</t>
  </si>
  <si>
    <t xml:space="preserve">ACTIVIDAD </t>
  </si>
  <si>
    <t xml:space="preserve">PRIMER TRI </t>
  </si>
  <si>
    <t xml:space="preserve">TOTAL </t>
  </si>
  <si>
    <t xml:space="preserve">SEGUNDO TRIM </t>
  </si>
  <si>
    <t xml:space="preserve">TERCER TRIM </t>
  </si>
  <si>
    <t>META 1</t>
  </si>
  <si>
    <t>META 2</t>
  </si>
  <si>
    <t>META 3</t>
  </si>
  <si>
    <t>META 4</t>
  </si>
  <si>
    <t>META 5</t>
  </si>
  <si>
    <t>META 6</t>
  </si>
  <si>
    <t>META 7</t>
  </si>
  <si>
    <t>META 10</t>
  </si>
  <si>
    <t>META 11</t>
  </si>
  <si>
    <t>META 12</t>
  </si>
  <si>
    <t>META 14</t>
  </si>
  <si>
    <t>META 15</t>
  </si>
  <si>
    <t>MES 1</t>
  </si>
  <si>
    <t>MES 2</t>
  </si>
  <si>
    <t>MES 3</t>
  </si>
  <si>
    <t>ENE</t>
  </si>
  <si>
    <t>FEB</t>
  </si>
  <si>
    <t>MAR</t>
  </si>
  <si>
    <t>ABR</t>
  </si>
  <si>
    <t>MAY</t>
  </si>
  <si>
    <t>JUN</t>
  </si>
  <si>
    <t>JUL</t>
  </si>
  <si>
    <t>AGO</t>
  </si>
  <si>
    <t>SEP</t>
  </si>
  <si>
    <t>OCT</t>
  </si>
  <si>
    <t>NOV</t>
  </si>
  <si>
    <t>DIC</t>
  </si>
  <si>
    <t>MES 4</t>
  </si>
  <si>
    <t>MES 5</t>
  </si>
  <si>
    <t>MES 6</t>
  </si>
  <si>
    <t>MES 7</t>
  </si>
  <si>
    <t>MES 8</t>
  </si>
  <si>
    <t>MES 9</t>
  </si>
  <si>
    <t>MES 10</t>
  </si>
  <si>
    <t>MES 11</t>
  </si>
  <si>
    <t>MES 12</t>
  </si>
  <si>
    <t xml:space="preserve">AVANCE DE META </t>
  </si>
  <si>
    <t>PONDERACIÓN VERTICAL (Porcentual)</t>
  </si>
  <si>
    <t>PONDERACIÓN META</t>
  </si>
  <si>
    <t>ACUMULADO</t>
  </si>
  <si>
    <t>ELABORÓ</t>
  </si>
  <si>
    <t>Nombre:</t>
  </si>
  <si>
    <t>Firma:</t>
  </si>
  <si>
    <t>TIPO DE REPORTE</t>
  </si>
  <si>
    <t>ACTUALIZACION</t>
  </si>
  <si>
    <t>SEGUIMIENTO</t>
  </si>
  <si>
    <t>FORMULACION</t>
  </si>
  <si>
    <t>FECHA DE REPORTE</t>
  </si>
  <si>
    <t>PROGRAMA</t>
  </si>
  <si>
    <t>LOGRO</t>
  </si>
  <si>
    <t>dd/mm/aaaa</t>
  </si>
  <si>
    <t>Cargo: Jefa Oficina Asesora de Planeación</t>
  </si>
  <si>
    <t xml:space="preserve">REPORTE METAS VIGENCIA ANTERIOR - Pendientes de cumplir por contratos sin ejecutar a 31.DIC (Reservas Presupuestales) </t>
  </si>
  <si>
    <t>PROPÓSITO</t>
  </si>
  <si>
    <t>DESCRIPCIÓN CUALITATIVA DEL AVANCE POR ACTIVIDAD</t>
  </si>
  <si>
    <t>DESCRIPCIÓN DE LA META (ACTIVIDAD MGA)</t>
  </si>
  <si>
    <t>Avances y Logros (2.000 caracteres)</t>
  </si>
  <si>
    <t>Retrasos y Alternativas de solución (1.000 caracteres)</t>
  </si>
  <si>
    <t>Beneficios</t>
  </si>
  <si>
    <t xml:space="preserve">Logros y beneficios y Retrasos y alternativas de solución (2.000 caracteres) </t>
  </si>
  <si>
    <t>DESCRIPCIÓN CUALITATIVA DEL AVANCE POR META
(Logros y beneficios, y retrasos y alternativas de solución (2.000 caracteres))</t>
  </si>
  <si>
    <t>DESCRIPCIÓN CUALITATIVA DEL AVANCE POR META</t>
  </si>
  <si>
    <t xml:space="preserve">TIPO DE ANUALIZACIÓN </t>
  </si>
  <si>
    <t xml:space="preserve">AVANCE META </t>
  </si>
  <si>
    <t>AVANCE %</t>
  </si>
  <si>
    <t>Recursos girados</t>
  </si>
  <si>
    <t>LOCALIDAD</t>
  </si>
  <si>
    <t>TOTAL POR LOCALIDAD</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</si>
  <si>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</si>
  <si>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</si>
  <si>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</si>
  <si>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</si>
  <si>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</si>
  <si>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</si>
  <si>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</si>
  <si>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</si>
  <si>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</si>
  <si>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</si>
  <si>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</si>
  <si>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</si>
  <si>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</si>
  <si>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</si>
  <si>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</si>
  <si>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</si>
  <si>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</si>
  <si>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</si>
  <si>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</si>
  <si>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</si>
  <si>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</si>
  <si>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</si>
  <si>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PRODUCTO INSTITUCIONAL</t>
  </si>
  <si>
    <t xml:space="preserve">NOMBRE PROYECTO DE INVERSIÓN </t>
  </si>
  <si>
    <t>UNIDAD DE MEDIDA</t>
  </si>
  <si>
    <t>1. Vida libre de Violencias y justicia con enfoque de género para las mujeres</t>
  </si>
  <si>
    <t>7662.Fortalecimiento a la gestión institucional de la SDMujer en Bogotá</t>
  </si>
  <si>
    <t>35.Mujeres atendidas en Casas de Justicia, escenarios de Fiscalía y Sede Central</t>
  </si>
  <si>
    <t>MUJERES</t>
  </si>
  <si>
    <t>2. Gestión del conocimiento e información para la toma de decisiones y garantía de derechos de las mujeres</t>
  </si>
  <si>
    <t>7668.Levantamiento y análisis de información para la garantía de derechos de las mujeres en Bogotá</t>
  </si>
  <si>
    <t xml:space="preserve">31.Casos nuevos de violencias contra las mujeres con representación jurídica en instancias judiciales y administrativas </t>
  </si>
  <si>
    <t>MUJERES, HIJOS E HIJAS</t>
  </si>
  <si>
    <t>3. Igualdad de oportunidades y desarrollo de capacidades para las mujeres</t>
  </si>
  <si>
    <t>7671.Implementación de acciones afirmativas dirigidas a las mujeres con enfoque diferencial y de género en Bogotá</t>
  </si>
  <si>
    <t>36.Número de mujeres víctimas de violencias y su sistema familiar, acogidas y atendidas a través del modelo de Casas Refugio incluyendo modalidad intermedia de acogida y ruralidad</t>
  </si>
  <si>
    <t>INTERVENCIONES</t>
  </si>
  <si>
    <t>4. Inclusión y equidad de género en la participación y la representación de las mujeres</t>
  </si>
  <si>
    <t>7672.Contribución acceso efectivo de las mujeres a la justicia con enfoque de género y de la ruta integral de atención para el acceso a la justicia de las mujeres en Bogotá</t>
  </si>
  <si>
    <t>37.Número de atenciones a mujeres víctimas de violencias, a través de las Duplas de atención psicosocial</t>
  </si>
  <si>
    <t>CONSULTAS</t>
  </si>
  <si>
    <t>5. Sistema Distrital de Cuidado</t>
  </si>
  <si>
    <t>7673.Desarrollo de capacidades para aumentar la autonomía y empoderamiento de las mujeres en toda su diversidad en Bogotá</t>
  </si>
  <si>
    <t xml:space="preserve">18.Número de mujeres participantes en las actividades implementadas en el marco de los Planes Locales de Seguridad para las Mujeres </t>
  </si>
  <si>
    <t>CASAS</t>
  </si>
  <si>
    <t>7675.Implementación de la Estrategia de Territorialización de la Política Pública de Mujeres y Equidad de Género a través de las Casas de Igualdad de Oportunidades para las Mujeres en Bogotá</t>
  </si>
  <si>
    <t>32.Atenciones efectivas a través de la Línea Púrpura Distrital</t>
  </si>
  <si>
    <t>PERSONAS</t>
  </si>
  <si>
    <t>7676.Fortalecimiento a los liderazgos para la inclusión y equidad de género en la participación y la representación política en Bogotá</t>
  </si>
  <si>
    <t xml:space="preserve">38.Número de ciudadanos y ciudadanas informados a partir de la implementación de estrategias de divulgación pedagógica con enfoques de género y de derechos </t>
  </si>
  <si>
    <t>ATENCIONES</t>
  </si>
  <si>
    <t>7718.Implementación del Sistema Distrital de Cuidado en Bogotá</t>
  </si>
  <si>
    <t>34.Estudios y/o investigaciones producidas y divulgadas por el Observatorio de Mujer y Equidad de Género, con relación a situaciones y derechos de las mujeres en Bogotá</t>
  </si>
  <si>
    <t>ORIENTACIONES Y ASESORÍAS</t>
  </si>
  <si>
    <t>7734.Fortalecimiento a la implementación del Sistema Distrital de Protección integral a las mujeres víctimas de violencias - SOFIA en Bogotá</t>
  </si>
  <si>
    <t>12.Número de mujeres vinculadas a procesos de las Casas de Igualdad de Oportunidades</t>
  </si>
  <si>
    <t>ORIENTACIONES</t>
  </si>
  <si>
    <t>7738.Implementación de Políticas Públicas lideradas por la Secretaria de la Mujer y Transversalización de género para promover igualdad, desarrollo de capacidades y reconocimiento de las mujeres de Bogotá</t>
  </si>
  <si>
    <t>39.Atenciones socio jurídicas brindadas a través de la Estrategia Casa de Todas, a mujeres que realizan actividades sexuales pagadas (asesorias, seguimientos y valoraciones iniciales)</t>
  </si>
  <si>
    <t>ESTUDIOS Y/O INVESTIGACIONES</t>
  </si>
  <si>
    <t>7739.Implementación de estrategia de divulgación pedagógica con enfoques de género y de derechos Bogotá</t>
  </si>
  <si>
    <t>40.Atenciones psicosociales brindadas a través de la Estrategia Casa de Todas, a mujeres que realizan actividades sexuales pagadas (asesorias, seguimientos y valoraciones iniciales)</t>
  </si>
  <si>
    <t>CONTENIDOS</t>
  </si>
  <si>
    <t>41.Atenciones en trabajo social brindadas a través de la Estrategia Casa de Todas, a mujeres que realizan actividades sexuales pagadas (asesorias, seguimientos y valoraciones iniciales)</t>
  </si>
  <si>
    <t>CASOS NUEVOS</t>
  </si>
  <si>
    <t xml:space="preserve">42.Número de contenidos diseñados para el desarrollo de capacidades socioemocionales, ocupacionales, técnicas y educación financiera para las mujeres (Módulos y diplomados) </t>
  </si>
  <si>
    <t>CIUDADANOS Y CIUDADANAS</t>
  </si>
  <si>
    <t>29.Mujeres formadas en derechos a través de procesos de desarrollo de capacidades en los Centros de Inclusión Digital</t>
  </si>
  <si>
    <t xml:space="preserve">30.Número de orientaciones y asesorías socio jurídicas con enfoque de derechos de las mujeres y enfoque de género a través de las Casas de Igualdad de Oportunidades para las Mujeres </t>
  </si>
  <si>
    <t xml:space="preserve">108.Número de orientaciones  y acompañamientos psicosociales a mujeres a través de las Casas de Igualdad de Oportunidades para las Mujeres </t>
  </si>
  <si>
    <t xml:space="preserve">33.Número de mujeres vinculadas a procesos formativos para el desarrollo de capacidades de incidencia, liderazgo, empoderamiento y participación política </t>
  </si>
  <si>
    <t>43.Número de mujeres formadas en cuidados, en el marco de la estrategia cuidado a cuidadoras</t>
  </si>
  <si>
    <t>44.Número de atenciones brindadas a través de Espacios respiro, en el marco de la estrategia cuidado a cuidadoras</t>
  </si>
  <si>
    <t>45.Número de atenciones de relevo de cuidado en casa, en el marco de la estrategia cuidado a cuidadoras</t>
  </si>
  <si>
    <t>46.Número de personas vinculadas a los talleres de cambio cultural</t>
  </si>
  <si>
    <t>UNIDAD DE MEDIDAD</t>
  </si>
  <si>
    <t>NIVEL</t>
  </si>
  <si>
    <t>Meta sectorial</t>
  </si>
  <si>
    <t>Meta trazadora</t>
  </si>
  <si>
    <t>Meta estratégica</t>
  </si>
  <si>
    <t>ANEXO - TERRITORIALIZACIÓN</t>
  </si>
  <si>
    <t>PERIODICIDAD</t>
  </si>
  <si>
    <t xml:space="preserve">PROGRAMACIÓN </t>
  </si>
  <si>
    <t>Página 1 de 3</t>
  </si>
  <si>
    <t>Página 2 de 3</t>
  </si>
  <si>
    <t>INDICADOR / META:</t>
  </si>
  <si>
    <t>PMR</t>
  </si>
  <si>
    <t xml:space="preserve"> META</t>
  </si>
  <si>
    <t xml:space="preserve">Versión: </t>
  </si>
  <si>
    <t xml:space="preserve">Fecha de Emisión: </t>
  </si>
  <si>
    <t xml:space="preserve">DESCRIPCIÓN DE LA MEDICIÓN </t>
  </si>
  <si>
    <t>Página 3 de 3</t>
  </si>
  <si>
    <t>Planes Decreto 612</t>
  </si>
  <si>
    <t xml:space="preserve"> De actividad  </t>
  </si>
  <si>
    <t>Otro</t>
  </si>
  <si>
    <t xml:space="preserve">FORMULACIÓN Y SEGUIMIENTO PLAN DE ACCIÓN </t>
  </si>
  <si>
    <t>Recursos Ejecutados (giros)</t>
  </si>
  <si>
    <t>DESCRIPCIÓN DE LA META (ACTIVIDAD)</t>
  </si>
  <si>
    <t xml:space="preserve">DESCRIPCIÓN DE LA META (ACTIVIDAD) </t>
  </si>
  <si>
    <t>DESCRIPCIÓN DE LA ACTIVIDAD (ACCIÓN)</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</si>
  <si>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</si>
  <si>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</si>
  <si>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</si>
  <si>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FORMULACIÓN Y SEGUIMIENTO PLAN DE ACCIÓN</t>
  </si>
  <si>
    <t xml:space="preserve">PROCESO ASOCIADO - PLAN OPERATIVO </t>
  </si>
  <si>
    <t>DIRECCIONAMIENTO ESTRATÉGICO</t>
  </si>
  <si>
    <t xml:space="preserve">PLANEACIÓN Y GESTIÓN </t>
  </si>
  <si>
    <t xml:space="preserve">COMUNICACIÓN ESTRATÉGICA </t>
  </si>
  <si>
    <t>GESTIÓN DEL CONOCIMIENTO</t>
  </si>
  <si>
    <t>PREVENCIÓN Y ATENCIÓN INTEGRAL A MUJERES VÍCTIMAS DE VIOLENCIA</t>
  </si>
  <si>
    <t>PROMOCIÓN DEL ACCESO A LA JUSTICICA PARA LAS MUJERES</t>
  </si>
  <si>
    <t xml:space="preserve">PROMOCIÓN DE LA PARTICIPACIÓN Y REPRESENTACIÓN DE LAS MUJERES </t>
  </si>
  <si>
    <t>TRANSVERSALIZACIÓN DEL ENFOQUE DE GÉNERO Y DIFERENCIAL PARA MUJERES</t>
  </si>
  <si>
    <t>TERRITORIALIZACIÓN DE LA POLÍTICA PÚBLICA</t>
  </si>
  <si>
    <t xml:space="preserve">GESTIÓN DE LAS POLÍTICAS PÚBLICAS </t>
  </si>
  <si>
    <t xml:space="preserve">DESARROLLO DE CAPACIDADES PARA LA VIDA DE LAS MUJERES </t>
  </si>
  <si>
    <t>GESTIÓN DEL SISTEMA DISTRITAL DE CUIDADO</t>
  </si>
  <si>
    <t>GESTIÓN  TALENTO HUMANO</t>
  </si>
  <si>
    <t>GESTIÓN CONTRACTUAL</t>
  </si>
  <si>
    <t>GESTIÓN ADMINISTRATIVA</t>
  </si>
  <si>
    <t>GESTIÓN FINANCIERA</t>
  </si>
  <si>
    <t>GESTIÓN DOCUMENTAL</t>
  </si>
  <si>
    <t>GESTIÓN JURÍDICA</t>
  </si>
  <si>
    <t xml:space="preserve">GESTIÓN TECNOLÓGICA </t>
  </si>
  <si>
    <t>ATENCIÓN A LA CIUDADANÍA</t>
  </si>
  <si>
    <t xml:space="preserve">SEGUIMIENTO, EVALUACIÓN Y CONTROL </t>
  </si>
  <si>
    <t>GESTIÓN DISCIPLINARIA</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</si>
  <si>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</si>
  <si>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</si>
  <si>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</si>
  <si>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</si>
  <si>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</si>
  <si>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</si>
  <si>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</si>
  <si>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</si>
  <si>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</si>
  <si>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</si>
  <si>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</si>
  <si>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</si>
  <si>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</si>
  <si>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</si>
  <si>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</si>
  <si>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</si>
  <si>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</si>
  <si>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</si>
  <si>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</si>
  <si>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</si>
  <si>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</si>
  <si>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</si>
  <si>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</si>
  <si>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</si>
  <si>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</si>
  <si>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</si>
  <si>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</si>
  <si>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</si>
  <si>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</si>
  <si>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</si>
  <si>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</si>
  <si>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</si>
  <si>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</si>
  <si>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</si>
  <si>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452. Crear y fortalecer la infraestructura tecnológica del Observatorio de Mujer y Equidad de Género que permita la articulación con los sectores distritales pertinentes</t>
  </si>
  <si>
    <t>454. Diseñar e implementar investigaciones  para diagnosticar y divulgar la situación de los derechos de las mujeres y transversalizar el enfoque de género y diferencial metodológicamente</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</si>
  <si>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</si>
  <si>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</si>
  <si>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INDICADORES PDD</t>
  </si>
  <si>
    <t>52. Formular e implementar una estrategia pedagógica para la valoración, la resignificación, el reconocimiento y la redistribución del trabajo de cuidado no remunerado que realizan las mujeres en Bogotá</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</si>
  <si>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</si>
  <si>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308. Implementar una estrategia semi permanente para la protección de las mujeres víctimas de violencia y su acceso a la justicia en 3 Unidades de Reacción Inmediata - URI de la Fiscalía General de la Nación y articulada a la línea 123 y Línea púrpura</t>
  </si>
  <si>
    <t>489. Investigaciones realizadas</t>
  </si>
  <si>
    <t>487. Porcentaje de avance en la creación y fortalecimiento de infraestructura tecnológica del OMEG para la articulación con los sectores distritales</t>
  </si>
  <si>
    <t>327. Número de mujeres atendidas con perspectiva de género y derechos de las mujeres a través de Casas de Justicia y espacios de atención integral de la Fiscalía (CAPIV, CAIVAS)</t>
  </si>
  <si>
    <t>10. Porcentaje de avance en el diseño y acompañamiento de la estrategia de emprendimiento y empleabilidad para la autonomía económica de las mujeres</t>
  </si>
  <si>
    <t>NOMBRE META / INDICADOR</t>
  </si>
  <si>
    <t>METAS SECTORIALES</t>
  </si>
  <si>
    <t>INDICADORES PMR</t>
  </si>
  <si>
    <t>METAS ESTRATEGICAS</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</si>
  <si>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</si>
  <si>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</si>
  <si>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</si>
  <si>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</si>
  <si>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</si>
  <si>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</si>
  <si>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</si>
  <si>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PORCIENTO</t>
  </si>
  <si>
    <t xml:space="preserve"> Proceso</t>
  </si>
  <si>
    <t>INFORMACIÓN PLANES OPERATIVOS ANUALES</t>
  </si>
  <si>
    <t>INDICADOR</t>
  </si>
  <si>
    <t xml:space="preserve">CRECIENTE </t>
  </si>
  <si>
    <t>DECRECIENTE</t>
  </si>
  <si>
    <t xml:space="preserve">CONSTANTE </t>
  </si>
  <si>
    <t>SUMA</t>
  </si>
  <si>
    <t>PROGRAMACIÓN ANUAL</t>
  </si>
  <si>
    <t xml:space="preserve">MEDIOS DE VERIFICACIÓN </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</si>
  <si>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</si>
  <si>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OBJETIVO ESTRATEGICO:</t>
  </si>
  <si>
    <t>GRUPO ETARIO</t>
  </si>
  <si>
    <t xml:space="preserve">ENFOQUE DIFERENCIAL </t>
  </si>
  <si>
    <t>PERIODO DE REPORTE:</t>
  </si>
  <si>
    <t xml:space="preserve">GRUPO ETARIO </t>
  </si>
  <si>
    <t>REPORTE METAS VIGENCIA (Ejecución vigencia)</t>
  </si>
  <si>
    <t>PERIODO REPORTADO</t>
  </si>
  <si>
    <t>*Incluir tantas filas sean necesarias</t>
  </si>
  <si>
    <t xml:space="preserve">FORMULACIÓN Y SEGUIMIENTO  PLAN DE ACCIÓN </t>
  </si>
  <si>
    <t>EXPLICACIÓN: Información correspondiente a reservas presupuestales.</t>
  </si>
  <si>
    <t xml:space="preserve">Cargo: </t>
  </si>
  <si>
    <t>RETRASOS Y FACTORES LIMITANTES PARA EL CUMPLIMIENTO</t>
  </si>
  <si>
    <t>SOLUCIONES PROPUESTAS PARA RESOLVER LOS RETRASOS Y FACTORES LIMITANTES PARA EL CUMPLIMIENTO</t>
  </si>
  <si>
    <t>APROBÓ (Según aplique Gerenta de proyecto, Lider técnica y responsable de proceso)</t>
  </si>
  <si>
    <t>PLANES DECRETO 612</t>
  </si>
  <si>
    <t>Mayores (Igual o superior a 60 años)</t>
  </si>
  <si>
    <t xml:space="preserve">Discapacidad </t>
  </si>
  <si>
    <t>LGBTI</t>
  </si>
  <si>
    <t>Rrom</t>
  </si>
  <si>
    <t>Plan institucional de archivos - PINAR</t>
  </si>
  <si>
    <t>Plan Anual de Adquisiciones</t>
  </si>
  <si>
    <t>Plan anticorrupción y de atención al ciudadano</t>
  </si>
  <si>
    <t xml:space="preserve">Plan de incentivos institucionales </t>
  </si>
  <si>
    <t>Plan de previsión de recursos humanos</t>
  </si>
  <si>
    <t>Plan institucional de capacitación - PIC</t>
  </si>
  <si>
    <t xml:space="preserve">Plan estrategico de Talento Humano </t>
  </si>
  <si>
    <t>Plan Anual de vacantes</t>
  </si>
  <si>
    <t xml:space="preserve">Plan trabajo anual en seguridad y salud en el trabajo </t>
  </si>
  <si>
    <t xml:space="preserve">Plan estrategico de tecnología de la información y privacidad de la información </t>
  </si>
  <si>
    <t xml:space="preserve">Plan de seguridad y privacidad de la información </t>
  </si>
  <si>
    <t>Plan de participación ciudadana</t>
  </si>
  <si>
    <t>REVISÓ OFICINA ASESORA DE PLANEACIÓN</t>
  </si>
  <si>
    <t xml:space="preserve">PRORAMACIÓN </t>
  </si>
  <si>
    <t xml:space="preserve">SEGUIMIENTO </t>
  </si>
  <si>
    <t>mmmm</t>
  </si>
  <si>
    <t>PROGRAMACIÓN META</t>
  </si>
  <si>
    <t>TIPO DE ANUALIZACIÓN  (Según aplique)</t>
  </si>
  <si>
    <t>ITEM</t>
  </si>
  <si>
    <t xml:space="preserve">DESCRIPCIÓN </t>
  </si>
  <si>
    <t>PROCESO</t>
  </si>
  <si>
    <t xml:space="preserve">OBJETIVO ESTRATÉGICO </t>
  </si>
  <si>
    <t xml:space="preserve">RETRASOS Y FACTORES LIMITANTES PARA EL CUMPLIMIENTO </t>
  </si>
  <si>
    <t>REPORTE METAS VIGENCIA ANTERIOR
DESCRIPCIÓN CUALITATIVA DEL AVANCE POR META
(Logros y beneficios, y retrasos y alternativas de solución (2.000 caracteres))</t>
  </si>
  <si>
    <t xml:space="preserve">REPORTE METAS VIGENCIA
DESCRIPCIÓN CUALITATIVA DEL AVANCE POR META </t>
  </si>
  <si>
    <t>CRONOGRAMA</t>
  </si>
  <si>
    <t>META (PROGRAMACIÓN Y SEGUIMIENTO)</t>
  </si>
  <si>
    <t>PROGRMA</t>
  </si>
  <si>
    <t xml:space="preserve">PRODUCTO INSTITUCIONAL </t>
  </si>
  <si>
    <t>En este campo se debe diligenciar la descripción del Producto, meta, resultado - PMR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</si>
  <si>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</si>
  <si>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</si>
  <si>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 xml:space="preserve">META </t>
  </si>
  <si>
    <t>TIPO DE ANUALIZACIÓN (según aplique)</t>
  </si>
  <si>
    <t>Este campo no es obligatorio, se diligencia según aplique
En este campo se debe relacionar el tipo de anualizacioón en coherencia con los mediciones establecidas por la SDH: Suma, Creciente, Decreciente y Constante.</t>
  </si>
  <si>
    <t>DESCRIPCIÓN DE LA MEDICIÓN</t>
  </si>
  <si>
    <t xml:space="preserve">PERIODICIDAD </t>
  </si>
  <si>
    <t>MEDIOS DE VERIFICACIÓN</t>
  </si>
  <si>
    <t xml:space="preserve">En este campo se deben relacionar los soportes en los cuales se puede revisar el cumplimiento de las acciones e indicadores programados y ejecutatos. </t>
  </si>
  <si>
    <t xml:space="preserve">En este campo se debe establecer la periodicidad de la medicicion del indicador y del reporte del seguimiento </t>
  </si>
  <si>
    <t>En este campo se debe reportar el avance del desarrollo de acciones de acuerdo a la medición del indicador</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</si>
  <si>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</si>
  <si>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</si>
  <si>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AVANCE META</t>
  </si>
  <si>
    <t>PESTAÑA No. 3 TERRITORIALIZACIÓN</t>
  </si>
  <si>
    <t>DESCRIPCIÓN</t>
  </si>
  <si>
    <t xml:space="preserve">En estos campos se debe diligenciar el detalle de la estructura Plan de Desarrollo vigente, bajo la cual se encuentra articulado el proyecto de inversión </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</si>
  <si>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</si>
  <si>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 xml:space="preserve">En este campo se debe diligenciar la ponderación horizontal de las actividades a desarrollar para el cumplimiento de las metas durante la vigencia. </t>
  </si>
  <si>
    <t xml:space="preserve">En este campo se debe diligenciar la información correspondiente a las reservas presupuestales, se debe relacionar si aporta al cumplimiento de la magnitud física de la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</si>
  <si>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</si>
  <si>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</si>
  <si>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</si>
  <si>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En este campo se debe diligenciar el mes de reporte de la información. Favor recordar que la información debe ser acumulada vigencia.</t>
  </si>
  <si>
    <t xml:space="preserve">En este campo se debe diligenciar la magnitud física de la meta programada y ejecutada de acuerdo con la unidad de medida de la meta, según aplique vigencia o reserva. </t>
  </si>
  <si>
    <t>En este campo se debe diligenciar la descripción del objetivo estratégico que se detalla en el Plan Estratégico intitucional al cual aportan las acciones e indicadores que se van a medir</t>
  </si>
  <si>
    <t>En este campo se debe relacionar la descripción del proceso en coherencia con el mapa de procesos  vigente</t>
  </si>
  <si>
    <t xml:space="preserve">MAGNITUD CUATRIENIO  (Según aplique) </t>
  </si>
  <si>
    <t>MAGNITUD</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</si>
  <si>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</si>
  <si>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r>
      <t xml:space="preserve">En este campo se debe relacionar la meta programada de acuerdo al indicador formulado Parámetro de referencia para determinar la magnitud. </t>
    </r>
    <r>
      <rPr>
        <i/>
        <sz val="11"/>
        <rFont val="Times New Roman"/>
        <family val="1"/>
      </rPr>
      <t>Ejemplo: 600, 100, 4.000.</t>
    </r>
  </si>
  <si>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</si>
  <si>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</si>
  <si>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En este campo se debe relacionar la programación horizontal del desarrollo de las acciones de acuerdo a la medicición del indicador</t>
  </si>
  <si>
    <t>PROGRAMACIÓN</t>
  </si>
  <si>
    <t xml:space="preserve">En este campo se debe diligenciar la descripción de la meta PDD o meta proyecto articulada con la acción e indicador a medir.
Así mismo se podrá establecer una meta operativa nueva en caso de evidenciar la necesidad. </t>
  </si>
  <si>
    <t>Magnitud</t>
  </si>
  <si>
    <t>Presupuesto</t>
  </si>
  <si>
    <t xml:space="preserve">MAGNITUD META VIGENCIA ACTUAL </t>
  </si>
  <si>
    <t>En este campo se debe diligenciar la información correspondiente al presupuesto programado y recursos ejecutados, según aplique vigencia y reservas. (Cifras en pesos)</t>
  </si>
  <si>
    <t>RESERVAS VIGENCIA ANTERIOR (en pesos, sin decimales)</t>
  </si>
  <si>
    <t>PRESUPUESTO ASIGNADO EN LA VIGENCIA ACTUAL (en pesos, sin decimales)</t>
  </si>
  <si>
    <t>PROGRAMACION DE COMPROMISOS</t>
  </si>
  <si>
    <t>COMPROMISOS</t>
  </si>
  <si>
    <t>PROGRAMACION DE GIROS</t>
  </si>
  <si>
    <t>GIROS</t>
  </si>
  <si>
    <t>AVANCE</t>
  </si>
  <si>
    <t>Adultez (Entre 29 y 59 años)</t>
  </si>
  <si>
    <t>Infancia (Menor de 12 años)</t>
  </si>
  <si>
    <t>Juventud (Entre 12 y 14 años)</t>
  </si>
  <si>
    <t>Juventud (Entre 15 y 28 años)</t>
  </si>
  <si>
    <t>Menor de 12</t>
  </si>
  <si>
    <t>Entre 12 y 14</t>
  </si>
  <si>
    <t>Entre 15 y 28</t>
  </si>
  <si>
    <t>Entre 29 y 59</t>
  </si>
  <si>
    <t xml:space="preserve">Igual o mayo a 60 </t>
  </si>
  <si>
    <t>No responde</t>
  </si>
  <si>
    <t>Indigenas</t>
  </si>
  <si>
    <t>Afrodescendientes</t>
  </si>
  <si>
    <t>Raizales</t>
  </si>
  <si>
    <t>Discapacidad</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</si>
  <si>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</si>
  <si>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AVANCE MENSUAL</t>
  </si>
  <si>
    <t>PRODUCTO INSTITUCIONAL (PMR):</t>
  </si>
  <si>
    <t>PESTAÑA No. 1 METAS PA PROYECTO</t>
  </si>
  <si>
    <t>PESTAÑA No. 2 INDICADORES PA</t>
  </si>
  <si>
    <t>Avances y Logros Mensual (2.000 caracteres)</t>
  </si>
  <si>
    <t>Avances y Logros Acumulado 
(2.000 caracteres)</t>
  </si>
  <si>
    <t>DESCRIPCIÓN CUALITATIVA DEL AVANCE MES</t>
  </si>
  <si>
    <t>DESCRIPCIÓN CUALITATIVA DEL AVANCE ACUMULADO</t>
  </si>
  <si>
    <t>Este campo solo aplica para los planes relacionados con el Decreto 612.</t>
  </si>
  <si>
    <t>SEGUIMIENTO TOTAL</t>
  </si>
  <si>
    <t>MAGNITUD EJECUTADA</t>
  </si>
  <si>
    <t>Este campo contiene dos columnas:
- MAGNITUD EJECUTADA: Correspondiente al avance acumulado de la meta a la fecha del reporte.
- % AVANCE: Formula que calcula el avance de la magnitud ejecutada a la fecha del reporte sobre la meta de la vigencia.</t>
  </si>
  <si>
    <t>DESCRIPCIÓN CUALITATIVA DEL AVANCE ACUMULADA</t>
  </si>
  <si>
    <t>En este campo se debe relacionar el avance mensual del indicador.</t>
  </si>
  <si>
    <t>En este campo se debe registrar el avance del indicador a la fecha del reporte de forma acumulada e integrada.</t>
  </si>
  <si>
    <t>Versión: 09</t>
  </si>
  <si>
    <t>En este campo se debe relacionar la magnitud programada y ejecutada de manera mensual, para cada localidad.</t>
  </si>
  <si>
    <t>En este campo se debe relacionar el presupuesto programado y ejecutado de manera trimestral, para cada localidad, por temas de reporte en el sistema SEGPLAN.</t>
  </si>
  <si>
    <t>PRESUPUESTO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</si>
  <si>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vez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</si>
  <si>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Código: DE-FO-5</t>
  </si>
  <si>
    <t>Fecha de Emisión: 10/01/2023</t>
  </si>
  <si>
    <t>X</t>
  </si>
  <si>
    <t>CONTRIBUCIÓN ACCESO EFECTIVO DE LAS MUJERES A LA JUSTICIA CON ENFOQUE DE GÉNERO Y DE LA RUTA INTEGRAL DE ATENCIÓN PARA EL ACCESO A LA JUSTICIA DE LAS MUJERES EN BOGOTÁ</t>
  </si>
  <si>
    <t>INSPIRAR CONFIANZA Y LEGITIMIDAD PARA VIVIR SIN MIEDO Y SER EPICENTRO DE CULTURA CIUDADANA, PAZ Y RECONCILIACIÓN</t>
  </si>
  <si>
    <t>Reducir la aceptación cultural e institucional del machismo y las violencias contra las mujeres y garantizar el acceso efectivo a la justicia</t>
  </si>
  <si>
    <t>Más mujeres viven una vida libre de violencias, se sienten seguras y acceden con  confianza  al  sistema de justicia</t>
  </si>
  <si>
    <t>1. Brindar los servcios de orientacion y/o asesoria jurídica al 100% de las mujeres que demandan de estos servicios de la SDMujer en escenarios de fiscalia (Caivas, Capiv)</t>
  </si>
  <si>
    <t>2. Brindar los servcios de orientacion y/o asesoria jurídica al 100% de las mujeres que demandan de estos servicios de la SDMujer en Casas de justicia que no tiene implementada la ruta integral</t>
  </si>
  <si>
    <t>3. Brindar los servcios de orientacion y/o asesoria jurídica al 100% de las mujeres que demandan de estos servicios de la SDMujer en casas de justicia con Ruta Integral</t>
  </si>
  <si>
    <t>4. Iniciar la representación judicial y/o administrativa de casos nuevos</t>
  </si>
  <si>
    <t>Realizar atención en 7 Casas de Justicia con ruta integral</t>
  </si>
  <si>
    <t>7. Brindar los servcios de acompañamiento psicosocial al 100% de las mujeres que demandan de estos servicios de la SDMujer en Casas de justicia con ruta integral</t>
  </si>
  <si>
    <t>5. Analizar el 100% de los casos escalonados para asignación de representación jurídica</t>
  </si>
  <si>
    <t>8. Realizar las acciones para dinamizar los servicios en Casas de Justicia con Ruta Integral</t>
  </si>
  <si>
    <t>Realizar seguimiento al 100% de los casos que se atienden en 7 Casas de Justicia con ruta integral.</t>
  </si>
  <si>
    <t>9. Realizar el escalonamiento a los casos que cumplen con los criterios establecidos por la SDMujer y son atendidos por las abogadas en las Casas de Justicia con ruta integral</t>
  </si>
  <si>
    <t>10. Realizar seguimiento de acuerdo con los criterios establecidos por la SDMujer a los casos asignados a las abogadas del nivel de representación en Casas de justicia con ruta integral</t>
  </si>
  <si>
    <t>11. Realizar seguimiento a las activaciones de ruta realizadas por las dinamizadoras en ruta integral.</t>
  </si>
  <si>
    <t>Brindar en 5 URI priorizadas atención psicojurídica a mujeres víctimas de violencia.</t>
  </si>
  <si>
    <t>13. Brindar los servcios de orientacion y/o asesoria jurídica al 100% de las mujeres que demandan de estos servicios de la SDMujer en las URI priorizadas</t>
  </si>
  <si>
    <t>14. Brindar los servcios de acompañamiento psicosocial al 100% de las mujeres que demandan de estos servicios de la SDMujer en las URI priorizadas</t>
  </si>
  <si>
    <t>Presentar 4 iniciativas a favor del derecho a una vida libre de violencias y acceso a la justicia para las mujeres ante las instancias pertinentes</t>
  </si>
  <si>
    <t>15. Presentar 1 iniciativa a favor del derecho a una vida libre de violencias y acceso a la justicia para las mujeres ante las instancias pertinentes</t>
  </si>
  <si>
    <t>Implementar en 7 casas de justicia priorizadas un modelo de atención con ruta integral para mujeres y garantizar la estrategia de justicia de género en 8 casas de justicia adicionales, Centros de Atención Penal Integral para Víctimas - CAPIV y Centros de Atención Integral a Víctimas de Abuso Sexual - CAIVAS</t>
  </si>
  <si>
    <t>Implementar una estrategia semi permanente para la protección de las mujeres víctimas de violencia y su acceso a la justicia en 5 Unidades de Reacción Inmediata -  URI de la Fiscalía General de la Nación y articulada a la línea  123 y Línea púrpura</t>
  </si>
  <si>
    <t xml:space="preserve"> Realizar atención con ruta integral en 7 Casas de Justicia</t>
  </si>
  <si>
    <t>Suma</t>
  </si>
  <si>
    <t>Creciente</t>
  </si>
  <si>
    <t>Brindar atención psicojurídica a mujeres víctimas de violencia en 5 URI priorizadas.</t>
  </si>
  <si>
    <t>Número Casas de justica</t>
  </si>
  <si>
    <t>Número Uri</t>
  </si>
  <si>
    <t>Mensual</t>
  </si>
  <si>
    <t>Número de mujeres atendidas con perspectiva de género y derechos de las mujeres a través de Casas de Justicia y espacios de atención integral de la Fiscalía (CAPIV, CAIVAS)</t>
  </si>
  <si>
    <t>Casos nuevos de violencias contra las mujeres con representación jurídica en instancias judiciales y administrativas</t>
  </si>
  <si>
    <t>Número Mujeres</t>
  </si>
  <si>
    <t>Número Casos nuevos</t>
  </si>
  <si>
    <t>Reporte Simisional</t>
  </si>
  <si>
    <t>1,2,3 y 13</t>
  </si>
  <si>
    <t>Personas atendidas por primera vez en alguno de los puntos de atención Casas de Justicia, escenarios de fiscalias (URI, Caivas y Capiv)</t>
  </si>
  <si>
    <t>Atender a las personas que acuden por primera vez para recibir atención sociojurídica por la SDMujer</t>
  </si>
  <si>
    <t>Número de personas</t>
  </si>
  <si>
    <t>Iniciar representacion en procesos administrativos</t>
  </si>
  <si>
    <t>Representaciones administrativas</t>
  </si>
  <si>
    <t>Número Representaciones</t>
  </si>
  <si>
    <t>Iniciar representacion en procesos penales</t>
  </si>
  <si>
    <t>Representaciones penales</t>
  </si>
  <si>
    <t>Iniciar representacion en procesos familia</t>
  </si>
  <si>
    <t>Representaciones Familia</t>
  </si>
  <si>
    <t>Asignaciones directas</t>
  </si>
  <si>
    <t>Número asignaciones</t>
  </si>
  <si>
    <t>Realizar articulaciones inter e intrainstitucional en el marco de ruta integral</t>
  </si>
  <si>
    <t>Realizar seguimiento activacion de ruta</t>
  </si>
  <si>
    <t>Numero de articulaciones</t>
  </si>
  <si>
    <t>7 y 14</t>
  </si>
  <si>
    <t>Brindar los servicios de acompañamiento psicosocial a las mujeres en el marco de ruta integral y estrategia URI</t>
  </si>
  <si>
    <t>Seguimiento registro atenciones en SiMisional módulos psicosocial y sociojurídico</t>
  </si>
  <si>
    <t xml:space="preserve">Participar en espacios de articulación intrainstitucinal  e interinstitucional, en el marco de Justicia de Género. </t>
  </si>
  <si>
    <t>Comité  - reuniones de articulación con participación de la SDMJ en marco de la EJG</t>
  </si>
  <si>
    <t>(Número de comités - reuniones de articulación en los que se participa /Número de comités  - reuniones de espacios de articulación programados)*100</t>
  </si>
  <si>
    <t xml:space="preserve">Documentos elaborados </t>
  </si>
  <si>
    <t>(No. de documentos elaborados /Número de documentos  programados)*100</t>
  </si>
  <si>
    <t>Sensibilizaciones de género, justicia y derecho de las mujeres</t>
  </si>
  <si>
    <t>(Número de sensibilizaciones realizadas / Número de sensibilizaciones programadas) * 100</t>
  </si>
  <si>
    <t>Realizar asignaciones directas en estrategia URI y Ruta Integral</t>
  </si>
  <si>
    <t>Número de mujeres</t>
  </si>
  <si>
    <t>Mujeres con atención psicosocial</t>
  </si>
  <si>
    <t>Articulaciones inter e intrainstitucionales</t>
  </si>
  <si>
    <t>Numero de mujeres con seguimiento</t>
  </si>
  <si>
    <t>Mujeres con seguimiento de activacion de ruta</t>
  </si>
  <si>
    <t>Representaciones creadas en simisional</t>
  </si>
  <si>
    <t>Realizar un análisis de caso en cuanto a los transfeminicidios, que permita identificar criterios que pueden generar alertas para acompañar a la Fiscalía y Ministerio público en los momentos en que se identifiquen casos de transfeminicidios.</t>
  </si>
  <si>
    <t>Análisis de caso</t>
  </si>
  <si>
    <t xml:space="preserve">Porcentaje </t>
  </si>
  <si>
    <t>En la vigencia la medición responde a mantener la atención con el equipo interdisiplinario de ruta integral en las 7 casas de justicia seleccionadas</t>
  </si>
  <si>
    <t>En la vigencia la medición responde a mantener la atención con el equipo interdisiplinario de URI en las URI priorizadas</t>
  </si>
  <si>
    <t>Acumulado del número de mujeres que reciben atención jurídica por primera vez en el marco del PDD</t>
  </si>
  <si>
    <t>La medición incluye las atenciones en URI y en el cualitativo se especifica la distribución de personas por sexo.</t>
  </si>
  <si>
    <t>Se suman las representaciones creadas en simisional con tipo de materia de consulta administrativo</t>
  </si>
  <si>
    <t>Se suman las representaciones creadas en simisional con tipo de materia de consulta Familia</t>
  </si>
  <si>
    <t>Se suman las representaciones creadas en simisional con tipo de materia de consulta penal</t>
  </si>
  <si>
    <t>N/A</t>
  </si>
  <si>
    <t>Realizar y divulgar la revisión periodica y aleatoria de la información registrada en los módulos psicoscial y jurídico de las aten ciones en el marco de la EJG.</t>
  </si>
  <si>
    <t xml:space="preserve">Revisión y divulgación periódica la información registrada en el SIMISIONAL </t>
  </si>
  <si>
    <t>Se suman las asignaciones directas reportadas en simisional realizadas por las abogadas de ruta integral y URI</t>
  </si>
  <si>
    <t>La medición suma las atenciones psicosociales y en el cualitativo se especifica la distribución por espacio de atención</t>
  </si>
  <si>
    <t>Se suman las articulaciones realizadas por las dinamizadoras de ruta integral y en el cualitativo se detalla por espacio.</t>
  </si>
  <si>
    <t>Se suman los seguimientos registrados en simisional realizados por las dinamizadoras de ruta integral y en el cualitativo se detalla por espacio.</t>
  </si>
  <si>
    <t>Correo - evidencia de reunion de divulgación de revisiónes</t>
  </si>
  <si>
    <t>Numero de casos analizado</t>
  </si>
  <si>
    <t>Resultado - informe de caso analizado</t>
  </si>
  <si>
    <t>Trimestral</t>
  </si>
  <si>
    <t>Semestral</t>
  </si>
  <si>
    <t>Contribuir con el reconocimiento y la garantía, restablecimiento, de los derechos humanos de las mujeres del Distrito Capital, la eliminación de las causas estructurales de la violencia contra las mujeres y el acceso efectivo a la justicia.</t>
  </si>
  <si>
    <t>12. Brindar en 5 URI priorizadas atención psicojurídica a mujeres víctimas de violencia.</t>
  </si>
  <si>
    <t>Actas, evidencias de reuniones</t>
  </si>
  <si>
    <t>Listados de asistencia</t>
  </si>
  <si>
    <t>Informe</t>
  </si>
  <si>
    <t>Documentos</t>
  </si>
  <si>
    <t>6. Brindar en 7 casas de justicia con ruta integral los servicios de la SDMujer</t>
  </si>
  <si>
    <t>Contribuir con la divulgación en las temáticas de derechos de las mujeres, acceso a la justicia y enfoque de género y/o realizar sensibilizaciones en género, justicia y derecho en los espacios concertados (inter o intrainstitucional; universidades, etc)</t>
  </si>
  <si>
    <t>Elaborar boletinas de la gestión del Comité técnico de representación jurídica y/o documentos que visibilicen las violencias contra las mujeres, el acceso a la administración de justicia y/o que orienten la atención adecuada en estos casos</t>
  </si>
  <si>
    <t>Nombre: LISA CRISTINA GÓMEZ CAMARGO</t>
  </si>
  <si>
    <t>Cargo: GERENTA PROYECTO DE INVERSIÓN</t>
  </si>
  <si>
    <t>Nombre: CATALINA PUERTA VELASQUEZ</t>
  </si>
  <si>
    <t>Cargo: LIDERESA TECNICA PROYECTO INVERSIÓN</t>
  </si>
  <si>
    <t>Las mujeres se benefician con la implementación de la Ruta Integral en las Casas de Justicia, al poder acceder a atenciones socio jurídicas de orientación y asesoría especializadas, realizadas con enfoque de género y de derecho de las mujeres; adicionalmente, en los casos que lo requirieran pueden acceder al acompañamiento psicosocial con el objetivo de fortalecer en el marco de la estrategia de justicia de género, los esquemas de atención, acompañamiento y seguimiento psicosocial a mujeres víctimas de diferentes tipos de violencias basadas en género, entendiendo que dichas situaciones afectan, limitan o disminuyen sus contextos de vida. Favoreciendo así, el acceso, la adherencia y permanencia en la ruta de administración de justicia, facilitando un acceso efectivo que contribuya a garantizar la validación y el reconocimiento de sus derechos y la posible transformación de sus realidades.</t>
  </si>
  <si>
    <t xml:space="preserve">Las mujeres se benefician con poder acceder al servicio de orientación y asesoría jurídica con enfoque de género y de derecho de las mujeres; adicionalmente, en los casos que la mujer manifieste su voluntariedad y se cumpla con los criterios de la Resolución 314 de 2022, pueden acceder al escalonamiento del caso para contar con abogada de representación. </t>
  </si>
  <si>
    <t>Las ciudadanas se benefician al contar con el acompañamiento de las abogadas de ruta integral y litigio para el seguimiento de los casos que tienen asignada abogada de representación, así como para casos con acompañamiento psicosocial.</t>
  </si>
  <si>
    <t xml:space="preserve">Las mujeres pueden acceder al servicio gratuito de representación jurídica, siempre que cumplan con los criterios establecidos, favoreciendo el acceso a la justicia y el restablecimiento de sus derechos o de sus familias en caso de feminicidio. </t>
  </si>
  <si>
    <t>Posicionamiento y reflexión frente a temas de violencias que demandan propuestas regulatorias que permitan resolver dudas como:
¿Qué hacer ante un caso de violencia obstétrica? ¿Cómo enfrentarlo? ¿Qué rutas existen y cómo se pueden activar?</t>
  </si>
  <si>
    <t>Por inicio de vigencia, el proceso de proceso de contratación se toma las primeras semanas del año ocasionando que algunos puntos de atención no tengan atención presencial mientras se culmina la contratación. A la fecha ya se culminaron los procesos de contratación.</t>
  </si>
  <si>
    <t>Febrero - marzo: Se está culminando el proceso de contratación para las Casas de Justicia. Se adelantan las gestiones de contratación de las profesionales que brindan a la atención en las casas de justicicia y espacios institucionales, aún estan 6 profesionales en proceso de contratación. Se mantuvo la atención en las casas de justicia con Ruta Integral a exepción de Tunjuelito que cuenta con dinamizadora y psicóloga pero la abogada se encuentra en proceso de contratación.
A finales del mes de abril de 2023 se vincularon dos abogadas, lo cual posibilita que las localidades de Usaquén y Chapinero, pueda cubrirse la atención en toda la semana, dado que una abogada atendía las dos localidades disponiendo dos días a la semana para cada espacio.</t>
  </si>
  <si>
    <t xml:space="preserve">Se cuenta con todo el equipo de ruta integral contratado </t>
  </si>
  <si>
    <t>Feb-Mar: Se adelantan las gestiones de contratación de las profesionales que brindan a la atención en las casas de justicia y espacios institucionales, aún estan 6 profesionales en proceso de contratación. 
Se mantuvo la atención en las casas de justicia con Ruta Integral a excepción de Tunjuelito que cuenta con dinamizadora y psicóloga pero sin abogada. En mayo se culminó la contratación del equipo completo de ruta integral.</t>
  </si>
  <si>
    <t xml:space="preserve">Las mujeres se benefician con la implementación de la estrategia de atención en URI, al recibir atención con abordaje psicojurídico, asistencia técnico legal y psicojurídica, para integrar de manera efectiva los hechos jurídicamente relevantes dentro del proceso penal desde el primer momento de abordaje de los casos conocidos por el sistema judicial, para facilitar el acceso oportuno y efectivo a la justicia con enfoque de género y derechos humanos de las mujeres, especialmente a través de la dinamización de los procedimientos del sector justicia relacionados con la denuncia, inicio de investigación, implementación de actos urgentes, solicitudes y otorgamiento medidas de protección, realización audiencias preliminares, actos de investigación y judicialización llevados a cabo en las Unidades de Reacción Inmediata (URI).  </t>
  </si>
  <si>
    <t>Se adelantan las gestiones de contratación de las profesionales que brindan a la atención en las casas de justicicia y espacios institucionales, aún estan 6 profesionales en proceso de contratación. 
Se mantuvo la atención en las casas de justicia con Ruta Integral a exepción de Tunjuelito que cuenta con dinamizadora y psicóloga pero sin abogada.
Con corte a mayo se contaba con los equipos completos en 7 Casas de Justicia</t>
  </si>
  <si>
    <t>Las mujeres se benefician con la implementación de la Ruta Integral en 7 Casas de Justicia, al poder acceder a atenciones socio jurídicas de orientación y asesoría especializadas, realizadas con enfoque de género y de derecho de las mujeres; adicionalmente, en los casos que lo requirieran pueden acceder al acompañamiento psicosocial con el objetivo de fortalecer en el marco de la estrategia de justicia de género, los esquemas de atención, acompañamiento y seguimiento psicosocial a mujeres víctimas de diferentes tipos de violencias basadas en género, entendiendo que dichas situaciones afectan, limitan o disminuyen sus contextos de vida. Favoreciendo así, el acceso, la adherencia y permanencia en la ruta de administración de justicia, facilitando un acceso efectivo que contribuya a garantizar la validación y el reconocimiento de sus derechos y la posible transformación de sus realidades.
Así mismo, las mujeres se han beneficiado al encontrar en los servicios de la SDMujer la opción de ser representadas jurídicamente en los procesos que se adelantan en las Comisarías de Familia de estas Casas de Justicia, favoreciendo el impulso de los procesos y el acceso a la justicia.  Las Casas de Justicia con el modelo de ruta integral son: 1. Ciudad Bolivar, 2. Barrios Unidos, 3. Suba ciudad jardin. 4. Bosa Campo Verde. 5 Kennedy, 6. San Cristobal y 7. Fontibón.</t>
  </si>
  <si>
    <t>Las mujeres se benefician con la implementación de la Ruta Integral en 7 Casas de Justicia, al poder acceder a atenciones socio jurídicas de orientación y asesoría especializadas, realizadas con enfoque de género y de derecho de las mujeres; adicionalmente, en los casos que lo requirieran pueden acceder al acompañamiento psicosocial con el objetivo de fortalecer en el marco de la estrategia de justicia de género, los esquemas de atención, acompañamiento y seguimiento psicosocial a mujeres víctimas de diferentes tipos de violencias basadas en género. Así mismo, las mujeres se han beneficiado al encontrar en los servicios de la SDMujer la opción de ser representadas jurídicamente en los procesos que se adelantan en las Comisarías de Familia de estas Casas de Justicia, favoreciendo el impulso de los procesos y el acceso a la justicia. 
Se realizó la Inauguración de la Casa de Justicia con ruta integral de Fontibón y se dejó de prestar el servicio en Tunjuelito. Están conformados los equipos completos en las 7 casas con ruta integral.</t>
  </si>
  <si>
    <t>Se han realizados dos  Charlas de Difusión de Derechos del año 2023, a cargo de la profesional Fernanda Vargas. En este espacio se abordó una aproximación teórica a los principales diagnósticos psicológicos, psiquiátricos, del desarrollo o de discapacidad que se pueden identificar durante los procesos de atención, para que puedan reconocer las implicaciones y/o limitaciones de los diagnósticos con relación a la atención. La siguiente charla fue enfocada en el litigio para delito de VIF.</t>
  </si>
  <si>
    <t>Se avanza en la construcción del documento sobre violencia obstétrica. Se formuló un documento de incidencia frente al proyecto de acuerdo que busca establecer un protocolo de atención en materia de violencia política en el distrito capital.</t>
  </si>
  <si>
    <t>Se cuenta con el plan de acción del Subcomité de Agenda Normativa que fue aprobado por el Comité de Jusiticia de Género de conformidad con el artículo 29 y 30 de la Resolución 0314 del 2022. Se conformó un equipo de trabajo conformado la SFCO y por colaboradoras de las direcciones de DEVAJ y Gestión del Conocimiento. Se han realizado reuniones con la Secretaría de Salud, Observatorios de violencia obstétrica y organizaciones civiles para profundizar en los temas; de otra parte, en conjunto con la Secretaría Jurídica de la Alcaldía de Bogotá, se realizó foro sobre derechos sexuales y reproductivos. Se continúa participando en las sesiones de  la Comisión Asesora Distrital de Política Criminal y Tratamiento Carcelario.
Se formuló un documento de incidencia frente al proyecto de acuerdo que busca establecer un protocolo de atención en materia de violencia política en el distrito capital.</t>
  </si>
  <si>
    <t>Se inició la representación de 2 procesos de familia</t>
  </si>
  <si>
    <t>Se cuenta con la contratación de profesionales para los espacios de CAF y Casas de Justicia. Se culminó el proceso de contratación de las profesionales para las casas de justicia. Se mantiene la prestación del servicio de atención jurídica en los espacios institucionales como son en los Centros de Atención de Fiscalía -CAF- para Caivas y Cavip; y de acuerdo con convenio con Secretaría Distrital de Seguridad, Convivencia y Justicia, se tiene presencia en 8 Casas de Justicia sin ruta integral y 7 Casas con el equipo interdisiplinario (abogada para 3 niveles de atención, psicóloga y dinamizadora). Se continúa brindando el servicio de manera presencial y virtual en algunos casos.</t>
  </si>
  <si>
    <t xml:space="preserve">Febrero: Se avanza en la gestión para que la SDMujer entre en operación en una quinta URI, ubicada en el Centro Integral de Justicia de Campo Verde, en la localidad de Bosa. Se espera que para marzo contar con una abogada adicional para completar el equipo de litigio con priorización para los casos derivados de la Estrategia de URI; solucionado en marzo.
Agosto: Se avanza en las articulaciones para la quinta URI en el  complejo judicial de Bosa – Campo Verde. En estos ejercicios participaron la Fiscalía General de la Nación, la Secretaría de la Mujer y Casa de Justicia. </t>
  </si>
  <si>
    <t>Nombre: Sandra Liliana Calderón // María del Pilar Duarte</t>
  </si>
  <si>
    <t>Cargo: Contratista Instrumentos de Planeación // Contratista Seguimiento financiero</t>
  </si>
  <si>
    <t>Realizar a 39.000 mujeres, orientaciones y asesorías socio jurídicas través de Casas de Justicia y escenarios de fiscalías (CAPIV, CAVIF y CAIVAS) y Sede</t>
  </si>
  <si>
    <t>Ejercer a 3900 casos nuevos asignados por Comité de Enlaces representacíón jurídica.</t>
  </si>
  <si>
    <t>En el tercer trimestre, se continúo con la retroalimentación periódica a los equipos y responsables técnicas encargadas de la implementación efectiva de los lineamientos de atención a mujeres víctimas de violencias, a partir de la revision del registro del simisional.
Julio: Retroalimentación equipo URI, Casa de Justicia y Hospitales
Agosto: Retroalimentación CIOM, CAIVAS y CAPIV.
Septiembre: Retroalimentación Casas de justicia sin ruta integral.</t>
  </si>
  <si>
    <t xml:space="preserve">Febrero: Se avanza en la gestión  para que la SDMujer entre en operación en una quinta URI, ubicada en el Centro Integral de Justicia de Campo Verde, en la localidad de Bosa. 
Agosto: Se avanza en las articulaciones para la quinta URI en el  complejo judicial de Bosa – Campo Verde. En estos ejercicios participaron la Fiscalía General de la Nación, la Secretaría de la Mujer y Casa de Justicia. 
Septiembre se logró cumplir con estrategia de atención llegando a las 5 URI programadas. </t>
  </si>
  <si>
    <t>Iniciativas en las que se viene trabajando:
Violencia Obstétrica: Objetivo: Orientar a las abogadas de la estrategia de justicia de género sobre cómo atender casos de mujeres víctimas de vilencia obstétrica, mediante la expedición de resolución interna. 
Avance: Durante este período se realizaron avances en la elaboración del documento de violencia obstétrica utilizando todos los insumos de las reuniones realizadas y los aportes del foro de derechos sexuales y reproductivos. 
Violencia política: El objetivo es incidir en el proceso distrital que busca sancionar la violencia política contra las mujeres: En este período en conjunto con la Dirección de Territorialización de Derechos y Participación se formuló un documento de incidencia frente al proyecto de acuerdo que busca establecer un protocolo de atención en materia de violencia política en el distrito capital.  En septiembre no se registraron acciones  ya que en el mes pasado se cumplió con el objetivo establecido. En todo caso se sigue realizando seguimiento a las iniciativas normativas del nivel nacional y distrital en materia de violencia política.</t>
  </si>
  <si>
    <t xml:space="preserve">Se mantienen las articulaciones logradas con la Fiscalía General de la Nación y representantes del Ministerio Público (Personería y Procuraduría), se continúa trabajando en equipo, generando estrategias para la protección y materialización real y efectiva de los derechos de las mujeres víctimas de violencias. Se ha logrado cubrir toda la demanda en representación de los equipos de URI, para audiencias preliminares con jueces de control de garantías y audiencias en Comisarías de Familia; se mantiene la respuesta en una hora a las solicitudes de audiencias preliminares en casos de actos urgentes y capturas en flagrancias.  La articulación en URI con la Fiscalía ha permitido el fortalecimiento en el análisis fáctico desde la perspectiva de género y adecuaciones típicas, y coadyuvancias en las solicitudes de medidas de aseguramiento privativas de libertad.
</t>
  </si>
  <si>
    <t xml:space="preserve">Se mantienen las articulaciones logradas con la Fiscalía General de la Nación y representantes del Ministerio Público (Personería y Procuraduría), se continúa trabajando en equipo, generando estrategias para la protección y materialización real y efectiva de los derechos de las mujeres víctimas de violencias.  
La implementación de enfoque de género en los fallos de las ciudadanas: se ha logrado con los diferentes operadores jurídicos en procura de atender las demandas de las ciudadanas logrando en los casos evidenciar la violencia indirecta y cubrir a los hijos de la ciudadana para evitar que se instrumentalice a los hijos en común, reconocimiento del incumplimiento de los deberes alimentarios como una violencia económica, incidencias para reconocer la violencia vicaria, aplicación de jurisprudencia con enfoque de género, la acumulación de procesos como Divorcio y Privación de patria potestad, casos en los que se logra la privación de la patria potestad.
Dependiendo el grado de riesgo y barreras identificadas en los casos se articula con el enlace Sofia y el sistema de alertas tempranas de la entidad, como la posibilidad de que la ciudadana ingrese a casa refugio partiendo del riesgo. </t>
  </si>
  <si>
    <t>El Centro de Atención de la Fiscalía-CAF, está integrado con el Caivas y del Capiv. Esta articulación ha favorecido el acceso a los servicios sociojurídicos y psicosociales, permitiendo la atención presencial e interdisciplinar todos los días de la semana. Para asuntos de violencia intrafamiliar y delitos asociados a VBG se dispone de 3 abogadas que se turnan durante la semana, y para asuntos en violencia sexual se cuenta con 1 abogada experta en el tema que brinda atención de martes a jueves. Se ha logrado el cubrimiento de toda la demanda diaria en el punto de atención del CAF. Así mismo, la atención de todos los casos derivados de los equipos de la DEVAJ, de la LPD, de la Estrategia de Integración 123, Agencia MUJ123, de Fiscalía y de Juzgados Penales, y del CTI y SIJIN.
En este mes acudieron 144 personas a los escenarios de Fiscalía. De las mujeres que acudieron, 123 se acercaron por primera vez a estos puntos de atención para recibir orientacion y asesoría juridica: Caivas se atendió a 30 mujeres y en Capiv a 93. Adicionalmente, 45 mujeres recibieron acompañamiento por el Equipo Transversal Psicosocial en el CAPIV.
En el tercer trimestre, 375 mujeres acudieron por primera vez, 81 en Caivas y 294 en Capiv.
En lo corrido del año 231 personas han recibido atencion jurídica en Caivas, de las cuales 199 mujeres por primera vez. En cuanto a Capiv, se han atendido 931 personas de las cuales 841 fueron mujeres que acudieron por primera vez.  Adicionalmente, 327 mujeres recibieron acompañamiento por el Equipo Transversal Psicosocial en el CAPIV, evidenciando también la importancia de la presencia del Equipo Psicosocial como complemento al trabajo jurídico desarrollado.
Nota: Las personas que asistieron en meses diferentes se contabilizan una sola vez.</t>
  </si>
  <si>
    <r>
      <t xml:space="preserve">Se continúa la atención en las casas de justicia con ruta integral, dando respuesta a las remisiones de estrategias o espacios internos de la entidad, en su mayoría por la LPD.
En este mes 716 personas acudieron a las casas de justicia con ruta integral. De estas las mujeres, que acudieron por primera vez a los servicios fueron 623, distribuidas por Casa de justicia así: Ciudad Bolívar 173, Suba Ciudad Jardín 74, Barrios Unidos 44, Bosa Campo Verde 96, Kennedy 52, San Cristóbal 138 y Fontibon con 46. 
En el trimestre 1920 mujeres acudieron por primera vez a estas casas de justicia con ruta integral, para recibir atención jurídica.
En lo corrido del año, 5356 personas han recibido orientación y asesoría jurídica y de ellas, </t>
    </r>
    <r>
      <rPr>
        <sz val="11"/>
        <color indexed="8"/>
        <rFont val="Times New Roman"/>
        <family val="1"/>
      </rPr>
      <t xml:space="preserve">4882 </t>
    </r>
    <r>
      <rPr>
        <sz val="11"/>
        <rFont val="Times New Roman"/>
        <family val="1"/>
      </rPr>
      <t xml:space="preserve">mujeres por primera vez en esos puntos de atención, así: </t>
    </r>
    <r>
      <rPr>
        <sz val="11"/>
        <color indexed="8"/>
        <rFont val="Times New Roman"/>
        <family val="1"/>
      </rPr>
      <t xml:space="preserve">Ciudad Bolívar 1493, Suba Ciudad Jardín 448, Barrios Unidos </t>
    </r>
    <r>
      <rPr>
        <sz val="11"/>
        <rFont val="Times New Roman"/>
        <family val="1"/>
      </rPr>
      <t xml:space="preserve">421, </t>
    </r>
    <r>
      <rPr>
        <sz val="11"/>
        <color indexed="8"/>
        <rFont val="Times New Roman"/>
        <family val="1"/>
      </rPr>
      <t xml:space="preserve">Bosa Campo Verde 766, Kennedy 520 , San Cristóbal 1006,  Fontibon con 214 y finalmente Tunjuelito con 14 en mayo.
</t>
    </r>
    <r>
      <rPr>
        <sz val="11"/>
        <color indexed="10"/>
        <rFont val="Times New Roman"/>
        <family val="1"/>
      </rPr>
      <t xml:space="preserve">
</t>
    </r>
  </si>
  <si>
    <t>Este mes se inició la representación de 136 procesos, 32 procesos penales, 102 administrativos y 2 de familia. En el marco del litigio, el equipo reporta 402 audiencias para 327 procesos y 113 cierres de casos.</t>
  </si>
  <si>
    <t>Se inició la representación de 102 procesos administrativos.</t>
  </si>
  <si>
    <t>Se inició la representación de 32 procesos penales</t>
  </si>
  <si>
    <t>En lo corrido del año se cuenta con 697 nuevos procesos administrativos</t>
  </si>
  <si>
    <t>En lo corrido del año se cuenta con 23 nuevos procesos de familia</t>
  </si>
  <si>
    <t>Las asignaciones directas reportadas en septiembre fueron 90: URI con 30 asignaciones de manera directa y Ruta Integral con 60</t>
  </si>
  <si>
    <t>El acumulado de asignaciones directas es 405, URI con 151 asignaciones de manera directa y Ruta Integral con 254.</t>
  </si>
  <si>
    <t>En septiembre 562 personas recibieron acompañamiento psicosocial, en el marco de la estrategia URI con 290 atenciones y en el modelo de ruta integral 272.</t>
  </si>
  <si>
    <t>En lo corrido del año se han brindado 4197 acompañamiento psicosocial en las estrategias URI y Ruta Integral</t>
  </si>
  <si>
    <t xml:space="preserve">Se mantiene la prestación del servicio de atención jurídica en los espacios institucionales como son en los Centros de Atención de Fiscalia -CAF- para Caivas y Cavip; y de acuerdo con convenio con Secretaría Distrital de Seguridad, Convivencia y Justicia, se tiene presencia en 8 Casas de Justicia sin ruta integral y 7 Casas con modelo de Ruta Integral.
</t>
  </si>
  <si>
    <t>Desde el proceso de dinamización se realizaron 20 gestiones de articulación en los territorios con el fin de identificar los actores, organizaciones y/o entidades logrando el reconocimiento de la ruta integral en los distintos barrios de las localidades de Ciudad Bolívar, Kennedy, Fontibón, Bosa, Barrios Unidos, Suba y San Cristóbal. 
En este periodo se realizaron 58 procesos de sensibilización y divulgación distribuidos en las distintas localidades, y conllevaron al reconocimiento de los servicios de la SDMUJER y al igual que de los derechos humanos de las mujeres con aplicación de los distintos enfoques.
En lo corrido del año, se han realizado 193 gestiones de articulación y  478 procesos de sensibilización y divulgación en las distintas localidades.
El retraso de la meta programada en enero correspondió a temas de contratación, en ese mes se avanzó en los trámites precontractuales. A febrero ya las 7 casas contaban con las profesionales dinamizadoras.</t>
  </si>
  <si>
    <t>Con el equipo de dinamizadoras incentivando la activación de rutas y seguimientos a las mujeres que acuden a los servicios de la Casa de Justicia, se lograron realizar 803 seguimientos (264 activaciones de ruta a servicios sociales para 188 mujeres), evidenciando la labor constante y pertinente de los equipos en la atención integral, real y efectiva a la ciudadanía.
En lo corrido del año, se cuenta con 1953 activaciones de ruta a 1311 mujeres.
El retraso de la meta programada en enero correspondió a temas de contratación, en ese mes se avanzó en los trámites precontractuales. A febrero ya las 7 casas contaban con las profesionales dinamizadoras.</t>
  </si>
  <si>
    <t>En septiembre se brindaron 272 acompañamientos psicosociales, así: Bosa Campo Verde: 34, Ciudad Jardín: 20, Barrios Unidos 34, Ciudad Bolivar 37, Kennedy 49, San Cristóbal 59 y Fontibon 39.
Se registraron 367 seguimientos a 331 mujeres. 
En lo corrido del año 1748 personas recibieron acompañamiento psicosocial, así: Bosa Campo Verde 236, Ciudad Jardín 179, Barrios Unidos 171, Ciudad Bolivar 351, Kennedy 384,  San Cristobal 284, Tunjuelito con 22 y Fontibón 121. 
El retraso de la meta programada al inicio de año correspondió a temas de contratación, dado que en enero no se contó con todo el equipo psicosocial y se avanzó en los trámites precontractuales. En marzo ya las 7 casas tienen profesional psicosocial.</t>
  </si>
  <si>
    <t>En septiembre se escalonaron 38 casos.
En lo corrido del año se cuenta con 281 escalonamientos de los cuales 10 no cumplieron con criterios para acceder a la representación.</t>
  </si>
  <si>
    <t xml:space="preserve">Se realizaron 20 gestiones de articulación en los territorios con el fin de identificar los actores, organizaciones y/o entidades logrando el reconocimiento de la ruta integral en los distintos barrios de las localidades de Ciudad Bolívar, Kennedy, Fontibón, Bosa, Barrios Unidos, Suba y San Cristóbal . </t>
  </si>
  <si>
    <t>En lo corrido del año, se han realizado 193 gestiones de articulación.</t>
  </si>
  <si>
    <t xml:space="preserve">Se lograron realizar 803 seguimientos (264 activaciones de ruta a servicios sociales para 188 mujeres), evidenciando la labor constante y pertinente de los equipos en la atención integral, real y efectiva a la ciudadanía. </t>
  </si>
  <si>
    <t xml:space="preserve">1953 activaciones de ruta a 1311 mujeres. </t>
  </si>
  <si>
    <t>Se construyó un instrumento de verificación que permite consolidar la información clave de las atenciones sociojurídica y psicosociales brindadas, sistematizando allí lo concerniente a la congruencia de los registros con los análisis de los casos y la adecuación y oportunidad de las acciones realizadas por las profesionales en relación con lo que se registra en SIMISIONAL.
Sobre cada una de estas estrategias se han identificado hallazgos, fortalezas, acciones de mejora y alertas, las cuales se han socializado con las coordinadoras y equipos.</t>
  </si>
  <si>
    <t>El 5 de septiembre se dio la Charla de Difusión de derechos "Acompañamiento en situaciones de crisis".</t>
  </si>
  <si>
    <t>En este período se inició la redacción del documento. De igual forma se continuó con revisión documental de fuentes  que son relevantes para el análisis.</t>
  </si>
  <si>
    <t>Secretaría Distrital de Integración Social - Subdirección para la Familia: Con el fin de superar los vacíos en la implementación del procedimiento de arresto por incumplimiento de las medidas de protección.
Secretaría Distrital de Seguridad, Convivencia y Justicia y Cárcel Distrital: Fortalecer la operatividad del procedimiento de arresto por incumplimiento de las medidas de protección.
Seguimiento al Convenio No. 009 de 2019 suscrito entre la Fiscalía General de la Nación – Subdirección Regional de Apoyo Central y la Secretaría Distrital de la Mujer
Participación en sesion de Consejo Distrital de Estupefacientes
Participación en sesión regular del Comité Distrital de Prevención de Vulneraciones a los Derechos a la Vida, la Libertad, la Integridad y Seguridad de las Personas.</t>
  </si>
  <si>
    <t>Se han realizado dos Comité Directivos de Justicia de Género.
Se participó en las sesiones mensuales del Consejo Distrital de Estupefacientes.
Se participó en sesiones de Comité Distrital de Prevención de Vulneraciones a los Derechos a la Vida, Libertad, Integridad y Seguridad de Personas, Grupos o Comunidades
Articulación con la Policía Metropolitana de Bogotá convocada con el objetivo de articular acciones interinstitucionales para la prevención del feminicidio a nivel local y distrital.
Articulación con la Unidad de Violencia Intrafamiliar de la Fiscalía y la Personería de Bogotá la Mesa Técnica de Estudio de casos con riesgo de feminicidio
Paticipación en primera sesión de la Unidad Técnica de Apoyo del Comité Coordinador del sector Mujeres
Articulación con Oficina del Alto Comisionado de las Naciones Unidas para los Derechos Humanos -OCANUDH-
Articulación con Vicefiscalía para revisión y estudio de casos de VBG, en la cual se logró su impulso y remoción de barreras.
Espacio de coordinación del Capiv, en el marco del seguimiento al Convenio No. 009 de 2019</t>
  </si>
  <si>
    <t>Realizar a 39000 mujeres, orientaciones y asesorías socio jurídicas través de Casas de Justicia y escenarios de fiscalías (CAPIV, CAVIF y CAIVAS) y Sede</t>
  </si>
  <si>
    <t>En el mes de septiembre de 2023 se brindó asesoría y acompañamiento legal en Casas de Justicia sin ruta integral de Engativá, Los Mártires, Suba La Campiña, Bosa Centro, Usme, Chapinero y Usaquén. Las localidades que cuentan con mayor demanda del servicio son Usme, Usaquén y Bosa.
Se cuenta con dos profesionales en Casa de Justicia de la localidad de Usme en razón al número importante de solicitudes del servicio. 
En este mes 347 personas acudieron a las casas de justicia sin ruta integral, de las cuales, 298 fueron mujeres, que acudieron por primera vez a los servicios en las diferentes casas de justicia así: Bosa 39, Chapinero 33, Engativá 29, Los Mártires 19, Suba 29, Usaquen 42, Usme 86 y Puente Aranda 21. 
En el trimestre 926 mujeres acudieron por primera vez a estas casas de justicia para recibir atención jurídica.
En lo corrido del año, se han atendido 2658 personas que han recibido orientación y asesoría jurídica y de ellas, 2408 mujeres por primera vez. 
Las mujeres atendidas por primera vez fueron a estos puntos: Bosa 424, Chapinero 221, Engativá 229, Los Mártires 155, Suba 248, Usaquen 245, Usme 597 y Puente Aranda 100; y finalmente las mujeres nuevas en Fontibón 189 de enero a mayo, antes que pasara al modelo de Ruta Integral. 
De febrero a mayo Bosa Centro, contó con apoyo de una profesional del equipo psicosocial, atendiendo a 31 mujeres. 
El retraso de la meta programada en enero correspondió a temas de contratación, dado que en enero se avanzó en los trámites precontractuales para las profesionales en los puntos de Casas de justicia sin ruta integral. A la fecha ya se cuenta con todo el equipo jurídico.</t>
  </si>
  <si>
    <t>Iniciar la representación judicial y/o administrativa de 3900 casos nuevos</t>
  </si>
  <si>
    <t xml:space="preserve">Se cuenta con un grupo de 11 abogadas las cuales trabajan los procesos de familia (2) y medidas de protección (9), de otra parte, está el equipo de litigio penal con 20 profesionales; el equipo litigio URI integrado por 6 abogadas y el equipo de Ruta integral que puede asumir la representación jurídica en esos espacios con 14 abogadas; la separación de las áreas de conocimiento permite generar una mayor especialidad en las abogadas, lo que permite construir estrategias que permitan hacer más incidencia en los casos.
Este mes se inició la representación de 136 procesos, 32 procesos penales, 102 administrativos y 2 de familia. En el marco del litigio, el equipo reporta 402 audiencias para 327 procesos y 113 cierres de casos.
El Equipo Transversal Psicosocial realizó durante el mes de Septiembre de 2023 la primera Mesa de Trabajo junto con la Psicóloga Forense para trabajar en la revisión y construcción de los criterios de atención a mujeres víctimas de violencia sexual, favoreciendo estrategias de abordaje desde el área psicosocial. De la misma manera y por situaciones asociadas a cesión contractual de una de las profesionales del Equipo, se generan cambios internos, realizando la revisión y el empalme respectivo de casos y labores.
En el trimestre se inició representación a 394 casos y en lo corrido del año se inició la representación de 1031 procesos, así: 311 procesos penales, 697 administrativos y 23 de familia.
</t>
  </si>
  <si>
    <t>En el mes se analizaron 140 casos para validar cumplimiento de criterios para asignar abogada de representación, se realizaron 10 devoluciones por no cumplimiento de criterios.
De los casos analizados, 23 fueron en sesión del Comité, 30 por asignación directa de ruta integral, 15 por asignación directa de URI y 62 por asignación directa de secretaría técnica del comité.
En lo corrido del año, se tienen 1255 casos escalonados, 120 de ellos no se asignaron para representación por no cumplir criterios o por falta de disponiblidad de profesional para asistir a la audiencia programada.</t>
  </si>
  <si>
    <t>Están conformados los equipos completos en las 7 casas con ruta integral y se  mantiene la atención en 7 casas de justicia con Ruta Integral. En este sentido durante el mes de septiembre 2023, desde lo psicosocial se brindaron acompañamientos y seguimiento al plan de trabajo con cada mujer y de otra parte, se continuó con las acciones de sensibilización y divulgación para el  reconocimiento de los servicios de la SDMUJER y al igual que de los derechos humanos de las mujeres con aplicación de los distintos enfoques de la PPMYEG.</t>
  </si>
  <si>
    <t>Se mantuvo la atención jurídica en 7 casas de justicia con Ruta Integral.
En la Estrategia de Casas de Justicia con Ruta Integral, se fortaleció con la consolidación del Equipo interdisciplinar (Psicóloga, Abogada y Dinamizadora), haciendo la reorganización de las profesionales para favorecer las dinámicas de funcionamiento, apoyadas en la generación de espacios de fortalecimiento conceptual, de cuidado y de equipo, pertinentes a las necesidades de cada Casa de Justicia con Ruta Integral, aportando a la dinamización de las estrategias de trabajo, fortalecimiento de recursos de atención psicosocial y apoyo permanente desde la línea técnica.
Se realizó la inauguración de la Casa de Justicia con ruta integral de Fontibón y se dejó de prestar el servicio en Tunjuelito, de acuerdo con lo acordado en el marco del Convenio con la Secretaría Distrital de Seguridad, Convivencia y Justicia.
Se continúa con el acompañamientos y seguimiento al plan de trabajo con cada mujer y de otra parte, y con las acciones de sensibilización y divulgación para el  reconocimiento de los servicios de la SDMUJER y al igual que de los derechos humanos de las mujeres con aplicación de los distintos enfoques de la PPMYEG.</t>
  </si>
  <si>
    <t>Se mantuvo la atención jurídica en 7 casas de justicia con Ruta Integral, durante el mes de septiembre 2023, desde lo psicosocial se realizó el acompañamiento a las nuevas profesionales que ingresaron al equipo en cada uno de sus puntos de atención, haciendo seguimiento a la implementación de actividades, articulaciones y demás tareas relacionadas; de la misma manera se realizó el proceso de inducción, curva de aprendizaje e integración de una de las profesionales psicosociales que viene a acompañar y solventar las necesidades específicas de la estrategia, complementando el Equipo Psicosocial. De otra parte, se continuó con las acciones de sensibilización y divulgación para el reconocimiento de los servicios de la SDMUJER y al igual que de los derechos humanos de las mujeres con aplicación de los distintos enfoques de la PPMYEG.
El retraso de la meta programada en febrero correspondió a temas de contratación, se avanzó en los trámites precontractuales dado que falta por contratar la abogada para la Casa de Justicia de Tunjuelito. Para iniciar mayo se cuenta con el equipo contratado.</t>
  </si>
  <si>
    <t xml:space="preserve">Se cuenta con el equipo de abogadas de 3 niveles de atención en las casas de justicia con ruta integral, lo que ha permitido en el avance de las asignaciones directas de casos para representación, principalmente en trámites administrativos ante las Comisarías de Familia. </t>
  </si>
  <si>
    <t>En septiembre se registran 319 seguimientos para 152 casos asignados para representación de ruta integral. Se dio cierre de 33 casos en el periodo.
Al inicio del año, el retraso en la meta programada correspondió a temas de contratación, dado que en las casas con ruta integral los nuevos contratos de las profesionales abogadas de 3 niveles iniciaron entre febrero y mayo.</t>
  </si>
  <si>
    <t>Se realizó la apertura formal del punto de atención de Bosa Campo Verde, logrando dar cumplimiento a la meta plan de desarrollo, teniendo cinco URI en el Distrito, para ello se realizó esquema de la activación de Ruta en los casos de VBG en la URI de Bosa Campo Verde y revisión del funcionamiento de las articulaciones internas entre los equipos de la Secretaría de la Mujer de URI y Casas de Justicia Con Ruta Integral Bosa Campo Verde. Se generaron acciones de seguimiento conjuntas en los casos en los que se activan actos urgentes con y sin capturado. 
Se llevó a cabo la mesa técnica URI el 19 de septiembre con la participación de la coordinación de las salas de denuncia de la Fiscalía General de la Nación, Fiscal 183 de Actos Urgentes URI Puente Aranda, Personería Delegada para asuntos penales I -II, Asuntos de Familia, Policía Nacional (Patrulla Purpura), Secretaria de Seguridad, Secretaría Distrital de Integración Social y la Secretaria Distrital de la Mujer.
la URI Engativá, se realizó articulación entre la Coordinación de la URI de FGN y Fiscalía de Actos Urgentes con el propósito de fortalecer articulación remisión de casos.</t>
  </si>
  <si>
    <t>Se realizó la apertura formal del punto de atención de Bosa Campo Verde, logrando dar cumplimiento a la meta plan de desarrollo, teniendo cinco URI en el Distrito (Puente Aranda, Kennedy, Engativá, Ciudad Bolívar y Bosa Campo Verde) y remota en los horarios dispuestos por la Fiscalía General de la Nación; el equipo está conformado por 12 Duplas Psicojurídicas, 6 Abogadas de Representación y 5 profesionales dinamizadoras.
Se realizan permanentemente articulaciones interinstitucionales para dinamizar la ruta de acceso a la justicia a la hora de denunciar, así como con el Ministerio Público (Personería distrital y Procuraduría General de la Nación), como parte de la estrategia técnico legal para el impulso de los procedimientos del sector justicia.
 Se ha logrado emitir una respuesta en menos de hora a todas las solicitudes de representación para audiencias preliminares ante jueces de control de garantías por actos urgentes, capturas en flagrancias y casos en los que por el contexto de riesgo hace necesaria la participación desde la primera salida jurídica para incidir en la solicitud de medidas de aseguramiento privativas de libertad y medidas de protección ante Comisarías de Familia. Articulación con la fiscalía en la construcción de los hechos jurídicamente relevantes, fortalecimiento del análisis fáctico desde la perspectiva de género, adecuación típica, y coadyuvancia en las medidas de aseguramiento privativas de libertad (De enero a septiembre 25 medidas efectivas).</t>
  </si>
  <si>
    <t>Se inició con la prestación del servicio en URI Bosa Campo Verde, para ellos se realizó esquema de la activación de Ruta en los casos de VBG en la URI de Bosa Campo Verde y revisión del funcionamiento de las articulaciones internas entre los equipos de la Secretaría de la Mujer de URI y Casas de Justicia Con Ruta Integral Bosa Campo Verde. Se generaron acciones de seguimiento conjuntas en los casos en los que se activan actos urgentes con y sin capturado. 
Se llevó a cabo la mesa técnica URI con la participación de la coordinación de las salas de denuncia de la Fiscalía General de la Nación, Fiscal 183 de Actos Urgentes URI Puente Aranda, Personería Delegada para asuntos penales I -II, Asuntos de Familia, Policía Nacional (Patrulla Purpura), Secretaria de Seguridad, Secretaría Distrital de Integración Social y la Secretaria Distrital de la Mujer.
En URI Engativá, se realizó articulación entre la Coordinación de la URI de FGN y Fiscalía de Actos Urgentes con el propósito de fortalecer articulación remisión de casos, se estableció el envío de los casos atendidos por la Secretaría de la Mujer con el fin de fortalecer la argumentación en los casos en los que se soliciten órdenes de captura y se realicen audiencias preliminares.</t>
  </si>
  <si>
    <t>En la Estrategia URI durante el mes de Septiembre, se realizó la apertura formal del punto de atención de Bosa Campo Verde, logrando dar cumplimiento a la meta plan de desarrollo, teniendo cinco URI en el Distrito. De la misma manera y por las necesidades particulares del servicio, debido a la cesión contractual de algunas de las profesionales, se hacen algunos cambios y ajustes de las profesionales en los diferentes puntos de atención. Finalmente, se realizó la integración de los turnos de descanso dentro de la programación de los horarios, por solicitud de las profesionales como parte de los ajustes a los procesos de cuidado.
En septiembre 290 personas recibieron acompañamiento psicosocial, URI Puente Aranda:54, URI Ciudad Bolívar: 115 Engativa: 64, Kennedy: 52 y Bosa Campo Verde 5. Se registraron seguimientos a 434 personas.
En lo corrido del año 2452 personas han tenido acompañamiento psicoscial así: URI es Puente Aranda: 688, Ciudad Bolívar: 870, Engativá:432, Kennedy: 457 y Bosa Campo Verde 5.</t>
  </si>
  <si>
    <t xml:space="preserve">
Acoso sexual contra mujeres: el objetivo es realizar seguimiento a la reglamentación de articulado que reforma el Código de Policía Distrital que se adelanta en el Concejo de Bogotá. Avance: Se realizó una reunión con el equipo legislativo de la Senadora Angélica Lozano para contribuir con comentarios al proyecto de ley para regular el acoso sexual en el trabajo e instancias educativas. Acá se mencionaron los esfuerzos que reliza la Secretaría en materia del espacio público y se solicitó mantener una definición uniforme. Durante este período se realizó una revisión del documento sobre el  proyecto de investigación liderado por la Secretaría relacionado con el proyecto de acuerdo contra el acoso sexual en espacios públicos.
Acumulado: Se conformó un equipo de trabajo conformado la SFCO y por colaboradoras de las direcciones de DEVAJ y Gestión del Conocimiento. Se han realizado reuniones con la Secretaría de Salud, Observatorios de violencia obstétrica y organizaciones civiles para profundizar en los temas; se realizó una revisión del documento sobre el  proyecto de investigación liderado por la Secretaría relacionado con el proyecto de acuerdo contra el acoso sexual en espacios públicos. Este documento fue aprobado. De otra parte, en conjunto con la Secretaría Jurídica de la Alcaldía de Bogotá, se realizó foro sobre derechos sexuales y reproductivos en el marco de los resultados de las investigaciones de la Comisión Asesora Distrital de Política Criminal y Tratamiento Carcelario.
</t>
  </si>
  <si>
    <t>Se cuenta con la operación de la estrategia de atención en las 5 URI</t>
  </si>
  <si>
    <t>Se realizó la apertura formal del punto de atención de Bosa Campo Verde, logrando dar cumplimiento a la meta plan de desarrollo, teniendo cinco URI en las que se opera la estrategia en el Distrito, para ellos se realizó esquema de la activación de Ruta en los casos de VBG en la URI de Bosa Campo Verde y revisión del funcionamiento de las articulaciones internas entre los equipos de la Secretaría de la Mujer de URI y Casas de Justicia Con Ruta Integral Bosa Campo Verde. Se generaron acciones de seguimiento conjuntas en los casos en los que se activan actos urgentes con y sin capturado. 
Se llevó a cabo la mesa técnica URI el 19 de septiembre con la participación de la coordinación de las salas de denuncia de la Fiscalía General de la Nación, Fiscal 183 de Actos Urgentes URI Puente Aranda, Personería Delegada para asuntos penales I -II, Asuntos de Familia, Policía Nacional (Patrulla Purpura), Secretaría Distrital de Seguridad, Convivencia y Justicia, Secretaría Distrital de Integración Social y la Secretaria Distrital de la Mujer.
En la URI Engativá, se realizó articulación entre la Coordinación de la URI de FGN y Fiscalía de Actos Urgentes con el propósito de fortalecer articulación remisión de casos.</t>
  </si>
  <si>
    <t>Se realizó la apertura formal del punto de atención de Bosa Campo Verde, logrando dar cumplimiento a la meta plan de desarrollo, teniendo cinco URI con la estrategia de atención en el Distrito (Puente Aranda, Kennedy, Engativá, Ciudad Bolívar y Bosa Campo Verde) y remota en los horarios dispuestos por la Fiscalía General de la Nación; el equipo está conformado por 12 Duplas Psicojurídicas, 6 Abogadas de Representación y 5 profesionales dinamizadoras.
Se realizan permanentemente articulaciones interinstitucionales para dinamizar la ruta de acceso a la justicia a la hora de denunciar, así como con el Ministerio Público (Personería distrital y Procuraduría General de la Nación), como parte de la estrategia técnico legal para el impulso de los procedimientos del sector justicia.
 Se ha logrado emitir una respuesta en menos de hora a todas las solicitudes de representación para audiencias preliminares ante jueces de control de garantías por actos urgentes, capturas en flagrancias y casos en los que por el contexto de riesgo hace necesaria la participación desde la primera salida jurídica para incidir en la solicitud de medidas de aseguramiento privativas de libertad y medidas de protección ante Comisarías de Familia. Articulación con la fiscalía en la construcción de los hechos jurídicamente relevantes, fortalecimiento del análisis fáctico desde la perspectiva de género, adecuación típica, y coadyuvancia en las medidas de aseguramiento privativas de libertad (De enero a septiembre 25 medidas efectivas).</t>
  </si>
  <si>
    <t>En septiembre las mujeres atendidas por primera vez fueron 1050, en estos espacios: Caivas atendió a 30 mujeres, Capiv a 93,  Bosa 39, Chapinero 33, Engativá 29, Los Mártires 19, Suba 29, Usaquen 42, Usme 86 y Puente Aranda 21, Ciudad Bolívar 173, Suba Ciudad Jardín 74, Barrios Unidos 44, Bosa Campo Verde 96, Kennedy 52, San Cristóbal 138 y Fontibon con 46. y en la Sede 6.</t>
  </si>
  <si>
    <t xml:space="preserve">Se cuenta con un grupo de 11 abogadas las cuales trabajan los procesos de familia (2) y medidas de protección (9), de otra parte, está el equipo de litigio penal con 20 profesionales; el equipo litigio URI integrado por 6 abogadas y el equipo de Ruta integral que puede asumir la representación jurídica en esos espacios con 14 abogadas; la separación de las áreas de conocimiento permite generar una mayor especialidad en las abogadas, lo que permite construir estrategias que permitan hacer más incidencia en los casos.
Se realizó articulación con diferentes expertos del Derecho en aras en el marco de los espacios de Difusión de Derechos, y se han fortalecido capacitaciones con CR, EQUIPO TRANSVERSAL PSICOSOCIAL y SECRETARIA TECNICA DE COMITE DE ENLACES en aras de garantizar mejores atenciones y representaciones a las mujeres que acceden a los servicios.
En lo corrido del año se inició la representación de 1031 procesos, así: 311 procesos penales, 697 administrativos y 23 de familia.
</t>
  </si>
  <si>
    <t>En septiembre 1502 personas recibieron atencion juridicas en los niveles de orientación y asesoría, en los diferentes espacios. (CAF; Casas de Justicia; URI y Sede Administrativa).Una persona pudo recibir atención en diferentes meses y/o espacios, por lo tanto se contabiliza solo una vez en el total.</t>
  </si>
  <si>
    <t>En lo corrido del año 11576 personas han recibido atenciones jurídicas en los niveles de orientación y asesoría, en los diferentes espacios (CAF; Casas de Justicia; URI y Sede Administrativa). Una persona puede tener más de una atención en otro espacio o mes, por lo tanto se contabiliza solo una vez.</t>
  </si>
  <si>
    <t>En lo corrido del año se cuenta con 311 nuevos procesos penales</t>
  </si>
  <si>
    <t xml:space="preserve">Se continua en la revisión de fuentes de información relacionadas con buenas prácticas en materia de feminicidios y se estableció un primer borrador de la estructura con la que contará el documento. </t>
  </si>
  <si>
    <t>Se elaboró documento desde el equipo de monitoreo, el cual brinda una visión general de los hallazgos, fortalezas y acciones de mejora identificadas para la atención de mujeres víctimas de violencias, a partir del registro de infomración de las seis estrategias específicas: Casas de Justicia sin Ruta Integral, Casas de Justicia con Ruta Integral, Unidades de Reacción Inmediata, CAIVAS y CAPIV, hospitales y Casas de Igualdad de Oportunidades.</t>
  </si>
  <si>
    <t>En el primer trimestre, se elaboró la tercera boletina que corresponde al Informe Estadístico septiembre – diciembre 2022. Se contemplan los principales aspectos de la gestión del Comité de Enlaces y la Secretaría Técnica del Comité de Enlaces entre el primero de septiembre y el 6 de diciembre de 2022, y del Comité de Representación Jurídica y la Secretaría Técnica del Comité de Representación Jurídica del 7 al 31 de diciembre de 2022, relacionados con las solicitudes y asignación del servicio de representación jurídica en la Secretaría Distrital de la Mujer.
Se elaboró documento desde el equipo de monitoreo, el cual brinda una visión general de los hallazgos, fortalezas y acciones de mejora identificadas para la atención de mujeres víctimas de violencias, a partir del registro de información de las seis estrategias específicas: Casas de Justicia sin Ruta Integral, Casas de Justicia con Ruta Integral, Unidades de Reacción Inmediata, CAIVAS y CAPIV, hospitales y Casas de Igualdad de Oportunidades.</t>
  </si>
  <si>
    <t>En septiembre 295 personas recibieron atención juridicas, en los siguientes puntos: URI Puente Aranda: 52, URI Ciudad Bolívar: 119, Engativa: 67, Kennedy: 55 y en Campo Verde 2. Se registraron seguimientos a 389 personas.
En lo corrido del año el acumulado de personas con atención jurídica por URI es de 2487: URI Puente Aranda: 652, URI Ciudad Bolívar con 893, Engativa: 480, Kennedy: 460 y Campo Verde 2. Nota: 9 personas recibieron atención en septiembre y  algún mes anterior, por lo tanto se contabilizan solo una vez en el acumulado.</t>
  </si>
  <si>
    <t>En lo corrido del año 8378 mujeres acudieron por primera vez a los espacios de la SDMujer en las Casas de Justicia, CAF y sede  para recibir atención jurídica. (una persona puede ir a más de un espacio en diferentes meses).
El detalle por punto de atenciones a mujeres por primera vez es: Caivas 199, Capiv 841, Bosa 424, Chapinero 221, Engativá 229, Los Mártires 155, Suba 248, Usaquen 245, Usme 597, Puente Aranda 100, Ciudad Bolívar 1493, Suba Ciudad Jardín 448, Barrios Unidos 421, Bosa Campo Verde 766, Kennedy 520 , San Cristóbal 1006,  Fontibon con 403 (189 antes de RI y 214 desde que implementa la ruta integral), Tunjuelito con 14 atenciones en mayo y Sede Administrativa 48.</t>
  </si>
</sst>
</file>

<file path=xl/styles.xml><?xml version="1.0" encoding="utf-8"?>
<styleSheet xmlns="http://schemas.openxmlformats.org/spreadsheetml/2006/main">
  <numFmts count="6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COP&quot;#,##0_);\(&quot;COP&quot;#,##0\)"/>
    <numFmt numFmtId="171" formatCode="&quot;COP&quot;#,##0_);[Red]\(&quot;COP&quot;#,##0\)"/>
    <numFmt numFmtId="172" formatCode="&quot;COP&quot;#,##0.00_);\(&quot;COP&quot;#,##0.00\)"/>
    <numFmt numFmtId="173" formatCode="&quot;COP&quot;#,##0.00_);[Red]\(&quot;COP&quot;#,##0.00\)"/>
    <numFmt numFmtId="174" formatCode="_(&quot;COP&quot;* #,##0_);_(&quot;COP&quot;* \(#,##0\);_(&quot;COP&quot;* &quot;-&quot;_);_(@_)"/>
    <numFmt numFmtId="175" formatCode="_(* #,##0_);_(* \(#,##0\);_(* &quot;-&quot;_);_(@_)"/>
    <numFmt numFmtId="176" formatCode="_(&quot;COP&quot;* #,##0.00_);_(&quot;COP&quot;* \(#,##0.00\);_(&quot;COP&quot;*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_);\(&quot;$&quot;\ #,##0\)"/>
    <numFmt numFmtId="187" formatCode="&quot;$&quot;\ #,##0_);[Red]\(&quot;$&quot;\ #,##0\)"/>
    <numFmt numFmtId="188" formatCode="&quot;$&quot;\ #,##0.00_);\(&quot;$&quot;\ #,##0.00\)"/>
    <numFmt numFmtId="189" formatCode="&quot;$&quot;\ #,##0.00_);[Red]\(&quot;$&quot;\ #,##0.00\)"/>
    <numFmt numFmtId="190" formatCode="_(&quot;$&quot;\ * #,##0_);_(&quot;$&quot;\ * \(#,##0\);_(&quot;$&quot;\ * &quot;-&quot;_);_(@_)"/>
    <numFmt numFmtId="191" formatCode="_(&quot;$&quot;\ * #,##0.00_);_(&quot;$&quot;\ * \(#,##0.00\);_(&quot;$&quot;\ * &quot;-&quot;??_);_(@_)"/>
    <numFmt numFmtId="192" formatCode="_ &quot;$&quot;\ * #,##0.00_ ;_ &quot;$&quot;\ * \-#,##0.00_ ;_ &quot;$&quot;\ * &quot;-&quot;??_ ;_ @_ "/>
    <numFmt numFmtId="193" formatCode="#,##0_ ;[Red]\-#,##0\ "/>
    <numFmt numFmtId="194" formatCode="&quot;$&quot;\ #,##0"/>
    <numFmt numFmtId="195" formatCode="_-* #,##0\ _€_-;\-* #,##0\ _€_-;_-* &quot;-&quot;??\ _€_-;_-@_-"/>
    <numFmt numFmtId="196" formatCode="0.0%"/>
    <numFmt numFmtId="197" formatCode="[$$-240A]\ #,##0;[Red][$$-240A]\ #,##0"/>
    <numFmt numFmtId="198" formatCode="#,##0;[Red]#,##0"/>
    <numFmt numFmtId="199" formatCode="0.000%"/>
    <numFmt numFmtId="200" formatCode="0.0000%"/>
    <numFmt numFmtId="201" formatCode="0.00000%"/>
    <numFmt numFmtId="202" formatCode="[$-240A]dddd\,\ d\ &quot;de&quot;\ mmmm\ &quot;de&quot;\ yyyy"/>
    <numFmt numFmtId="203" formatCode="[$-240A]h:mm:ss\ AM/PM"/>
    <numFmt numFmtId="204" formatCode="_-* #,##0.0\ _€_-;\-* #,##0.0\ _€_-;_-* &quot;-&quot;\ _€_-;_-@_-"/>
    <numFmt numFmtId="205" formatCode="_-* #,##0.00\ _€_-;\-* #,##0.00\ _€_-;_-* &quot;-&quot;\ _€_-;_-@_-"/>
    <numFmt numFmtId="206" formatCode="_-* #,##0.000\ _€_-;\-* #,##0.000\ _€_-;_-* &quot;-&quot;\ _€_-;_-@_-"/>
    <numFmt numFmtId="207" formatCode="_-* #,##0.0000\ _€_-;\-* #,##0.0000\ _€_-;_-* &quot;-&quot;\ _€_-;_-@_-"/>
    <numFmt numFmtId="208" formatCode="_-[$$-240A]\ * #,##0.00_-;\-[$$-240A]\ * #,##0.00_-;_-[$$-240A]\ * &quot;-&quot;??_-;_-@_-"/>
    <numFmt numFmtId="209" formatCode="&quot;Sí&quot;;&quot;Sí&quot;;&quot;No&quot;"/>
    <numFmt numFmtId="210" formatCode="&quot;Verdadero&quot;;&quot;Verdadero&quot;;&quot;Falso&quot;"/>
    <numFmt numFmtId="211" formatCode="&quot;Activado&quot;;&quot;Activado&quot;;&quot;Desactivado&quot;"/>
    <numFmt numFmtId="212" formatCode="[$€-2]\ #,##0.00_);[Red]\([$€-2]\ #,##0.00\)"/>
    <numFmt numFmtId="213" formatCode="_-* #,##0.0\ _€_-;\-* #,##0.0\ _€_-;_-* &quot;-&quot;??\ _€_-;_-@_-"/>
    <numFmt numFmtId="214" formatCode="&quot;$&quot;\ #,##0.00"/>
    <numFmt numFmtId="215" formatCode="0.0"/>
    <numFmt numFmtId="216" formatCode="0.000"/>
    <numFmt numFmtId="217" formatCode="_-* #,##0.000\ _€_-;\-* #,##0.000\ _€_-;_-* &quot;-&quot;??\ _€_-;_-@_-"/>
    <numFmt numFmtId="218" formatCode="_-* #,##0.0\ &quot;€&quot;_-;\-* #,##0.0\ &quot;€&quot;_-;_-* &quot;-&quot;??\ &quot;€&quot;_-;_-@_-"/>
    <numFmt numFmtId="219" formatCode="_-* #,##0\ &quot;€&quot;_-;\-* #,##0\ &quot;€&quot;_-;_-* &quot;-&quot;??\ &quot;€&quot;_-;_-@_-"/>
  </numFmts>
  <fonts count="86">
    <font>
      <sz val="11"/>
      <color theme="1"/>
      <name val="Calibri"/>
      <family val="2"/>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b/>
      <sz val="12"/>
      <name val="Times New Roman"/>
      <family val="1"/>
    </font>
    <font>
      <sz val="8"/>
      <name val="Calibri"/>
      <family val="2"/>
    </font>
    <font>
      <sz val="11"/>
      <color indexed="10"/>
      <name val="Times New Roman"/>
      <family val="1"/>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sz val="17"/>
      <color indexed="9"/>
      <name val="Calibri"/>
      <family val="2"/>
    </font>
    <font>
      <sz val="11"/>
      <color indexed="21"/>
      <name val="Calibri"/>
      <family val="2"/>
    </font>
    <font>
      <b/>
      <sz val="11"/>
      <color indexed="62"/>
      <name val="Calibri"/>
      <family val="2"/>
    </font>
    <font>
      <sz val="11"/>
      <color indexed="62"/>
      <name val="Calibri"/>
      <family val="2"/>
    </font>
    <font>
      <sz val="11"/>
      <name val="Calibri"/>
      <family val="2"/>
    </font>
    <font>
      <b/>
      <sz val="10"/>
      <color indexed="8"/>
      <name val="Verdana"/>
      <family val="2"/>
    </font>
    <font>
      <u val="single"/>
      <sz val="11"/>
      <color indexed="12"/>
      <name val="Calibri"/>
      <family val="2"/>
    </font>
    <font>
      <u val="single"/>
      <sz val="11"/>
      <color indexed="20"/>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libri Light"/>
      <family val="2"/>
    </font>
    <font>
      <b/>
      <sz val="13"/>
      <color indexed="62"/>
      <name val="Calibri"/>
      <family val="2"/>
    </font>
    <font>
      <sz val="42"/>
      <color indexed="9"/>
      <name val="Segoe UI"/>
      <family val="2"/>
    </font>
    <font>
      <b/>
      <sz val="11"/>
      <color indexed="8"/>
      <name val="Calibri"/>
      <family val="2"/>
    </font>
    <font>
      <b/>
      <sz val="11"/>
      <color indexed="55"/>
      <name val="Calibri"/>
      <family val="2"/>
    </font>
    <font>
      <sz val="10"/>
      <color indexed="8"/>
      <name val="Times New Roman"/>
      <family val="1"/>
    </font>
    <font>
      <b/>
      <sz val="11"/>
      <color indexed="55"/>
      <name val="Times New Roman"/>
      <family val="1"/>
    </font>
    <font>
      <b/>
      <sz val="12"/>
      <color indexed="8"/>
      <name val="Times New Roman"/>
      <family val="1"/>
    </font>
    <font>
      <b/>
      <sz val="11"/>
      <name val="Calibri"/>
      <family val="2"/>
    </font>
    <font>
      <b/>
      <sz val="18"/>
      <name val="Calibri"/>
      <family val="2"/>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sz val="17"/>
      <color theme="0"/>
      <name val="Calibri"/>
      <family val="2"/>
    </font>
    <font>
      <sz val="11"/>
      <color rgb="FF0B744D"/>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sz val="42"/>
      <color theme="0"/>
      <name val="Segoe UI"/>
      <family val="2"/>
    </font>
    <font>
      <b/>
      <sz val="11"/>
      <color theme="1"/>
      <name val="Calibri"/>
      <family val="2"/>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799966812134"/>
      <name val="Calibri"/>
      <family val="2"/>
    </font>
    <font>
      <sz val="10"/>
      <color theme="1"/>
      <name val="Times New Roman"/>
      <family val="1"/>
    </font>
    <font>
      <b/>
      <sz val="11"/>
      <color theme="0" tint="-0.3499799966812134"/>
      <name val="Times New Roman"/>
      <family val="1"/>
    </font>
    <font>
      <b/>
      <sz val="12"/>
      <color theme="1"/>
      <name val="Times New Roman"/>
      <family val="1"/>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9" tint="0.7999799847602844"/>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21734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rgb="FF92D050"/>
        <bgColor indexed="64"/>
      </patternFill>
    </fill>
    <fill>
      <patternFill patternType="solid">
        <fgColor theme="0"/>
        <bgColor indexed="64"/>
      </patternFill>
    </fill>
    <fill>
      <patternFill patternType="solid">
        <fgColor indexed="9"/>
        <bgColor indexed="64"/>
      </patternFill>
    </fill>
    <fill>
      <patternFill patternType="solid">
        <fgColor rgb="FFDDDDDD"/>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FF00"/>
        <bgColor indexed="64"/>
      </patternFill>
    </fill>
  </fills>
  <borders count="89">
    <border>
      <left/>
      <right/>
      <top/>
      <bottom/>
      <diagonal/>
    </border>
    <border>
      <left>
        <color indexed="63"/>
      </left>
      <right>
        <color indexed="63"/>
      </right>
      <top style="thin">
        <color theme="9" tint="0.3999499976634979"/>
      </top>
      <bottom style="thin">
        <color theme="9" tint="0.3999499976634979"/>
      </bottom>
    </border>
    <border>
      <left>
        <color indexed="63"/>
      </left>
      <right style="thin">
        <color theme="9" tint="0.39991000294685364"/>
      </right>
      <top>
        <color indexed="63"/>
      </top>
      <bottom style="thin">
        <color theme="9" tint="0.39991000294685364"/>
      </bottom>
    </border>
    <border>
      <left style="thin">
        <color theme="9" tint="0.3999499976634979"/>
      </left>
      <right>
        <color indexed="63"/>
      </right>
      <top>
        <color indexed="63"/>
      </top>
      <bottom style="thin">
        <color theme="9" tint="0.3999100029468536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color indexed="63"/>
      </left>
      <right style="medium"/>
      <top>
        <color indexed="63"/>
      </top>
      <bottom style="thin"/>
    </border>
    <border>
      <left style="medium"/>
      <right style="thin"/>
      <top style="thin"/>
      <bottom style="thin"/>
    </border>
    <border>
      <left style="thin"/>
      <right style="medium"/>
      <top style="thin"/>
      <bottom style="thin"/>
    </border>
    <border>
      <left style="thin"/>
      <right style="thin"/>
      <top style="thin"/>
      <bottom>
        <color indexed="63"/>
      </bottom>
    </border>
    <border>
      <left style="medium"/>
      <right style="medium">
        <color theme="0"/>
      </right>
      <top style="medium"/>
      <bottom style="medium">
        <color theme="0"/>
      </bottom>
    </border>
    <border>
      <left style="medium">
        <color theme="0"/>
      </left>
      <right>
        <color indexed="63"/>
      </right>
      <top style="medium"/>
      <bottom style="medium">
        <color theme="0"/>
      </bottom>
    </border>
    <border>
      <left style="medium">
        <color theme="0"/>
      </left>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style="medium">
        <color theme="0"/>
      </left>
      <right>
        <color indexed="63"/>
      </right>
      <top style="medium"/>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style="thin"/>
      <top style="thin"/>
      <bottom>
        <color indexed="63"/>
      </bottom>
    </border>
    <border>
      <left style="thin"/>
      <right style="thin"/>
      <top style="thin"/>
      <bottom style="medium"/>
    </border>
    <border>
      <left style="thin"/>
      <right>
        <color indexed="63"/>
      </right>
      <top>
        <color indexed="63"/>
      </top>
      <bottom style="thin"/>
    </border>
    <border>
      <left style="thin"/>
      <right>
        <color indexed="63"/>
      </right>
      <top style="thin"/>
      <bottom style="medium"/>
    </border>
    <border>
      <left>
        <color indexed="63"/>
      </left>
      <right>
        <color indexed="63"/>
      </right>
      <top style="thin"/>
      <bottom>
        <color indexed="63"/>
      </bottom>
    </border>
    <border>
      <left>
        <color indexed="63"/>
      </left>
      <right style="medium"/>
      <top style="thin"/>
      <bottom style="thin"/>
    </border>
    <border>
      <left style="medium"/>
      <right>
        <color indexed="63"/>
      </right>
      <top style="thin"/>
      <bottom>
        <color indexed="63"/>
      </bottom>
    </border>
    <border>
      <left>
        <color indexed="63"/>
      </left>
      <right style="thin"/>
      <top style="thin"/>
      <bottom>
        <color indexed="63"/>
      </bottom>
    </border>
    <border>
      <left style="medium"/>
      <right style="thin"/>
      <top style="thin"/>
      <bottom style="medium"/>
    </border>
    <border>
      <left style="medium"/>
      <right style="thin"/>
      <top>
        <color indexed="63"/>
      </top>
      <bottom style="thin"/>
    </border>
    <border>
      <left style="thin"/>
      <right style="medium"/>
      <top style="thin"/>
      <bottom style="medium"/>
    </border>
    <border>
      <left style="thin"/>
      <right style="thin"/>
      <top>
        <color indexed="63"/>
      </top>
      <bottom>
        <color indexed="63"/>
      </bottom>
    </border>
    <border>
      <left style="medium">
        <color theme="0"/>
      </left>
      <right>
        <color indexed="63"/>
      </right>
      <top>
        <color indexed="63"/>
      </top>
      <bottom style="medium">
        <color theme="0"/>
      </bottom>
    </border>
    <border>
      <left style="medium">
        <color theme="0"/>
      </left>
      <right>
        <color indexed="63"/>
      </right>
      <top>
        <color indexed="63"/>
      </top>
      <bottom>
        <color indexed="63"/>
      </bottom>
    </border>
    <border>
      <left>
        <color indexed="63"/>
      </left>
      <right style="thin"/>
      <top>
        <color indexed="63"/>
      </top>
      <bottom style="thin"/>
    </border>
    <border>
      <left style="medium"/>
      <right>
        <color indexed="63"/>
      </right>
      <top style="medium"/>
      <bottom style="thin"/>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style="thin"/>
      <right>
        <color indexed="63"/>
      </right>
      <top style="medium"/>
      <bottom style="thin"/>
    </border>
    <border>
      <left style="medium"/>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style="thin"/>
    </border>
    <border>
      <left>
        <color indexed="63"/>
      </left>
      <right style="thin"/>
      <top style="thin"/>
      <bottom style="medium"/>
    </border>
    <border>
      <left>
        <color indexed="63"/>
      </left>
      <right style="medium"/>
      <top style="medium"/>
      <bottom style="thin"/>
    </border>
    <border>
      <left style="medium"/>
      <right>
        <color indexed="63"/>
      </right>
      <top style="thin"/>
      <bottom style="thin"/>
    </border>
    <border>
      <left style="medium"/>
      <right>
        <color indexed="63"/>
      </right>
      <top style="thin"/>
      <bottom style="medium"/>
    </border>
    <border>
      <left>
        <color indexed="63"/>
      </left>
      <right style="medium"/>
      <top style="thin"/>
      <bottom style="medium"/>
    </border>
    <border>
      <left style="thin"/>
      <right>
        <color indexed="63"/>
      </right>
      <top style="thin"/>
      <bottom>
        <color indexed="63"/>
      </bottom>
    </border>
    <border>
      <left>
        <color indexed="63"/>
      </left>
      <right>
        <color indexed="63"/>
      </right>
      <top style="thin"/>
      <bottom style="thin"/>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style="thin"/>
      <bottom>
        <color indexed="63"/>
      </bottom>
    </border>
    <border>
      <left>
        <color indexed="63"/>
      </left>
      <right>
        <color indexed="63"/>
      </right>
      <top style="medium"/>
      <bottom style="thin"/>
    </border>
    <border>
      <left style="thin"/>
      <right>
        <color indexed="63"/>
      </right>
      <top>
        <color indexed="63"/>
      </top>
      <bottom>
        <color indexed="63"/>
      </bottom>
    </border>
    <border>
      <left>
        <color indexed="63"/>
      </left>
      <right>
        <color indexed="63"/>
      </right>
      <top style="thin"/>
      <bottom style="medium"/>
    </border>
    <border>
      <left style="thin"/>
      <right style="medium"/>
      <top>
        <color indexed="63"/>
      </top>
      <bottom style="medium"/>
    </border>
    <border>
      <left>
        <color indexed="63"/>
      </left>
      <right style="thin"/>
      <top>
        <color indexed="63"/>
      </top>
      <bottom>
        <color indexed="63"/>
      </bottom>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1" applyNumberFormat="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49" fontId="53" fillId="0" borderId="0" applyFill="0" applyBorder="0" applyProtection="0">
      <alignment horizontal="left" vertical="center"/>
    </xf>
    <xf numFmtId="0" fontId="0" fillId="20" borderId="2" applyNumberFormat="0" applyFont="0" applyFill="0" applyAlignment="0">
      <protection/>
    </xf>
    <xf numFmtId="0" fontId="0" fillId="20" borderId="3" applyNumberFormat="0" applyFont="0" applyFill="0" applyAlignment="0">
      <protection/>
    </xf>
    <xf numFmtId="0" fontId="54" fillId="21" borderId="0" applyNumberFormat="0" applyBorder="0" applyAlignment="0" applyProtection="0"/>
    <xf numFmtId="0" fontId="55" fillId="22" borderId="4" applyNumberFormat="0" applyAlignment="0" applyProtection="0"/>
    <xf numFmtId="0" fontId="56" fillId="23" borderId="5" applyNumberFormat="0" applyAlignment="0" applyProtection="0"/>
    <xf numFmtId="0" fontId="57" fillId="0" borderId="6" applyNumberFormat="0" applyFill="0" applyAlignment="0" applyProtection="0"/>
    <xf numFmtId="0" fontId="58" fillId="0" borderId="7" applyNumberFormat="0" applyFill="0" applyAlignment="0" applyProtection="0"/>
    <xf numFmtId="0" fontId="59" fillId="24" borderId="0" applyNumberFormat="0" applyProtection="0">
      <alignment horizontal="left" wrapText="1" indent="4"/>
    </xf>
    <xf numFmtId="0" fontId="60" fillId="24" borderId="0" applyNumberFormat="0" applyProtection="0">
      <alignment horizontal="left" wrapText="1" indent="4"/>
    </xf>
    <xf numFmtId="0" fontId="61" fillId="0" borderId="0" applyNumberFormat="0" applyFill="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56" fillId="30" borderId="0" applyNumberFormat="0" applyBorder="0" applyAlignment="0" applyProtection="0"/>
    <xf numFmtId="0" fontId="62" fillId="31" borderId="4" applyNumberFormat="0" applyAlignment="0" applyProtection="0"/>
    <xf numFmtId="16" fontId="32" fillId="0" borderId="0" applyFont="0" applyFill="0" applyBorder="0" applyAlignment="0">
      <protection/>
    </xf>
    <xf numFmtId="0" fontId="63" fillId="32" borderId="0" applyNumberFormat="0" applyBorder="0" applyProtection="0">
      <alignment horizontal="center" vertical="center"/>
    </xf>
    <xf numFmtId="0" fontId="64" fillId="0" borderId="0" applyNumberFormat="0" applyFill="0" applyBorder="0" applyAlignment="0" applyProtection="0"/>
    <xf numFmtId="0" fontId="65" fillId="0" borderId="0" applyNumberFormat="0" applyFill="0" applyBorder="0" applyAlignment="0" applyProtection="0"/>
    <xf numFmtId="0" fontId="66" fillId="33"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85" fontId="5"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169" fontId="0" fillId="0" borderId="0" applyFont="0" applyFill="0" applyBorder="0" applyAlignment="0" applyProtection="0"/>
    <xf numFmtId="192" fontId="2" fillId="0" borderId="0" applyFont="0" applyFill="0" applyBorder="0" applyAlignment="0" applyProtection="0"/>
    <xf numFmtId="191" fontId="0" fillId="0" borderId="0" applyFont="0" applyFill="0" applyBorder="0" applyAlignment="0" applyProtection="0"/>
    <xf numFmtId="169" fontId="1" fillId="0" borderId="0" applyFont="0" applyFill="0" applyBorder="0" applyAlignment="0" applyProtection="0"/>
    <xf numFmtId="178" fontId="0" fillId="0" borderId="0" applyFont="0" applyFill="0" applyBorder="0" applyAlignment="0" applyProtection="0"/>
    <xf numFmtId="0" fontId="67" fillId="34" borderId="0" applyNumberFormat="0" applyBorder="0" applyAlignment="0" applyProtection="0"/>
    <xf numFmtId="0" fontId="68" fillId="34"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5" fillId="0" borderId="0">
      <alignment/>
      <protection/>
    </xf>
    <xf numFmtId="0" fontId="5" fillId="0" borderId="0">
      <alignment/>
      <protection/>
    </xf>
    <xf numFmtId="0" fontId="2" fillId="0" borderId="0">
      <alignment/>
      <protection/>
    </xf>
    <xf numFmtId="0" fontId="0" fillId="35" borderId="8" applyNumberFormat="0" applyFont="0" applyAlignment="0" applyProtection="0"/>
    <xf numFmtId="9" fontId="0"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69" fillId="22" borderId="9" applyNumberFormat="0" applyAlignment="0" applyProtection="0"/>
    <xf numFmtId="0" fontId="70" fillId="0" borderId="0" applyNumberFormat="0" applyFill="0" applyBorder="0" applyAlignment="0" applyProtection="0"/>
    <xf numFmtId="0" fontId="60" fillId="0" borderId="0" applyFill="0" applyBorder="0">
      <alignment wrapText="1"/>
      <protection/>
    </xf>
    <xf numFmtId="0" fontId="52" fillId="0" borderId="0">
      <alignment/>
      <protection/>
    </xf>
    <xf numFmtId="0" fontId="71" fillId="0" borderId="0" applyNumberFormat="0" applyFill="0" applyBorder="0" applyAlignment="0" applyProtection="0"/>
    <xf numFmtId="0" fontId="72" fillId="0" borderId="0" applyNumberFormat="0" applyFill="0" applyBorder="0" applyAlignment="0" applyProtection="0"/>
    <xf numFmtId="0" fontId="73" fillId="0" borderId="10" applyNumberFormat="0" applyFill="0" applyAlignment="0" applyProtection="0"/>
    <xf numFmtId="0" fontId="61" fillId="0" borderId="11" applyNumberFormat="0" applyFill="0" applyAlignment="0" applyProtection="0"/>
    <xf numFmtId="0" fontId="74" fillId="24" borderId="0" applyNumberFormat="0" applyBorder="0" applyProtection="0">
      <alignment horizontal="left" indent="1"/>
    </xf>
    <xf numFmtId="0" fontId="75" fillId="0" borderId="12" applyNumberFormat="0" applyFill="0" applyAlignment="0" applyProtection="0"/>
  </cellStyleXfs>
  <cellXfs count="711">
    <xf numFmtId="0" fontId="0" fillId="0" borderId="0" xfId="0" applyFont="1" applyAlignment="1">
      <alignment/>
    </xf>
    <xf numFmtId="9" fontId="4" fillId="11" borderId="13" xfId="79" applyFont="1" applyFill="1" applyBorder="1" applyAlignment="1" applyProtection="1">
      <alignment horizontal="center" vertical="center" wrapText="1"/>
      <protection locked="0"/>
    </xf>
    <xf numFmtId="9" fontId="3" fillId="0" borderId="14" xfId="72" applyNumberFormat="1" applyFont="1" applyFill="1" applyBorder="1" applyAlignment="1" applyProtection="1">
      <alignment horizontal="center" vertical="center" wrapText="1"/>
      <protection/>
    </xf>
    <xf numFmtId="0" fontId="0" fillId="0" borderId="0" xfId="0" applyBorder="1" applyAlignment="1">
      <alignment/>
    </xf>
    <xf numFmtId="198" fontId="0" fillId="0" borderId="0" xfId="63" applyNumberFormat="1" applyFont="1" applyBorder="1" applyAlignment="1">
      <alignment vertical="center"/>
    </xf>
    <xf numFmtId="0" fontId="0" fillId="0" borderId="15" xfId="0" applyBorder="1" applyAlignment="1">
      <alignment horizontal="center"/>
    </xf>
    <xf numFmtId="0" fontId="0" fillId="8" borderId="13" xfId="0" applyFill="1" applyBorder="1" applyAlignment="1">
      <alignment/>
    </xf>
    <xf numFmtId="9" fontId="4" fillId="8" borderId="13" xfId="79" applyFont="1" applyFill="1" applyBorder="1" applyAlignment="1" applyProtection="1">
      <alignment horizontal="center" vertical="center" wrapText="1"/>
      <protection locked="0"/>
    </xf>
    <xf numFmtId="9" fontId="3" fillId="8" borderId="14" xfId="72" applyNumberFormat="1" applyFont="1" applyFill="1" applyBorder="1" applyAlignment="1" applyProtection="1">
      <alignment horizontal="center" vertical="center" wrapText="1"/>
      <protection/>
    </xf>
    <xf numFmtId="0" fontId="0" fillId="18" borderId="13" xfId="0" applyFill="1" applyBorder="1" applyAlignment="1">
      <alignment/>
    </xf>
    <xf numFmtId="0" fontId="0" fillId="13" borderId="13" xfId="0" applyFill="1" applyBorder="1" applyAlignment="1">
      <alignment/>
    </xf>
    <xf numFmtId="9" fontId="4" fillId="13" borderId="13" xfId="79" applyFont="1" applyFill="1" applyBorder="1" applyAlignment="1" applyProtection="1">
      <alignment horizontal="center" vertical="center" wrapText="1"/>
      <protection locked="0"/>
    </xf>
    <xf numFmtId="9" fontId="3" fillId="13" borderId="14" xfId="72" applyNumberFormat="1" applyFont="1" applyFill="1" applyBorder="1" applyAlignment="1" applyProtection="1">
      <alignment horizontal="center" vertical="center" wrapText="1"/>
      <protection/>
    </xf>
    <xf numFmtId="0" fontId="0" fillId="3" borderId="13" xfId="0" applyFill="1" applyBorder="1" applyAlignment="1">
      <alignment/>
    </xf>
    <xf numFmtId="0" fontId="0" fillId="9" borderId="13" xfId="0" applyFill="1" applyBorder="1" applyAlignment="1">
      <alignment/>
    </xf>
    <xf numFmtId="0" fontId="0" fillId="10" borderId="13" xfId="0" applyFill="1" applyBorder="1" applyAlignment="1">
      <alignment/>
    </xf>
    <xf numFmtId="0" fontId="0" fillId="11" borderId="13" xfId="0" applyFill="1" applyBorder="1" applyAlignment="1">
      <alignment/>
    </xf>
    <xf numFmtId="0" fontId="0" fillId="36" borderId="13" xfId="0" applyFill="1" applyBorder="1" applyAlignment="1">
      <alignment/>
    </xf>
    <xf numFmtId="0" fontId="0" fillId="10" borderId="16" xfId="0" applyFill="1" applyBorder="1" applyAlignment="1">
      <alignment/>
    </xf>
    <xf numFmtId="0" fontId="0" fillId="12" borderId="13" xfId="0" applyFill="1" applyBorder="1" applyAlignment="1">
      <alignment/>
    </xf>
    <xf numFmtId="0" fontId="0" fillId="13" borderId="14" xfId="0" applyFill="1" applyBorder="1" applyAlignment="1">
      <alignment/>
    </xf>
    <xf numFmtId="0" fontId="0" fillId="10" borderId="14" xfId="0" applyFill="1" applyBorder="1" applyAlignment="1">
      <alignment/>
    </xf>
    <xf numFmtId="0" fontId="0" fillId="11" borderId="14" xfId="0" applyFill="1" applyBorder="1" applyAlignment="1">
      <alignment/>
    </xf>
    <xf numFmtId="0" fontId="0" fillId="12" borderId="14" xfId="0" applyFill="1" applyBorder="1" applyAlignment="1">
      <alignment/>
    </xf>
    <xf numFmtId="0" fontId="0" fillId="9" borderId="14" xfId="0" applyFill="1" applyBorder="1" applyAlignment="1">
      <alignment/>
    </xf>
    <xf numFmtId="0" fontId="0" fillId="8" borderId="17" xfId="0" applyFill="1" applyBorder="1" applyAlignment="1">
      <alignment/>
    </xf>
    <xf numFmtId="0" fontId="0" fillId="13" borderId="17" xfId="0" applyFill="1" applyBorder="1" applyAlignment="1">
      <alignment/>
    </xf>
    <xf numFmtId="0" fontId="0" fillId="10" borderId="17" xfId="0" applyFill="1" applyBorder="1" applyAlignment="1">
      <alignment/>
    </xf>
    <xf numFmtId="0" fontId="0" fillId="11" borderId="17" xfId="0" applyFill="1" applyBorder="1" applyAlignment="1">
      <alignment/>
    </xf>
    <xf numFmtId="0" fontId="0" fillId="12" borderId="17" xfId="0" applyFill="1" applyBorder="1" applyAlignment="1">
      <alignment/>
    </xf>
    <xf numFmtId="0" fontId="0" fillId="9" borderId="17" xfId="0" applyFill="1" applyBorder="1" applyAlignment="1">
      <alignment/>
    </xf>
    <xf numFmtId="0" fontId="0" fillId="0" borderId="18" xfId="0" applyBorder="1" applyAlignment="1">
      <alignment horizontal="center"/>
    </xf>
    <xf numFmtId="0" fontId="0" fillId="0" borderId="19" xfId="0" applyBorder="1" applyAlignment="1">
      <alignment horizontal="center"/>
    </xf>
    <xf numFmtId="9" fontId="4" fillId="8" borderId="20" xfId="79" applyFont="1" applyFill="1" applyBorder="1" applyAlignment="1" applyProtection="1">
      <alignment horizontal="center" vertical="center" wrapText="1"/>
      <protection locked="0"/>
    </xf>
    <xf numFmtId="9" fontId="3" fillId="8" borderId="21" xfId="72" applyNumberFormat="1" applyFont="1" applyFill="1" applyBorder="1" applyAlignment="1" applyProtection="1">
      <alignment horizontal="center" vertical="center" wrapText="1"/>
      <protection/>
    </xf>
    <xf numFmtId="9" fontId="3" fillId="13" borderId="20" xfId="72" applyNumberFormat="1" applyFont="1" applyFill="1" applyBorder="1" applyAlignment="1" applyProtection="1">
      <alignment horizontal="center" vertical="center" wrapText="1"/>
      <protection/>
    </xf>
    <xf numFmtId="0" fontId="0" fillId="13" borderId="21" xfId="0" applyFill="1" applyBorder="1" applyAlignment="1">
      <alignment/>
    </xf>
    <xf numFmtId="0" fontId="0" fillId="13" borderId="20" xfId="0" applyFill="1" applyBorder="1" applyAlignment="1">
      <alignment/>
    </xf>
    <xf numFmtId="0" fontId="0" fillId="10" borderId="20" xfId="0" applyFill="1" applyBorder="1" applyAlignment="1">
      <alignment/>
    </xf>
    <xf numFmtId="0" fontId="0" fillId="10" borderId="21" xfId="0" applyFill="1" applyBorder="1" applyAlignment="1">
      <alignment/>
    </xf>
    <xf numFmtId="0" fontId="0" fillId="11" borderId="20" xfId="0" applyFill="1" applyBorder="1" applyAlignment="1">
      <alignment/>
    </xf>
    <xf numFmtId="0" fontId="0" fillId="11" borderId="21" xfId="0" applyFill="1" applyBorder="1" applyAlignment="1">
      <alignment/>
    </xf>
    <xf numFmtId="0" fontId="0" fillId="12" borderId="20" xfId="0" applyFill="1" applyBorder="1" applyAlignment="1">
      <alignment/>
    </xf>
    <xf numFmtId="0" fontId="0" fillId="12" borderId="21" xfId="0" applyFill="1" applyBorder="1" applyAlignment="1">
      <alignment/>
    </xf>
    <xf numFmtId="0" fontId="0" fillId="9" borderId="20" xfId="0" applyFill="1" applyBorder="1" applyAlignment="1">
      <alignment/>
    </xf>
    <xf numFmtId="0" fontId="0" fillId="9" borderId="21" xfId="0" applyFill="1" applyBorder="1" applyAlignment="1">
      <alignment/>
    </xf>
    <xf numFmtId="0" fontId="0" fillId="10" borderId="22" xfId="0" applyFill="1" applyBorder="1" applyAlignment="1">
      <alignment/>
    </xf>
    <xf numFmtId="0" fontId="0" fillId="37" borderId="16" xfId="0" applyFill="1" applyBorder="1" applyAlignment="1">
      <alignment/>
    </xf>
    <xf numFmtId="0" fontId="0" fillId="37" borderId="13" xfId="0" applyFill="1" applyBorder="1" applyAlignment="1">
      <alignment/>
    </xf>
    <xf numFmtId="0" fontId="0" fillId="37" borderId="22" xfId="0" applyFill="1" applyBorder="1" applyAlignment="1">
      <alignment/>
    </xf>
    <xf numFmtId="9" fontId="75" fillId="0" borderId="0" xfId="79" applyFont="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11" fillId="38" borderId="23" xfId="72" applyFont="1" applyFill="1" applyBorder="1" applyAlignment="1" applyProtection="1">
      <alignment vertical="center" wrapText="1"/>
      <protection/>
    </xf>
    <xf numFmtId="0" fontId="11" fillId="38" borderId="24" xfId="72" applyFont="1" applyFill="1" applyBorder="1" applyAlignment="1" applyProtection="1">
      <alignment vertical="center" wrapText="1"/>
      <protection/>
    </xf>
    <xf numFmtId="0" fontId="11" fillId="38" borderId="25" xfId="72" applyFont="1" applyFill="1" applyBorder="1" applyAlignment="1" applyProtection="1">
      <alignment vertical="center" wrapText="1"/>
      <protection/>
    </xf>
    <xf numFmtId="0" fontId="11" fillId="38" borderId="0" xfId="72" applyFont="1" applyFill="1" applyBorder="1" applyAlignment="1" applyProtection="1">
      <alignment vertical="center" wrapText="1"/>
      <protection/>
    </xf>
    <xf numFmtId="0" fontId="13" fillId="38" borderId="0" xfId="72" applyFont="1" applyFill="1" applyBorder="1" applyAlignment="1" applyProtection="1">
      <alignment vertical="center" wrapText="1"/>
      <protection/>
    </xf>
    <xf numFmtId="0" fontId="11" fillId="38" borderId="26" xfId="72" applyFont="1" applyFill="1" applyBorder="1" applyAlignment="1" applyProtection="1">
      <alignment vertical="center" wrapText="1"/>
      <protection/>
    </xf>
    <xf numFmtId="0" fontId="10" fillId="38" borderId="26" xfId="72" applyFont="1" applyFill="1" applyBorder="1" applyAlignment="1" applyProtection="1">
      <alignment vertical="center" wrapText="1"/>
      <protection/>
    </xf>
    <xf numFmtId="0" fontId="10" fillId="38" borderId="27" xfId="72" applyFont="1" applyFill="1" applyBorder="1" applyAlignment="1" applyProtection="1">
      <alignment vertical="center" wrapText="1"/>
      <protection/>
    </xf>
    <xf numFmtId="0" fontId="11" fillId="38" borderId="28" xfId="72" applyFont="1" applyFill="1" applyBorder="1" applyAlignment="1" applyProtection="1">
      <alignment vertical="center" wrapText="1"/>
      <protection/>
    </xf>
    <xf numFmtId="0" fontId="10" fillId="38" borderId="0" xfId="72" applyFont="1" applyFill="1" applyBorder="1" applyAlignment="1" applyProtection="1">
      <alignment vertical="center" wrapText="1"/>
      <protection/>
    </xf>
    <xf numFmtId="0" fontId="10" fillId="38" borderId="29" xfId="72" applyFont="1" applyFill="1" applyBorder="1" applyAlignment="1" applyProtection="1">
      <alignment vertical="center" wrapText="1"/>
      <protection/>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11" fillId="0" borderId="0" xfId="72" applyFont="1" applyFill="1" applyBorder="1" applyAlignment="1">
      <alignment horizontal="center" vertical="center" wrapText="1"/>
      <protection/>
    </xf>
    <xf numFmtId="0" fontId="11" fillId="0" borderId="29" xfId="72" applyFont="1" applyFill="1" applyBorder="1" applyAlignment="1">
      <alignment horizontal="center" vertical="center" wrapText="1"/>
      <protection/>
    </xf>
    <xf numFmtId="0" fontId="11" fillId="38" borderId="28" xfId="72" applyFont="1" applyFill="1" applyBorder="1" applyAlignment="1">
      <alignment horizontal="center" vertical="center" wrapText="1"/>
      <protection/>
    </xf>
    <xf numFmtId="0" fontId="11" fillId="38" borderId="33" xfId="72" applyFont="1" applyFill="1" applyBorder="1" applyAlignment="1">
      <alignment horizontal="center" vertical="center" wrapText="1"/>
      <protection/>
    </xf>
    <xf numFmtId="0" fontId="14" fillId="38" borderId="0" xfId="72" applyFont="1" applyFill="1" applyBorder="1" applyAlignment="1">
      <alignment horizontal="center" vertical="center" wrapText="1"/>
      <protection/>
    </xf>
    <xf numFmtId="0" fontId="11" fillId="38" borderId="0" xfId="72" applyFont="1" applyFill="1" applyBorder="1" applyAlignment="1">
      <alignment horizontal="center" vertical="center" wrapText="1"/>
      <protection/>
    </xf>
    <xf numFmtId="0" fontId="14" fillId="0" borderId="0" xfId="72" applyFont="1" applyFill="1" applyBorder="1" applyAlignment="1">
      <alignment horizontal="center" vertical="center" wrapText="1"/>
      <protection/>
    </xf>
    <xf numFmtId="0" fontId="0" fillId="0" borderId="0" xfId="0" applyFont="1" applyBorder="1" applyAlignment="1">
      <alignment horizontal="center" vertical="center" wrapText="1"/>
    </xf>
    <xf numFmtId="0" fontId="10" fillId="38" borderId="34" xfId="72" applyFont="1" applyFill="1" applyBorder="1" applyAlignment="1" applyProtection="1">
      <alignment vertical="center" wrapText="1"/>
      <protection/>
    </xf>
    <xf numFmtId="0" fontId="10" fillId="38" borderId="35" xfId="72" applyFont="1" applyFill="1" applyBorder="1" applyAlignment="1" applyProtection="1">
      <alignment vertical="center" wrapText="1"/>
      <protection/>
    </xf>
    <xf numFmtId="9" fontId="11" fillId="0" borderId="36" xfId="79" applyFont="1" applyFill="1" applyBorder="1" applyAlignment="1" applyProtection="1">
      <alignment horizontal="center" vertical="center" wrapText="1"/>
      <protection/>
    </xf>
    <xf numFmtId="0" fontId="15" fillId="39" borderId="0" xfId="72" applyFont="1" applyFill="1" applyBorder="1" applyAlignment="1" applyProtection="1">
      <alignment vertical="center" wrapText="1"/>
      <protection/>
    </xf>
    <xf numFmtId="0" fontId="76" fillId="38" borderId="28" xfId="0" applyFont="1" applyFill="1" applyBorder="1" applyAlignment="1">
      <alignment vertical="center"/>
    </xf>
    <xf numFmtId="0" fontId="76" fillId="38" borderId="0" xfId="0" applyFont="1" applyFill="1" applyBorder="1" applyAlignment="1">
      <alignment vertical="center"/>
    </xf>
    <xf numFmtId="0" fontId="76" fillId="38" borderId="29" xfId="0" applyFont="1" applyFill="1" applyBorder="1" applyAlignment="1">
      <alignment vertical="center"/>
    </xf>
    <xf numFmtId="0" fontId="11" fillId="38" borderId="0" xfId="72" applyFont="1" applyFill="1" applyBorder="1" applyAlignment="1" applyProtection="1">
      <alignment horizontal="left" vertical="center" wrapText="1"/>
      <protection/>
    </xf>
    <xf numFmtId="0" fontId="11" fillId="38" borderId="0" xfId="72" applyFont="1" applyFill="1" applyBorder="1" applyAlignment="1" applyProtection="1">
      <alignment horizontal="center" vertical="center" wrapText="1"/>
      <protection/>
    </xf>
    <xf numFmtId="0" fontId="0" fillId="38" borderId="0" xfId="0" applyFont="1" applyFill="1" applyBorder="1" applyAlignment="1">
      <alignment vertical="center"/>
    </xf>
    <xf numFmtId="0" fontId="10" fillId="38" borderId="28" xfId="72" applyFont="1" applyFill="1" applyBorder="1" applyAlignment="1" applyProtection="1">
      <alignment vertical="center" wrapText="1"/>
      <protection/>
    </xf>
    <xf numFmtId="198" fontId="0" fillId="0" borderId="0" xfId="0" applyNumberFormat="1" applyFont="1" applyBorder="1" applyAlignment="1">
      <alignment vertical="center"/>
    </xf>
    <xf numFmtId="197" fontId="0" fillId="38" borderId="0" xfId="0" applyNumberFormat="1" applyFont="1" applyFill="1" applyBorder="1" applyAlignment="1">
      <alignment vertical="center"/>
    </xf>
    <xf numFmtId="0" fontId="10" fillId="0" borderId="37" xfId="72" applyFont="1" applyFill="1" applyBorder="1" applyAlignment="1" applyProtection="1">
      <alignment horizontal="left" vertical="center" wrapText="1"/>
      <protection/>
    </xf>
    <xf numFmtId="183" fontId="11" fillId="0" borderId="22" xfId="59" applyFont="1" applyFill="1" applyBorder="1" applyAlignment="1" applyProtection="1">
      <alignment horizontal="center" vertical="center" wrapText="1"/>
      <protection/>
    </xf>
    <xf numFmtId="182" fontId="0" fillId="0" borderId="0" xfId="64" applyFont="1" applyAlignment="1">
      <alignment vertical="center"/>
    </xf>
    <xf numFmtId="0" fontId="11" fillId="5" borderId="13" xfId="72" applyFont="1" applyFill="1" applyBorder="1" applyAlignment="1" applyProtection="1">
      <alignment horizontal="center" vertical="center" wrapText="1"/>
      <protection/>
    </xf>
    <xf numFmtId="0" fontId="11" fillId="0" borderId="22" xfId="72" applyFont="1" applyFill="1" applyBorder="1" applyAlignment="1" applyProtection="1">
      <alignment horizontal="center" vertical="center" wrapText="1"/>
      <protection/>
    </xf>
    <xf numFmtId="0" fontId="11" fillId="0" borderId="16" xfId="72" applyFont="1" applyFill="1" applyBorder="1" applyAlignment="1" applyProtection="1">
      <alignment horizontal="left" vertical="center" wrapText="1"/>
      <protection/>
    </xf>
    <xf numFmtId="0" fontId="11" fillId="11" borderId="38" xfId="72" applyFont="1" applyFill="1" applyBorder="1" applyAlignment="1" applyProtection="1">
      <alignment horizontal="left" vertical="center" wrapText="1"/>
      <protection/>
    </xf>
    <xf numFmtId="9" fontId="77" fillId="11" borderId="38" xfId="81" applyFont="1" applyFill="1" applyBorder="1" applyAlignment="1" applyProtection="1">
      <alignment vertical="center" wrapText="1"/>
      <protection/>
    </xf>
    <xf numFmtId="196" fontId="11" fillId="11" borderId="38" xfId="79" applyNumberFormat="1" applyFont="1" applyFill="1" applyBorder="1" applyAlignment="1" applyProtection="1">
      <alignment vertical="center" wrapText="1"/>
      <protection/>
    </xf>
    <xf numFmtId="0" fontId="0" fillId="0" borderId="0" xfId="0" applyFont="1" applyFill="1" applyAlignment="1">
      <alignment vertical="center"/>
    </xf>
    <xf numFmtId="182" fontId="75" fillId="0" borderId="0" xfId="64" applyFont="1" applyAlignment="1">
      <alignment vertical="center"/>
    </xf>
    <xf numFmtId="9" fontId="10" fillId="0" borderId="16" xfId="80" applyFont="1" applyFill="1" applyBorder="1" applyAlignment="1" applyProtection="1">
      <alignment horizontal="center" vertical="center" wrapText="1"/>
      <protection locked="0"/>
    </xf>
    <xf numFmtId="9" fontId="11" fillId="0" borderId="39" xfId="72" applyNumberFormat="1" applyFont="1" applyFill="1" applyBorder="1" applyAlignment="1" applyProtection="1">
      <alignment horizontal="center" vertical="center" wrapText="1"/>
      <protection/>
    </xf>
    <xf numFmtId="9" fontId="11" fillId="0" borderId="0" xfId="72" applyNumberFormat="1" applyFont="1" applyFill="1" applyBorder="1" applyAlignment="1" applyProtection="1">
      <alignment vertical="center" wrapText="1"/>
      <protection/>
    </xf>
    <xf numFmtId="0" fontId="75" fillId="0" borderId="0" xfId="0" applyFont="1" applyAlignment="1">
      <alignment vertical="center"/>
    </xf>
    <xf numFmtId="0" fontId="11" fillId="11" borderId="13" xfId="72" applyFont="1" applyFill="1" applyBorder="1" applyAlignment="1" applyProtection="1">
      <alignment horizontal="left" vertical="center" wrapText="1"/>
      <protection/>
    </xf>
    <xf numFmtId="9" fontId="10" fillId="11" borderId="13" xfId="79" applyFont="1" applyFill="1" applyBorder="1" applyAlignment="1" applyProtection="1">
      <alignment horizontal="center" vertical="center" wrapText="1"/>
      <protection locked="0"/>
    </xf>
    <xf numFmtId="9" fontId="11" fillId="0" borderId="14" xfId="72" applyNumberFormat="1" applyFont="1" applyFill="1" applyBorder="1" applyAlignment="1" applyProtection="1">
      <alignment horizontal="center" vertical="center" wrapText="1"/>
      <protection/>
    </xf>
    <xf numFmtId="0" fontId="11" fillId="0" borderId="13" xfId="72" applyFont="1" applyFill="1" applyBorder="1" applyAlignment="1" applyProtection="1">
      <alignment horizontal="left" vertical="center" wrapText="1"/>
      <protection/>
    </xf>
    <xf numFmtId="9" fontId="10" fillId="0" borderId="13" xfId="80" applyFont="1" applyFill="1" applyBorder="1" applyAlignment="1" applyProtection="1">
      <alignment horizontal="center" vertical="center" wrapText="1"/>
      <protection locked="0"/>
    </xf>
    <xf numFmtId="9" fontId="10" fillId="11" borderId="14" xfId="79" applyFont="1" applyFill="1" applyBorder="1" applyAlignment="1" applyProtection="1">
      <alignment horizontal="center" vertical="center" wrapText="1"/>
      <protection locked="0"/>
    </xf>
    <xf numFmtId="9" fontId="10" fillId="11" borderId="13" xfId="79" applyNumberFormat="1" applyFont="1" applyFill="1" applyBorder="1" applyAlignment="1" applyProtection="1">
      <alignment horizontal="center" vertical="center" wrapText="1"/>
      <protection locked="0"/>
    </xf>
    <xf numFmtId="9" fontId="10" fillId="11" borderId="38" xfId="79" applyFont="1" applyFill="1" applyBorder="1" applyAlignment="1" applyProtection="1">
      <alignment horizontal="center" vertical="center" wrapText="1"/>
      <protection locked="0"/>
    </xf>
    <xf numFmtId="9" fontId="10" fillId="11" borderId="40" xfId="79" applyFont="1" applyFill="1" applyBorder="1" applyAlignment="1" applyProtection="1">
      <alignment horizontal="center" vertical="center" wrapText="1"/>
      <protection locked="0"/>
    </xf>
    <xf numFmtId="9" fontId="11" fillId="0" borderId="40" xfId="72" applyNumberFormat="1" applyFont="1" applyFill="1" applyBorder="1" applyAlignment="1" applyProtection="1">
      <alignment horizontal="center" vertical="center" wrapText="1"/>
      <protection/>
    </xf>
    <xf numFmtId="0" fontId="76" fillId="0" borderId="0" xfId="0" applyFont="1" applyAlignment="1">
      <alignment vertical="center"/>
    </xf>
    <xf numFmtId="0" fontId="78" fillId="11" borderId="41" xfId="0" applyFont="1" applyFill="1" applyBorder="1" applyAlignment="1">
      <alignment vertical="center"/>
    </xf>
    <xf numFmtId="0" fontId="78" fillId="11" borderId="0" xfId="0" applyFont="1" applyFill="1" applyBorder="1" applyAlignment="1">
      <alignment vertical="center"/>
    </xf>
    <xf numFmtId="0" fontId="78" fillId="11" borderId="15" xfId="0" applyFont="1" applyFill="1" applyBorder="1" applyAlignment="1">
      <alignment vertical="center"/>
    </xf>
    <xf numFmtId="0" fontId="78" fillId="11" borderId="13" xfId="0" applyFont="1" applyFill="1" applyBorder="1" applyAlignment="1">
      <alignment horizontal="center" vertical="center" wrapText="1"/>
    </xf>
    <xf numFmtId="0" fontId="76" fillId="0" borderId="13" xfId="0" applyFont="1" applyBorder="1" applyAlignment="1">
      <alignment horizontal="center" vertical="center"/>
    </xf>
    <xf numFmtId="0" fontId="76" fillId="0" borderId="13" xfId="0" applyFont="1" applyBorder="1" applyAlignment="1">
      <alignment horizontal="center" vertical="center" wrapText="1"/>
    </xf>
    <xf numFmtId="183" fontId="76" fillId="0" borderId="13" xfId="59" applyFont="1" applyBorder="1" applyAlignment="1">
      <alignment horizontal="center" vertical="center" wrapText="1"/>
    </xf>
    <xf numFmtId="0" fontId="76" fillId="0" borderId="13" xfId="0" applyFont="1" applyBorder="1" applyAlignment="1">
      <alignment vertical="center"/>
    </xf>
    <xf numFmtId="9" fontId="76" fillId="0" borderId="13" xfId="79" applyFont="1" applyBorder="1" applyAlignment="1">
      <alignment vertical="center"/>
    </xf>
    <xf numFmtId="0" fontId="11" fillId="11" borderId="22" xfId="0" applyFont="1" applyFill="1" applyBorder="1" applyAlignment="1">
      <alignment horizontal="center" vertical="center" wrapText="1"/>
    </xf>
    <xf numFmtId="0" fontId="79" fillId="11" borderId="13" xfId="0" applyFont="1" applyFill="1" applyBorder="1" applyAlignment="1">
      <alignment horizontal="center" vertical="center"/>
    </xf>
    <xf numFmtId="0" fontId="76" fillId="0" borderId="0" xfId="0" applyFont="1" applyAlignment="1">
      <alignment horizontal="center" vertical="center"/>
    </xf>
    <xf numFmtId="0" fontId="80" fillId="0" borderId="13" xfId="0" applyFont="1" applyBorder="1" applyAlignment="1">
      <alignment vertical="center"/>
    </xf>
    <xf numFmtId="0" fontId="79" fillId="11" borderId="13" xfId="0" applyFont="1" applyFill="1" applyBorder="1" applyAlignment="1">
      <alignment horizontal="left" vertical="center"/>
    </xf>
    <xf numFmtId="0" fontId="76" fillId="0" borderId="13" xfId="0" applyFont="1" applyBorder="1" applyAlignment="1">
      <alignment horizontal="left" vertical="center"/>
    </xf>
    <xf numFmtId="0" fontId="76" fillId="0" borderId="14" xfId="0" applyFont="1" applyFill="1" applyBorder="1" applyAlignment="1">
      <alignment horizontal="left" vertical="center"/>
    </xf>
    <xf numFmtId="0" fontId="76" fillId="0" borderId="13" xfId="0" applyFont="1" applyFill="1" applyBorder="1" applyAlignment="1">
      <alignment horizontal="left" vertical="center"/>
    </xf>
    <xf numFmtId="41" fontId="76" fillId="0" borderId="13" xfId="60" applyFont="1" applyFill="1" applyBorder="1" applyAlignment="1">
      <alignment vertical="center"/>
    </xf>
    <xf numFmtId="0" fontId="80" fillId="0" borderId="0" xfId="0" applyFont="1" applyAlignment="1">
      <alignment vertical="center"/>
    </xf>
    <xf numFmtId="0" fontId="16" fillId="0" borderId="13" xfId="0" applyFont="1" applyBorder="1" applyAlignment="1">
      <alignment horizontal="center" vertical="center" wrapText="1"/>
    </xf>
    <xf numFmtId="0" fontId="78" fillId="0" borderId="0" xfId="0" applyFont="1" applyAlignment="1">
      <alignment horizontal="left" vertical="center"/>
    </xf>
    <xf numFmtId="0" fontId="78" fillId="11" borderId="13" xfId="0" applyFont="1" applyFill="1" applyBorder="1" applyAlignment="1">
      <alignment vertical="center"/>
    </xf>
    <xf numFmtId="41" fontId="76" fillId="0" borderId="14" xfId="60" applyFont="1" applyFill="1" applyBorder="1" applyAlignment="1">
      <alignment vertical="center"/>
    </xf>
    <xf numFmtId="49" fontId="76" fillId="0" borderId="14" xfId="60" applyNumberFormat="1" applyFont="1" applyFill="1" applyBorder="1" applyAlignment="1">
      <alignment vertical="center"/>
    </xf>
    <xf numFmtId="49" fontId="76" fillId="0" borderId="13" xfId="60" applyNumberFormat="1" applyFont="1" applyFill="1" applyBorder="1" applyAlignment="1">
      <alignment vertical="center"/>
    </xf>
    <xf numFmtId="0" fontId="76" fillId="0" borderId="0" xfId="0" applyFont="1" applyAlignment="1">
      <alignment horizontal="left" vertical="center"/>
    </xf>
    <xf numFmtId="0" fontId="76" fillId="0" borderId="0" xfId="0" applyFont="1" applyFill="1" applyAlignment="1">
      <alignment horizontal="left" vertical="center"/>
    </xf>
    <xf numFmtId="0" fontId="78" fillId="17" borderId="13" xfId="0" applyFont="1" applyFill="1" applyBorder="1" applyAlignment="1">
      <alignment horizontal="center" vertical="center"/>
    </xf>
    <xf numFmtId="0" fontId="76" fillId="0" borderId="16" xfId="0" applyFont="1" applyFill="1" applyBorder="1" applyAlignment="1">
      <alignment horizontal="left" vertical="center" wrapText="1"/>
    </xf>
    <xf numFmtId="0" fontId="76" fillId="0" borderId="13" xfId="0" applyFont="1" applyFill="1" applyBorder="1" applyAlignment="1">
      <alignment horizontal="left" vertical="center" wrapText="1"/>
    </xf>
    <xf numFmtId="0" fontId="76" fillId="0" borderId="13" xfId="0" applyFont="1" applyFill="1" applyBorder="1" applyAlignment="1">
      <alignment vertical="center" wrapText="1"/>
    </xf>
    <xf numFmtId="0" fontId="78" fillId="0" borderId="13" xfId="0" applyFont="1" applyFill="1" applyBorder="1" applyAlignment="1">
      <alignment vertical="center" wrapText="1"/>
    </xf>
    <xf numFmtId="0" fontId="76" fillId="0" borderId="13" xfId="0" applyFont="1" applyBorder="1" applyAlignment="1">
      <alignment horizontal="left" vertical="center" wrapText="1"/>
    </xf>
    <xf numFmtId="0" fontId="10" fillId="38" borderId="13" xfId="0" applyFont="1" applyFill="1" applyBorder="1" applyAlignment="1">
      <alignment horizontal="left" vertical="center" wrapText="1"/>
    </xf>
    <xf numFmtId="0" fontId="78" fillId="0" borderId="22" xfId="0" applyFont="1" applyFill="1" applyBorder="1" applyAlignment="1">
      <alignment horizontal="left" vertical="center" wrapText="1"/>
    </xf>
    <xf numFmtId="0" fontId="76" fillId="0" borderId="22" xfId="0" applyFont="1" applyFill="1" applyBorder="1" applyAlignment="1">
      <alignment horizontal="left" vertical="center"/>
    </xf>
    <xf numFmtId="0" fontId="11" fillId="5" borderId="13" xfId="72" applyFont="1" applyFill="1" applyBorder="1" applyAlignment="1" applyProtection="1">
      <alignment horizontal="center" vertical="center" wrapText="1"/>
      <protection/>
    </xf>
    <xf numFmtId="0" fontId="11" fillId="38" borderId="14" xfId="72" applyFont="1" applyFill="1" applyBorder="1" applyAlignment="1" applyProtection="1">
      <alignment horizontal="center" vertical="center" wrapText="1"/>
      <protection/>
    </xf>
    <xf numFmtId="0" fontId="11" fillId="38" borderId="17" xfId="72" applyFont="1" applyFill="1" applyBorder="1" applyAlignment="1" applyProtection="1">
      <alignment horizontal="center" vertical="center" wrapText="1"/>
      <protection/>
    </xf>
    <xf numFmtId="0" fontId="11" fillId="0" borderId="14" xfId="72" applyFont="1" applyFill="1" applyBorder="1" applyAlignment="1" applyProtection="1">
      <alignment horizontal="center" vertical="center" wrapText="1"/>
      <protection/>
    </xf>
    <xf numFmtId="0" fontId="11" fillId="0" borderId="42" xfId="72" applyFont="1" applyFill="1" applyBorder="1" applyAlignment="1" applyProtection="1">
      <alignment horizontal="center" vertical="center" wrapText="1"/>
      <protection/>
    </xf>
    <xf numFmtId="0" fontId="16" fillId="38" borderId="0" xfId="0" applyFont="1" applyFill="1" applyAlignment="1">
      <alignment vertical="center"/>
    </xf>
    <xf numFmtId="0" fontId="16" fillId="38" borderId="0" xfId="0" applyFont="1" applyFill="1" applyAlignment="1">
      <alignment horizontal="center" vertical="center"/>
    </xf>
    <xf numFmtId="49" fontId="11" fillId="11" borderId="22" xfId="0" applyNumberFormat="1" applyFont="1" applyFill="1" applyBorder="1" applyAlignment="1">
      <alignment horizontal="center" vertical="center" wrapText="1"/>
    </xf>
    <xf numFmtId="0" fontId="16" fillId="0" borderId="13" xfId="0" applyFont="1" applyBorder="1" applyAlignment="1">
      <alignment vertical="center"/>
    </xf>
    <xf numFmtId="0" fontId="12" fillId="40" borderId="13" xfId="0" applyFont="1" applyFill="1" applyBorder="1" applyAlignment="1">
      <alignment horizontal="center" vertical="center"/>
    </xf>
    <xf numFmtId="0" fontId="12" fillId="0" borderId="13" xfId="0" applyFont="1" applyBorder="1" applyAlignment="1">
      <alignment vertical="center"/>
    </xf>
    <xf numFmtId="0" fontId="12" fillId="0" borderId="13" xfId="0" applyFont="1" applyBorder="1" applyAlignment="1">
      <alignment vertical="center" wrapText="1"/>
    </xf>
    <xf numFmtId="0" fontId="12" fillId="40" borderId="13" xfId="0" applyFont="1" applyFill="1" applyBorder="1" applyAlignment="1">
      <alignment horizontal="left" vertical="center"/>
    </xf>
    <xf numFmtId="0" fontId="11" fillId="11" borderId="13" xfId="0" applyFont="1" applyFill="1" applyBorder="1" applyAlignment="1">
      <alignment horizontal="left" vertical="center" wrapText="1"/>
    </xf>
    <xf numFmtId="0" fontId="11" fillId="11" borderId="13" xfId="0" applyFont="1" applyFill="1" applyBorder="1" applyAlignment="1">
      <alignment vertical="center" wrapText="1"/>
    </xf>
    <xf numFmtId="208" fontId="12" fillId="40" borderId="13" xfId="64" applyNumberFormat="1" applyFont="1" applyFill="1" applyBorder="1" applyAlignment="1">
      <alignment horizontal="center" vertical="center"/>
    </xf>
    <xf numFmtId="208" fontId="12" fillId="40" borderId="13" xfId="0" applyNumberFormat="1" applyFont="1" applyFill="1" applyBorder="1" applyAlignment="1">
      <alignment horizontal="center" vertical="center"/>
    </xf>
    <xf numFmtId="0" fontId="11" fillId="5" borderId="13" xfId="72" applyFont="1" applyFill="1" applyBorder="1" applyAlignment="1" applyProtection="1">
      <alignment horizontal="center" vertical="center" wrapText="1"/>
      <protection/>
    </xf>
    <xf numFmtId="9" fontId="11" fillId="0" borderId="22" xfId="79" applyFont="1" applyFill="1" applyBorder="1" applyAlignment="1" applyProtection="1">
      <alignment horizontal="center" vertical="center" wrapText="1"/>
      <protection/>
    </xf>
    <xf numFmtId="9" fontId="11" fillId="11" borderId="38" xfId="79" applyFont="1" applyFill="1" applyBorder="1" applyAlignment="1" applyProtection="1">
      <alignment horizontal="center" vertical="center" wrapText="1"/>
      <protection/>
    </xf>
    <xf numFmtId="0" fontId="11" fillId="38" borderId="43" xfId="72" applyFont="1" applyFill="1" applyBorder="1" applyAlignment="1" applyProtection="1">
      <alignment horizontal="center" vertical="center" wrapText="1"/>
      <protection/>
    </xf>
    <xf numFmtId="0" fontId="11" fillId="38" borderId="41" xfId="72" applyFont="1" applyFill="1" applyBorder="1" applyAlignment="1" applyProtection="1">
      <alignment horizontal="center" vertical="center" wrapText="1"/>
      <protection/>
    </xf>
    <xf numFmtId="0" fontId="11" fillId="38" borderId="44" xfId="72" applyFont="1" applyFill="1" applyBorder="1" applyAlignment="1" applyProtection="1">
      <alignment horizontal="center" vertical="center" wrapText="1"/>
      <protection/>
    </xf>
    <xf numFmtId="0" fontId="81" fillId="0" borderId="0" xfId="0" applyFont="1" applyFill="1" applyBorder="1" applyAlignment="1">
      <alignment horizontal="center" vertical="center"/>
    </xf>
    <xf numFmtId="0" fontId="75"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11" fillId="0" borderId="28" xfId="72" applyFont="1" applyFill="1" applyBorder="1" applyAlignment="1" applyProtection="1">
      <alignment vertical="center" wrapText="1"/>
      <protection/>
    </xf>
    <xf numFmtId="0" fontId="11" fillId="0" borderId="0" xfId="72" applyFont="1" applyFill="1" applyBorder="1" applyAlignment="1" applyProtection="1">
      <alignment vertical="center" wrapText="1"/>
      <protection/>
    </xf>
    <xf numFmtId="0" fontId="13" fillId="0" borderId="0" xfId="72" applyFont="1" applyFill="1" applyBorder="1" applyAlignment="1" applyProtection="1">
      <alignment vertical="center" wrapText="1"/>
      <protection/>
    </xf>
    <xf numFmtId="0" fontId="10" fillId="0" borderId="0" xfId="72" applyFont="1" applyFill="1" applyBorder="1" applyAlignment="1" applyProtection="1">
      <alignment vertical="center" wrapText="1"/>
      <protection/>
    </xf>
    <xf numFmtId="0" fontId="0" fillId="0" borderId="0" xfId="0" applyFont="1" applyFill="1" applyBorder="1" applyAlignment="1">
      <alignment vertical="center"/>
    </xf>
    <xf numFmtId="0" fontId="10" fillId="0" borderId="29" xfId="72" applyFont="1" applyFill="1" applyBorder="1" applyAlignment="1" applyProtection="1">
      <alignment vertical="center" wrapText="1"/>
      <protection/>
    </xf>
    <xf numFmtId="195" fontId="0" fillId="0" borderId="13" xfId="58" applyNumberFormat="1" applyFont="1" applyBorder="1" applyAlignment="1">
      <alignment vertical="center"/>
    </xf>
    <xf numFmtId="195" fontId="0" fillId="0" borderId="20" xfId="58" applyNumberFormat="1" applyFont="1" applyBorder="1" applyAlignment="1">
      <alignment vertical="center"/>
    </xf>
    <xf numFmtId="195" fontId="0" fillId="0" borderId="45" xfId="58" applyNumberFormat="1" applyFont="1" applyBorder="1" applyAlignment="1">
      <alignment vertical="center"/>
    </xf>
    <xf numFmtId="195" fontId="0" fillId="0" borderId="16" xfId="58" applyNumberFormat="1" applyFont="1" applyBorder="1" applyAlignment="1">
      <alignment vertical="center"/>
    </xf>
    <xf numFmtId="195" fontId="0" fillId="0" borderId="14" xfId="58" applyNumberFormat="1" applyFont="1" applyBorder="1" applyAlignment="1">
      <alignment vertical="center"/>
    </xf>
    <xf numFmtId="195" fontId="0" fillId="0" borderId="46" xfId="58" applyNumberFormat="1" applyFont="1" applyBorder="1" applyAlignment="1">
      <alignment vertical="center"/>
    </xf>
    <xf numFmtId="195" fontId="0" fillId="0" borderId="39" xfId="58" applyNumberFormat="1" applyFont="1" applyBorder="1" applyAlignment="1">
      <alignment vertical="center"/>
    </xf>
    <xf numFmtId="9" fontId="0" fillId="0" borderId="40" xfId="79" applyFont="1" applyBorder="1" applyAlignment="1">
      <alignment vertical="center"/>
    </xf>
    <xf numFmtId="9" fontId="0" fillId="0" borderId="21" xfId="79" applyFont="1" applyBorder="1" applyAlignment="1">
      <alignment vertical="center"/>
    </xf>
    <xf numFmtId="9" fontId="0" fillId="0" borderId="47" xfId="79" applyFont="1" applyBorder="1" applyAlignment="1">
      <alignment vertical="center"/>
    </xf>
    <xf numFmtId="0" fontId="3" fillId="11" borderId="22" xfId="0" applyFont="1" applyFill="1" applyBorder="1" applyAlignment="1">
      <alignment horizontal="center" vertical="center" wrapText="1"/>
    </xf>
    <xf numFmtId="49" fontId="3" fillId="11" borderId="22" xfId="0" applyNumberFormat="1" applyFont="1" applyFill="1" applyBorder="1" applyAlignment="1">
      <alignment horizontal="center" vertical="center" wrapText="1"/>
    </xf>
    <xf numFmtId="0" fontId="3" fillId="11" borderId="48" xfId="0" applyFont="1" applyFill="1" applyBorder="1" applyAlignment="1">
      <alignment horizontal="center" vertical="center" wrapText="1"/>
    </xf>
    <xf numFmtId="0" fontId="3" fillId="11" borderId="16" xfId="0" applyFont="1" applyFill="1" applyBorder="1" applyAlignment="1">
      <alignment horizontal="center" vertical="center" wrapText="1"/>
    </xf>
    <xf numFmtId="208" fontId="12" fillId="0" borderId="13" xfId="64" applyNumberFormat="1" applyFont="1" applyFill="1" applyBorder="1" applyAlignment="1">
      <alignment horizontal="center" vertical="center"/>
    </xf>
    <xf numFmtId="0" fontId="16" fillId="41" borderId="13" xfId="0" applyFont="1" applyFill="1" applyBorder="1" applyAlignment="1">
      <alignment horizontal="center" vertical="center"/>
    </xf>
    <xf numFmtId="0" fontId="12" fillId="41" borderId="13" xfId="0" applyFont="1" applyFill="1" applyBorder="1" applyAlignment="1">
      <alignment horizontal="center" vertical="center"/>
    </xf>
    <xf numFmtId="9" fontId="0" fillId="0" borderId="14" xfId="79" applyFont="1" applyBorder="1" applyAlignment="1">
      <alignment vertical="center"/>
    </xf>
    <xf numFmtId="9" fontId="78" fillId="11" borderId="13" xfId="79" applyFont="1" applyFill="1" applyBorder="1" applyAlignment="1">
      <alignment horizontal="center" vertical="center" wrapText="1"/>
    </xf>
    <xf numFmtId="9" fontId="76" fillId="0" borderId="0" xfId="79" applyFont="1" applyAlignment="1">
      <alignment vertical="center"/>
    </xf>
    <xf numFmtId="0" fontId="78" fillId="17" borderId="13" xfId="0" applyFont="1" applyFill="1" applyBorder="1" applyAlignment="1">
      <alignment horizontal="left" vertical="center"/>
    </xf>
    <xf numFmtId="0" fontId="78" fillId="0" borderId="13" xfId="0" applyFont="1" applyFill="1" applyBorder="1" applyAlignment="1">
      <alignment horizontal="left" vertical="center"/>
    </xf>
    <xf numFmtId="0" fontId="78" fillId="0" borderId="13" xfId="0" applyFont="1" applyFill="1" applyBorder="1" applyAlignment="1">
      <alignment horizontal="left" vertical="center" wrapText="1"/>
    </xf>
    <xf numFmtId="214" fontId="16" fillId="0" borderId="13" xfId="63" applyNumberFormat="1" applyFont="1" applyBorder="1" applyAlignment="1">
      <alignment vertical="center"/>
    </xf>
    <xf numFmtId="214" fontId="12" fillId="40" borderId="13" xfId="63" applyNumberFormat="1" applyFont="1" applyFill="1" applyBorder="1" applyAlignment="1">
      <alignment horizontal="center" vertical="center"/>
    </xf>
    <xf numFmtId="0" fontId="12" fillId="0" borderId="22" xfId="0" applyFont="1" applyFill="1" applyBorder="1" applyAlignment="1">
      <alignment horizontal="left" vertical="center" wrapText="1"/>
    </xf>
    <xf numFmtId="0" fontId="11" fillId="5" borderId="13" xfId="72" applyFont="1" applyFill="1" applyBorder="1" applyAlignment="1" applyProtection="1">
      <alignment horizontal="center" vertical="center" wrapText="1"/>
      <protection/>
    </xf>
    <xf numFmtId="0" fontId="78" fillId="0" borderId="13" xfId="0" applyFont="1" applyFill="1" applyBorder="1" applyAlignment="1">
      <alignment horizontal="center" vertical="center" wrapText="1"/>
    </xf>
    <xf numFmtId="0" fontId="11" fillId="38" borderId="49" xfId="72" applyFont="1" applyFill="1" applyBorder="1" applyAlignment="1" applyProtection="1">
      <alignment vertical="center" wrapText="1"/>
      <protection/>
    </xf>
    <xf numFmtId="0" fontId="11" fillId="38" borderId="50" xfId="72" applyFont="1" applyFill="1" applyBorder="1" applyAlignment="1" applyProtection="1">
      <alignment vertical="center" wrapText="1"/>
      <protection/>
    </xf>
    <xf numFmtId="9" fontId="11" fillId="0" borderId="22" xfId="72" applyNumberFormat="1" applyFont="1" applyBorder="1" applyAlignment="1">
      <alignment horizontal="center" vertical="center" wrapText="1"/>
      <protection/>
    </xf>
    <xf numFmtId="195" fontId="11" fillId="0" borderId="22" xfId="58" applyNumberFormat="1" applyFont="1" applyFill="1" applyBorder="1" applyAlignment="1" applyProtection="1">
      <alignment horizontal="center" vertical="center" wrapText="1"/>
      <protection/>
    </xf>
    <xf numFmtId="9" fontId="11" fillId="0" borderId="39" xfId="72" applyNumberFormat="1" applyFont="1" applyBorder="1" applyAlignment="1">
      <alignment horizontal="center" vertical="center" wrapText="1"/>
      <protection/>
    </xf>
    <xf numFmtId="9" fontId="11" fillId="0" borderId="14" xfId="72" applyNumberFormat="1" applyFont="1" applyBorder="1" applyAlignment="1">
      <alignment horizontal="center" vertical="center" wrapText="1"/>
      <protection/>
    </xf>
    <xf numFmtId="2" fontId="11" fillId="0" borderId="22" xfId="72" applyNumberFormat="1" applyFont="1" applyFill="1" applyBorder="1" applyAlignment="1" applyProtection="1">
      <alignment horizontal="center" vertical="center" wrapText="1"/>
      <protection/>
    </xf>
    <xf numFmtId="0" fontId="4" fillId="0" borderId="17" xfId="0" applyFont="1" applyBorder="1" applyAlignment="1">
      <alignment vertical="center" wrapText="1"/>
    </xf>
    <xf numFmtId="0" fontId="4" fillId="0" borderId="16" xfId="0" applyFont="1" applyBorder="1" applyAlignment="1">
      <alignment vertical="center" wrapText="1"/>
    </xf>
    <xf numFmtId="0" fontId="76" fillId="0" borderId="13" xfId="0" applyFont="1" applyBorder="1" applyAlignment="1">
      <alignment vertical="center" wrapText="1"/>
    </xf>
    <xf numFmtId="0" fontId="76" fillId="0" borderId="51" xfId="0" applyFont="1" applyBorder="1" applyAlignment="1">
      <alignment horizontal="left" vertical="center" wrapText="1"/>
    </xf>
    <xf numFmtId="0" fontId="4" fillId="0" borderId="16" xfId="0" applyFont="1" applyBorder="1" applyAlignment="1">
      <alignment horizontal="left" vertical="center" wrapText="1"/>
    </xf>
    <xf numFmtId="0" fontId="76" fillId="0" borderId="16" xfId="0" applyFont="1" applyBorder="1" applyAlignment="1">
      <alignment horizontal="center" vertical="center" wrapText="1"/>
    </xf>
    <xf numFmtId="0" fontId="4" fillId="0" borderId="13" xfId="0" applyFont="1" applyBorder="1" applyAlignment="1">
      <alignment vertical="center" wrapText="1"/>
    </xf>
    <xf numFmtId="0" fontId="76" fillId="0" borderId="13" xfId="0" applyFont="1" applyFill="1" applyBorder="1" applyAlignment="1">
      <alignment horizontal="center" vertical="center" wrapText="1"/>
    </xf>
    <xf numFmtId="0" fontId="76" fillId="0" borderId="0" xfId="0" applyFont="1" applyAlignment="1">
      <alignment vertical="center" wrapText="1"/>
    </xf>
    <xf numFmtId="0" fontId="82" fillId="0" borderId="13" xfId="0" applyFont="1" applyBorder="1" applyAlignment="1">
      <alignment horizontal="center" vertical="center" wrapText="1"/>
    </xf>
    <xf numFmtId="0" fontId="82" fillId="0" borderId="13" xfId="0" applyFont="1" applyBorder="1" applyAlignment="1">
      <alignment vertical="center" wrapText="1"/>
    </xf>
    <xf numFmtId="0" fontId="10" fillId="0" borderId="22" xfId="72" applyFont="1" applyFill="1" applyBorder="1" applyAlignment="1" applyProtection="1">
      <alignment horizontal="center" vertical="center" wrapText="1"/>
      <protection/>
    </xf>
    <xf numFmtId="9" fontId="76" fillId="0" borderId="13" xfId="0" applyNumberFormat="1" applyFont="1" applyBorder="1" applyAlignment="1">
      <alignment horizontal="center" vertical="center" wrapText="1"/>
    </xf>
    <xf numFmtId="9" fontId="76" fillId="0" borderId="13" xfId="0" applyNumberFormat="1" applyFont="1" applyBorder="1" applyAlignment="1">
      <alignment vertical="center"/>
    </xf>
    <xf numFmtId="0" fontId="82" fillId="0" borderId="13" xfId="0" applyFont="1" applyBorder="1" applyAlignment="1">
      <alignment horizontal="left" vertical="center" wrapText="1"/>
    </xf>
    <xf numFmtId="0" fontId="82" fillId="0" borderId="13" xfId="0" applyFont="1" applyBorder="1" applyAlignment="1">
      <alignment horizontal="left" wrapText="1"/>
    </xf>
    <xf numFmtId="0" fontId="82" fillId="0" borderId="16" xfId="0" applyFont="1" applyBorder="1" applyAlignment="1">
      <alignment horizontal="left" vertical="center" wrapText="1"/>
    </xf>
    <xf numFmtId="0" fontId="11" fillId="5" borderId="13" xfId="72" applyFont="1" applyFill="1" applyBorder="1" applyAlignment="1" applyProtection="1">
      <alignment horizontal="center" vertical="center" wrapText="1"/>
      <protection/>
    </xf>
    <xf numFmtId="9" fontId="10" fillId="11" borderId="38" xfId="79" applyNumberFormat="1" applyFont="1" applyFill="1" applyBorder="1" applyAlignment="1" applyProtection="1">
      <alignment horizontal="center" vertical="center" wrapText="1"/>
      <protection locked="0"/>
    </xf>
    <xf numFmtId="195" fontId="0" fillId="0" borderId="52" xfId="58" applyNumberFormat="1" applyFont="1" applyBorder="1" applyAlignment="1">
      <alignment vertical="center"/>
    </xf>
    <xf numFmtId="195" fontId="0" fillId="0" borderId="53" xfId="58" applyNumberFormat="1" applyFont="1" applyBorder="1" applyAlignment="1">
      <alignment vertical="center"/>
    </xf>
    <xf numFmtId="9" fontId="0" fillId="0" borderId="54" xfId="79" applyFont="1" applyBorder="1" applyAlignment="1">
      <alignment vertical="center"/>
    </xf>
    <xf numFmtId="195" fontId="0" fillId="0" borderId="16" xfId="58" applyNumberFormat="1" applyFont="1" applyFill="1" applyBorder="1" applyAlignment="1">
      <alignment vertical="center"/>
    </xf>
    <xf numFmtId="195" fontId="0" fillId="0" borderId="13" xfId="58" applyNumberFormat="1" applyFont="1" applyFill="1" applyBorder="1" applyAlignment="1">
      <alignment vertical="center"/>
    </xf>
    <xf numFmtId="0" fontId="78" fillId="0" borderId="13" xfId="0" applyFont="1" applyFill="1" applyBorder="1" applyAlignment="1">
      <alignment horizontal="center" vertical="center" wrapText="1"/>
    </xf>
    <xf numFmtId="1" fontId="11" fillId="11" borderId="38" xfId="79" applyNumberFormat="1" applyFont="1" applyFill="1" applyBorder="1" applyAlignment="1" applyProtection="1">
      <alignment horizontal="center" vertical="center" wrapText="1"/>
      <protection/>
    </xf>
    <xf numFmtId="1" fontId="11" fillId="11" borderId="38" xfId="81" applyNumberFormat="1" applyFont="1" applyFill="1" applyBorder="1" applyAlignment="1" applyProtection="1">
      <alignment horizontal="center" vertical="center" wrapText="1"/>
      <protection/>
    </xf>
    <xf numFmtId="195" fontId="11" fillId="0" borderId="22" xfId="58" applyNumberFormat="1" applyFont="1" applyFill="1" applyBorder="1" applyAlignment="1" applyProtection="1">
      <alignment vertical="center" wrapText="1"/>
      <protection/>
    </xf>
    <xf numFmtId="9" fontId="10" fillId="11" borderId="38" xfId="81" applyFont="1" applyFill="1" applyBorder="1" applyAlignment="1" applyProtection="1">
      <alignment horizontal="center" vertical="center" wrapText="1"/>
      <protection/>
    </xf>
    <xf numFmtId="0" fontId="16" fillId="0" borderId="13" xfId="0" applyFont="1" applyBorder="1" applyAlignment="1">
      <alignment horizontal="center" vertical="center"/>
    </xf>
    <xf numFmtId="0" fontId="16" fillId="0" borderId="13" xfId="0" applyFont="1" applyBorder="1" applyAlignment="1">
      <alignment horizontal="center" vertical="center" wrapText="1"/>
    </xf>
    <xf numFmtId="0" fontId="76" fillId="0" borderId="13" xfId="0" applyFont="1" applyFill="1" applyBorder="1" applyAlignment="1">
      <alignment horizontal="center" vertical="center"/>
    </xf>
    <xf numFmtId="9" fontId="76" fillId="0" borderId="13" xfId="79" applyFont="1" applyFill="1" applyBorder="1" applyAlignment="1">
      <alignment vertical="center"/>
    </xf>
    <xf numFmtId="0" fontId="11" fillId="5" borderId="13" xfId="72" applyFont="1" applyFill="1" applyBorder="1" applyAlignment="1" applyProtection="1">
      <alignment horizontal="center" vertical="center" wrapText="1"/>
      <protection/>
    </xf>
    <xf numFmtId="195" fontId="0" fillId="0" borderId="55" xfId="58" applyNumberFormat="1" applyFont="1" applyBorder="1" applyAlignment="1">
      <alignment vertical="center"/>
    </xf>
    <xf numFmtId="0" fontId="11" fillId="5" borderId="13" xfId="72" applyFont="1" applyFill="1" applyBorder="1" applyAlignment="1" applyProtection="1">
      <alignment horizontal="center" vertical="center" wrapText="1"/>
      <protection/>
    </xf>
    <xf numFmtId="0" fontId="76" fillId="0" borderId="0" xfId="0" applyFont="1" applyBorder="1" applyAlignment="1">
      <alignment vertical="center"/>
    </xf>
    <xf numFmtId="0" fontId="83" fillId="0" borderId="0" xfId="0" applyFont="1" applyFill="1" applyBorder="1" applyAlignment="1">
      <alignment horizontal="center" vertical="center"/>
    </xf>
    <xf numFmtId="0" fontId="78" fillId="0" borderId="0" xfId="0" applyFont="1" applyFill="1" applyBorder="1" applyAlignment="1">
      <alignment horizontal="center" vertical="center" wrapText="1"/>
    </xf>
    <xf numFmtId="0" fontId="76" fillId="0" borderId="0" xfId="0" applyFont="1" applyFill="1" applyBorder="1" applyAlignment="1">
      <alignment horizontal="center" vertical="center"/>
    </xf>
    <xf numFmtId="0" fontId="76" fillId="0" borderId="0" xfId="0" applyFont="1" applyFill="1" applyBorder="1" applyAlignment="1">
      <alignment vertical="center"/>
    </xf>
    <xf numFmtId="198" fontId="76" fillId="0" borderId="0" xfId="0" applyNumberFormat="1" applyFont="1" applyBorder="1" applyAlignment="1">
      <alignment vertical="center"/>
    </xf>
    <xf numFmtId="198" fontId="76" fillId="0" borderId="0" xfId="63" applyNumberFormat="1" applyFont="1" applyBorder="1" applyAlignment="1">
      <alignment vertical="center"/>
    </xf>
    <xf numFmtId="195" fontId="76" fillId="0" borderId="55" xfId="58" applyNumberFormat="1" applyFont="1" applyBorder="1" applyAlignment="1">
      <alignment vertical="center"/>
    </xf>
    <xf numFmtId="195" fontId="76" fillId="0" borderId="53" xfId="58" applyNumberFormat="1" applyFont="1" applyBorder="1" applyAlignment="1">
      <alignment vertical="center"/>
    </xf>
    <xf numFmtId="9" fontId="76" fillId="0" borderId="54" xfId="79" applyFont="1" applyBorder="1" applyAlignment="1">
      <alignment vertical="center"/>
    </xf>
    <xf numFmtId="195" fontId="76" fillId="0" borderId="20" xfId="58" applyNumberFormat="1" applyFont="1" applyBorder="1" applyAlignment="1">
      <alignment vertical="center"/>
    </xf>
    <xf numFmtId="195" fontId="76" fillId="0" borderId="13" xfId="58" applyNumberFormat="1" applyFont="1" applyBorder="1" applyAlignment="1">
      <alignment vertical="center"/>
    </xf>
    <xf numFmtId="9" fontId="76" fillId="0" borderId="21" xfId="79" applyFont="1" applyBorder="1" applyAlignment="1">
      <alignment vertical="center"/>
    </xf>
    <xf numFmtId="195" fontId="76" fillId="0" borderId="45" xfId="58" applyNumberFormat="1" applyFont="1" applyBorder="1" applyAlignment="1">
      <alignment vertical="center"/>
    </xf>
    <xf numFmtId="195" fontId="76" fillId="0" borderId="38" xfId="58" applyNumberFormat="1" applyFont="1" applyBorder="1" applyAlignment="1">
      <alignment vertical="center"/>
    </xf>
    <xf numFmtId="9" fontId="76" fillId="0" borderId="47" xfId="79" applyFont="1" applyBorder="1" applyAlignment="1">
      <alignment vertical="center"/>
    </xf>
    <xf numFmtId="182" fontId="76" fillId="0" borderId="0" xfId="64" applyFont="1" applyAlignment="1">
      <alignment vertical="center"/>
    </xf>
    <xf numFmtId="9" fontId="78" fillId="0" borderId="0" xfId="79" applyFont="1" applyBorder="1" applyAlignment="1">
      <alignment horizontal="center" vertical="center"/>
    </xf>
    <xf numFmtId="0" fontId="76" fillId="0" borderId="0" xfId="0" applyFont="1" applyFill="1" applyAlignment="1">
      <alignment vertical="center"/>
    </xf>
    <xf numFmtId="182" fontId="78" fillId="0" borderId="0" xfId="64" applyFont="1" applyAlignment="1">
      <alignment vertical="center"/>
    </xf>
    <xf numFmtId="0" fontId="78" fillId="0" borderId="0" xfId="0" applyFont="1" applyAlignment="1">
      <alignment vertical="center"/>
    </xf>
    <xf numFmtId="2" fontId="11" fillId="11" borderId="38" xfId="79" applyNumberFormat="1" applyFont="1" applyFill="1" applyBorder="1" applyAlignment="1" applyProtection="1">
      <alignment horizontal="center" vertical="center" wrapText="1"/>
      <protection locked="0"/>
    </xf>
    <xf numFmtId="0" fontId="11" fillId="0" borderId="22" xfId="0" applyFont="1" applyFill="1" applyBorder="1" applyAlignment="1">
      <alignment horizontal="center" vertical="center" wrapText="1"/>
    </xf>
    <xf numFmtId="0" fontId="76" fillId="0" borderId="13" xfId="0" applyFont="1" applyFill="1" applyBorder="1" applyAlignment="1">
      <alignment vertical="center"/>
    </xf>
    <xf numFmtId="9" fontId="76" fillId="0" borderId="13" xfId="0" applyNumberFormat="1" applyFont="1" applyFill="1" applyBorder="1" applyAlignment="1">
      <alignment vertical="center"/>
    </xf>
    <xf numFmtId="0" fontId="76" fillId="0" borderId="0" xfId="0" applyFont="1" applyFill="1" applyAlignment="1">
      <alignment horizontal="center" vertical="center"/>
    </xf>
    <xf numFmtId="0" fontId="10" fillId="0" borderId="0" xfId="0" applyFont="1" applyAlignment="1">
      <alignment vertical="center" wrapText="1"/>
    </xf>
    <xf numFmtId="0" fontId="10" fillId="0" borderId="0" xfId="0" applyFont="1" applyAlignment="1">
      <alignment vertical="center"/>
    </xf>
    <xf numFmtId="9" fontId="76" fillId="0" borderId="13" xfId="0" applyNumberFormat="1" applyFont="1" applyBorder="1" applyAlignment="1">
      <alignment horizontal="center" vertical="center"/>
    </xf>
    <xf numFmtId="0" fontId="10" fillId="0" borderId="13" xfId="0" applyFont="1" applyBorder="1" applyAlignment="1">
      <alignment horizontal="center" vertical="center"/>
    </xf>
    <xf numFmtId="195" fontId="0" fillId="0" borderId="21" xfId="79" applyNumberFormat="1" applyFont="1" applyBorder="1" applyAlignment="1">
      <alignment vertical="center"/>
    </xf>
    <xf numFmtId="0" fontId="11" fillId="5" borderId="13" xfId="72" applyFont="1" applyFill="1" applyBorder="1" applyAlignment="1" applyProtection="1">
      <alignment horizontal="center" vertical="center" wrapText="1"/>
      <protection/>
    </xf>
    <xf numFmtId="0" fontId="11" fillId="0" borderId="22" xfId="72" applyFont="1" applyBorder="1" applyAlignment="1">
      <alignment horizontal="center" vertical="center" wrapText="1"/>
      <protection/>
    </xf>
    <xf numFmtId="195" fontId="0" fillId="0" borderId="54" xfId="58" applyNumberFormat="1" applyFont="1" applyBorder="1" applyAlignment="1">
      <alignment vertical="center"/>
    </xf>
    <xf numFmtId="195" fontId="76" fillId="0" borderId="54" xfId="58" applyNumberFormat="1" applyFont="1" applyBorder="1" applyAlignment="1">
      <alignment vertical="center"/>
    </xf>
    <xf numFmtId="195" fontId="76" fillId="0" borderId="21" xfId="58" applyNumberFormat="1" applyFont="1" applyBorder="1" applyAlignment="1">
      <alignment vertical="center"/>
    </xf>
    <xf numFmtId="0" fontId="10" fillId="0" borderId="22" xfId="72" applyFont="1" applyBorder="1" applyAlignment="1">
      <alignment horizontal="center" vertical="center" wrapText="1"/>
      <protection/>
    </xf>
    <xf numFmtId="9" fontId="10" fillId="0" borderId="13" xfId="79" applyFont="1" applyFill="1" applyBorder="1" applyAlignment="1">
      <alignment vertical="center" wrapText="1"/>
    </xf>
    <xf numFmtId="195" fontId="0" fillId="0" borderId="0" xfId="58" applyNumberFormat="1" applyFont="1" applyFill="1" applyBorder="1" applyAlignment="1">
      <alignment vertical="center"/>
    </xf>
    <xf numFmtId="0" fontId="11" fillId="11" borderId="22" xfId="0" applyFont="1" applyFill="1" applyBorder="1" applyAlignment="1">
      <alignment horizontal="center" vertical="center" wrapText="1"/>
    </xf>
    <xf numFmtId="0" fontId="11" fillId="11" borderId="14" xfId="0" applyFont="1" applyFill="1" applyBorder="1" applyAlignment="1">
      <alignment horizontal="center" vertical="center" wrapText="1"/>
    </xf>
    <xf numFmtId="195" fontId="0" fillId="0" borderId="38" xfId="58" applyNumberFormat="1" applyFont="1" applyFill="1" applyBorder="1" applyAlignment="1">
      <alignment vertical="center"/>
    </xf>
    <xf numFmtId="195" fontId="0" fillId="0" borderId="53" xfId="58" applyNumberFormat="1" applyFont="1" applyFill="1" applyBorder="1" applyAlignment="1">
      <alignment vertical="center"/>
    </xf>
    <xf numFmtId="195" fontId="76" fillId="0" borderId="53" xfId="58" applyNumberFormat="1" applyFont="1" applyFill="1" applyBorder="1" applyAlignment="1">
      <alignment vertical="center"/>
    </xf>
    <xf numFmtId="195" fontId="76" fillId="0" borderId="13" xfId="58" applyNumberFormat="1" applyFont="1" applyFill="1" applyBorder="1" applyAlignment="1">
      <alignment vertical="center"/>
    </xf>
    <xf numFmtId="195" fontId="76" fillId="0" borderId="38" xfId="58" applyNumberFormat="1" applyFont="1" applyFill="1" applyBorder="1" applyAlignment="1">
      <alignment vertical="center"/>
    </xf>
    <xf numFmtId="198" fontId="0" fillId="0" borderId="0" xfId="63" applyNumberFormat="1" applyFont="1" applyFill="1" applyBorder="1" applyAlignment="1">
      <alignment vertical="center"/>
    </xf>
    <xf numFmtId="9" fontId="0" fillId="0" borderId="40" xfId="79" applyFont="1" applyFill="1" applyBorder="1" applyAlignment="1">
      <alignment vertical="center"/>
    </xf>
    <xf numFmtId="198" fontId="0" fillId="42" borderId="0" xfId="63" applyNumberFormat="1" applyFont="1" applyFill="1" applyBorder="1" applyAlignment="1">
      <alignment vertical="center"/>
    </xf>
    <xf numFmtId="198" fontId="0" fillId="42" borderId="0" xfId="0" applyNumberFormat="1" applyFont="1" applyFill="1" applyAlignment="1">
      <alignment vertical="center"/>
    </xf>
    <xf numFmtId="0" fontId="10" fillId="0" borderId="13" xfId="79" applyNumberFormat="1" applyFont="1" applyFill="1" applyBorder="1" applyAlignment="1">
      <alignment vertical="center" wrapText="1"/>
    </xf>
    <xf numFmtId="195" fontId="0" fillId="0" borderId="38" xfId="58" applyNumberFormat="1" applyFont="1" applyBorder="1" applyAlignment="1">
      <alignment vertical="center"/>
    </xf>
    <xf numFmtId="9" fontId="10" fillId="0" borderId="0" xfId="72" applyNumberFormat="1" applyFont="1" applyFill="1" applyBorder="1" applyAlignment="1" applyProtection="1">
      <alignment vertical="center" wrapText="1"/>
      <protection/>
    </xf>
    <xf numFmtId="0" fontId="10" fillId="0" borderId="13" xfId="0" applyFont="1" applyFill="1" applyBorder="1" applyAlignment="1">
      <alignment vertical="center" wrapText="1"/>
    </xf>
    <xf numFmtId="9" fontId="10" fillId="0" borderId="13" xfId="79" applyFont="1" applyFill="1" applyBorder="1" applyAlignment="1">
      <alignment vertical="center"/>
    </xf>
    <xf numFmtId="195" fontId="0" fillId="0" borderId="20" xfId="58" applyNumberFormat="1" applyFont="1" applyFill="1" applyBorder="1" applyAlignment="1">
      <alignment vertical="center"/>
    </xf>
    <xf numFmtId="195" fontId="32" fillId="0" borderId="20" xfId="58" applyNumberFormat="1" applyFont="1" applyFill="1" applyBorder="1" applyAlignment="1">
      <alignment vertical="center"/>
    </xf>
    <xf numFmtId="195" fontId="32" fillId="0" borderId="13" xfId="58" applyNumberFormat="1" applyFont="1" applyFill="1" applyBorder="1" applyAlignment="1">
      <alignment vertical="center"/>
    </xf>
    <xf numFmtId="0" fontId="11" fillId="5" borderId="13" xfId="72" applyFont="1" applyFill="1" applyBorder="1" applyAlignment="1" applyProtection="1">
      <alignment horizontal="center" vertical="center" wrapText="1"/>
      <protection/>
    </xf>
    <xf numFmtId="0" fontId="16" fillId="0" borderId="13" xfId="0" applyFont="1" applyBorder="1" applyAlignment="1">
      <alignment horizontal="center"/>
    </xf>
    <xf numFmtId="0" fontId="76" fillId="0" borderId="13" xfId="0" applyFont="1" applyBorder="1" applyAlignment="1">
      <alignment horizontal="center"/>
    </xf>
    <xf numFmtId="1" fontId="76" fillId="0" borderId="13" xfId="0" applyNumberFormat="1" applyFont="1" applyBorder="1" applyAlignment="1">
      <alignment vertical="center"/>
    </xf>
    <xf numFmtId="1" fontId="76" fillId="0" borderId="13" xfId="0" applyNumberFormat="1" applyFont="1" applyFill="1" applyBorder="1" applyAlignment="1">
      <alignment vertical="center"/>
    </xf>
    <xf numFmtId="0" fontId="11" fillId="5" borderId="56" xfId="72" applyFont="1" applyFill="1" applyBorder="1" applyAlignment="1">
      <alignment horizontal="center" vertical="center" wrapText="1"/>
      <protection/>
    </xf>
    <xf numFmtId="0" fontId="11" fillId="5" borderId="57" xfId="72" applyFont="1" applyFill="1" applyBorder="1" applyAlignment="1">
      <alignment horizontal="center" vertical="center" wrapText="1"/>
      <protection/>
    </xf>
    <xf numFmtId="0" fontId="11" fillId="5" borderId="58" xfId="72" applyFont="1" applyFill="1" applyBorder="1" applyAlignment="1">
      <alignment horizontal="center" vertical="center" wrapText="1"/>
      <protection/>
    </xf>
    <xf numFmtId="0" fontId="11" fillId="5" borderId="59" xfId="72" applyFont="1" applyFill="1" applyBorder="1" applyAlignment="1">
      <alignment horizontal="center" vertical="center" wrapText="1"/>
      <protection/>
    </xf>
    <xf numFmtId="0" fontId="11" fillId="5" borderId="60" xfId="72" applyFont="1" applyFill="1" applyBorder="1" applyAlignment="1">
      <alignment horizontal="center" vertical="center" wrapText="1"/>
      <protection/>
    </xf>
    <xf numFmtId="0" fontId="11" fillId="5" borderId="61" xfId="72" applyFont="1" applyFill="1" applyBorder="1" applyAlignment="1">
      <alignment horizontal="center" vertical="center" wrapText="1"/>
      <protection/>
    </xf>
    <xf numFmtId="0" fontId="14" fillId="0" borderId="62" xfId="72" applyFont="1" applyFill="1" applyBorder="1" applyAlignment="1">
      <alignment horizontal="center" vertical="center" wrapText="1"/>
      <protection/>
    </xf>
    <xf numFmtId="0" fontId="14" fillId="0" borderId="63" xfId="72" applyFont="1" applyFill="1" applyBorder="1" applyAlignment="1">
      <alignment horizontal="center" vertical="center" wrapText="1"/>
      <protection/>
    </xf>
    <xf numFmtId="0" fontId="14" fillId="0" borderId="64" xfId="72" applyFont="1" applyFill="1" applyBorder="1" applyAlignment="1">
      <alignment horizontal="center" vertical="center" wrapText="1"/>
      <protection/>
    </xf>
    <xf numFmtId="0" fontId="11" fillId="5" borderId="20" xfId="72" applyFont="1" applyFill="1" applyBorder="1" applyAlignment="1" applyProtection="1">
      <alignment horizontal="center" vertical="center" wrapText="1"/>
      <protection/>
    </xf>
    <xf numFmtId="0" fontId="11" fillId="5" borderId="14" xfId="72" applyFont="1" applyFill="1" applyBorder="1" applyAlignment="1" applyProtection="1">
      <alignment horizontal="center" vertical="center" wrapText="1"/>
      <protection/>
    </xf>
    <xf numFmtId="0" fontId="11" fillId="5" borderId="62" xfId="72" applyFont="1" applyFill="1" applyBorder="1" applyAlignment="1" applyProtection="1">
      <alignment horizontal="center" vertical="center" wrapText="1"/>
      <protection/>
    </xf>
    <xf numFmtId="0" fontId="11" fillId="5" borderId="63" xfId="72" applyFont="1" applyFill="1" applyBorder="1" applyAlignment="1" applyProtection="1">
      <alignment horizontal="center" vertical="center" wrapText="1"/>
      <protection/>
    </xf>
    <xf numFmtId="0" fontId="11" fillId="5" borderId="64" xfId="72" applyFont="1" applyFill="1" applyBorder="1" applyAlignment="1" applyProtection="1">
      <alignment horizontal="center" vertical="center" wrapText="1"/>
      <protection/>
    </xf>
    <xf numFmtId="0" fontId="11" fillId="5" borderId="28" xfId="72" applyFont="1" applyFill="1" applyBorder="1" applyAlignment="1" applyProtection="1">
      <alignment horizontal="center" vertical="center" wrapText="1"/>
      <protection/>
    </xf>
    <xf numFmtId="0" fontId="11" fillId="5" borderId="0" xfId="72" applyFont="1" applyFill="1" applyBorder="1" applyAlignment="1" applyProtection="1">
      <alignment horizontal="center" vertical="center" wrapText="1"/>
      <protection/>
    </xf>
    <xf numFmtId="0" fontId="11" fillId="5" borderId="29" xfId="72" applyFont="1" applyFill="1" applyBorder="1" applyAlignment="1" applyProtection="1">
      <alignment horizontal="center" vertical="center" wrapText="1"/>
      <protection/>
    </xf>
    <xf numFmtId="0" fontId="11" fillId="5" borderId="65" xfId="72" applyFont="1" applyFill="1" applyBorder="1" applyAlignment="1" applyProtection="1">
      <alignment horizontal="center" vertical="center" wrapText="1"/>
      <protection/>
    </xf>
    <xf numFmtId="0" fontId="11" fillId="5" borderId="34" xfId="72" applyFont="1" applyFill="1" applyBorder="1" applyAlignment="1" applyProtection="1">
      <alignment horizontal="center" vertical="center" wrapText="1"/>
      <protection/>
    </xf>
    <xf numFmtId="0" fontId="11" fillId="5" borderId="35" xfId="72" applyFont="1" applyFill="1" applyBorder="1" applyAlignment="1" applyProtection="1">
      <alignment horizontal="center" vertical="center" wrapText="1"/>
      <protection/>
    </xf>
    <xf numFmtId="0" fontId="11" fillId="5" borderId="55" xfId="72" applyFont="1" applyFill="1" applyBorder="1" applyAlignment="1" applyProtection="1">
      <alignment horizontal="center" vertical="center" wrapText="1"/>
      <protection/>
    </xf>
    <xf numFmtId="0" fontId="11" fillId="5" borderId="66" xfId="72" applyFont="1" applyFill="1" applyBorder="1" applyAlignment="1" applyProtection="1">
      <alignment horizontal="center" vertical="center" wrapText="1"/>
      <protection/>
    </xf>
    <xf numFmtId="9" fontId="11" fillId="0" borderId="62" xfId="72" applyNumberFormat="1" applyFont="1" applyFill="1" applyBorder="1" applyAlignment="1" applyProtection="1">
      <alignment horizontal="center" vertical="center" wrapText="1"/>
      <protection/>
    </xf>
    <xf numFmtId="9" fontId="11" fillId="0" borderId="64" xfId="72" applyNumberFormat="1" applyFont="1" applyFill="1" applyBorder="1" applyAlignment="1" applyProtection="1">
      <alignment horizontal="center" vertical="center" wrapText="1"/>
      <protection/>
    </xf>
    <xf numFmtId="0" fontId="11" fillId="5" borderId="67" xfId="72" applyFont="1" applyFill="1" applyBorder="1" applyAlignment="1" applyProtection="1">
      <alignment horizontal="left" vertical="center" wrapText="1"/>
      <protection/>
    </xf>
    <xf numFmtId="0" fontId="11" fillId="5" borderId="27" xfId="72" applyFont="1" applyFill="1" applyBorder="1" applyAlignment="1" applyProtection="1">
      <alignment horizontal="left" vertical="center" wrapText="1"/>
      <protection/>
    </xf>
    <xf numFmtId="0" fontId="11" fillId="5" borderId="28" xfId="72" applyFont="1" applyFill="1" applyBorder="1" applyAlignment="1" applyProtection="1">
      <alignment horizontal="left" vertical="center" wrapText="1"/>
      <protection/>
    </xf>
    <xf numFmtId="0" fontId="11" fillId="5" borderId="29" xfId="72" applyFont="1" applyFill="1" applyBorder="1" applyAlignment="1" applyProtection="1">
      <alignment horizontal="left" vertical="center" wrapText="1"/>
      <protection/>
    </xf>
    <xf numFmtId="0" fontId="11" fillId="5" borderId="65" xfId="72" applyFont="1" applyFill="1" applyBorder="1" applyAlignment="1" applyProtection="1">
      <alignment horizontal="left" vertical="center" wrapText="1"/>
      <protection/>
    </xf>
    <xf numFmtId="0" fontId="11" fillId="5" borderId="35" xfId="72" applyFont="1" applyFill="1" applyBorder="1" applyAlignment="1" applyProtection="1">
      <alignment horizontal="left" vertical="center" wrapText="1"/>
      <protection/>
    </xf>
    <xf numFmtId="0" fontId="50" fillId="0" borderId="68" xfId="0" applyFont="1" applyFill="1" applyBorder="1" applyAlignment="1">
      <alignment horizontal="center" vertical="center"/>
    </xf>
    <xf numFmtId="0" fontId="50" fillId="0" borderId="69" xfId="0" applyFont="1" applyFill="1" applyBorder="1" applyAlignment="1">
      <alignment horizontal="center" vertical="center"/>
    </xf>
    <xf numFmtId="0" fontId="50" fillId="0" borderId="70" xfId="0" applyFont="1" applyFill="1" applyBorder="1" applyAlignment="1">
      <alignment horizontal="center" vertical="center"/>
    </xf>
    <xf numFmtId="0" fontId="11" fillId="0" borderId="67" xfId="72" applyFont="1" applyFill="1" applyBorder="1" applyAlignment="1">
      <alignment horizontal="center" vertical="center" wrapText="1"/>
      <protection/>
    </xf>
    <xf numFmtId="0" fontId="11" fillId="0" borderId="26" xfId="72" applyFont="1" applyFill="1" applyBorder="1" applyAlignment="1">
      <alignment horizontal="center" vertical="center" wrapText="1"/>
      <protection/>
    </xf>
    <xf numFmtId="0" fontId="11" fillId="0" borderId="27" xfId="72" applyFont="1" applyFill="1" applyBorder="1" applyAlignment="1">
      <alignment horizontal="center" vertical="center" wrapText="1"/>
      <protection/>
    </xf>
    <xf numFmtId="0" fontId="11" fillId="0" borderId="28" xfId="72" applyFont="1" applyFill="1" applyBorder="1" applyAlignment="1">
      <alignment horizontal="center" vertical="center" wrapText="1"/>
      <protection/>
    </xf>
    <xf numFmtId="0" fontId="11" fillId="0" borderId="0" xfId="72" applyFont="1" applyFill="1" applyBorder="1" applyAlignment="1">
      <alignment horizontal="center" vertical="center" wrapText="1"/>
      <protection/>
    </xf>
    <xf numFmtId="0" fontId="11" fillId="0" borderId="29" xfId="72" applyFont="1" applyFill="1" applyBorder="1" applyAlignment="1">
      <alignment horizontal="center" vertical="center" wrapText="1"/>
      <protection/>
    </xf>
    <xf numFmtId="0" fontId="11" fillId="0" borderId="65" xfId="72" applyFont="1" applyFill="1" applyBorder="1" applyAlignment="1">
      <alignment horizontal="center" vertical="center" wrapText="1"/>
      <protection/>
    </xf>
    <xf numFmtId="0" fontId="11" fillId="0" borderId="34" xfId="72" applyFont="1" applyFill="1" applyBorder="1" applyAlignment="1">
      <alignment horizontal="center" vertical="center" wrapText="1"/>
      <protection/>
    </xf>
    <xf numFmtId="0" fontId="11" fillId="0" borderId="35" xfId="72" applyFont="1" applyFill="1" applyBorder="1" applyAlignment="1">
      <alignment horizontal="center" vertical="center" wrapText="1"/>
      <protection/>
    </xf>
    <xf numFmtId="0" fontId="11" fillId="5" borderId="62" xfId="72" applyFont="1" applyFill="1" applyBorder="1" applyAlignment="1">
      <alignment horizontal="center" vertical="center" wrapText="1"/>
      <protection/>
    </xf>
    <xf numFmtId="0" fontId="11" fillId="5" borderId="63" xfId="72" applyFont="1" applyFill="1" applyBorder="1" applyAlignment="1">
      <alignment horizontal="center" vertical="center" wrapText="1"/>
      <protection/>
    </xf>
    <xf numFmtId="0" fontId="11" fillId="5" borderId="64" xfId="72" applyFont="1" applyFill="1" applyBorder="1" applyAlignment="1">
      <alignment horizontal="center" vertical="center" wrapText="1"/>
      <protection/>
    </xf>
    <xf numFmtId="0" fontId="10" fillId="0" borderId="67" xfId="72" applyFont="1" applyFill="1" applyBorder="1" applyAlignment="1" applyProtection="1">
      <alignment horizontal="center" vertical="center" wrapText="1"/>
      <protection/>
    </xf>
    <xf numFmtId="0" fontId="10" fillId="0" borderId="28" xfId="72" applyFont="1" applyFill="1" applyBorder="1" applyAlignment="1" applyProtection="1">
      <alignment horizontal="center" vertical="center" wrapText="1"/>
      <protection/>
    </xf>
    <xf numFmtId="0" fontId="10" fillId="0" borderId="65" xfId="72" applyFont="1" applyFill="1" applyBorder="1" applyAlignment="1" applyProtection="1">
      <alignment horizontal="center" vertical="center" wrapText="1"/>
      <protection/>
    </xf>
    <xf numFmtId="0" fontId="11" fillId="0" borderId="56" xfId="72" applyFont="1" applyFill="1" applyBorder="1" applyAlignment="1" applyProtection="1">
      <alignment horizontal="center" vertical="center"/>
      <protection/>
    </xf>
    <xf numFmtId="0" fontId="11" fillId="0" borderId="57" xfId="72" applyFont="1" applyFill="1" applyBorder="1" applyAlignment="1" applyProtection="1">
      <alignment horizontal="center" vertical="center"/>
      <protection/>
    </xf>
    <xf numFmtId="0" fontId="11" fillId="0" borderId="58" xfId="72" applyFont="1" applyFill="1" applyBorder="1" applyAlignment="1" applyProtection="1">
      <alignment horizontal="center" vertical="center"/>
      <protection/>
    </xf>
    <xf numFmtId="0" fontId="18" fillId="0" borderId="71" xfId="0" applyFont="1" applyFill="1" applyBorder="1" applyAlignment="1">
      <alignment horizontal="left" vertical="center" wrapText="1"/>
    </xf>
    <xf numFmtId="0" fontId="18" fillId="0" borderId="53" xfId="0" applyFont="1" applyFill="1" applyBorder="1" applyAlignment="1">
      <alignment horizontal="left" vertical="center" wrapText="1"/>
    </xf>
    <xf numFmtId="0" fontId="18" fillId="0" borderId="54" xfId="0" applyFont="1" applyFill="1" applyBorder="1" applyAlignment="1">
      <alignment horizontal="left" vertical="center" wrapText="1"/>
    </xf>
    <xf numFmtId="0" fontId="18" fillId="0" borderId="17"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11" fillId="0" borderId="55" xfId="72" applyFont="1" applyFill="1" applyBorder="1" applyAlignment="1" applyProtection="1">
      <alignment horizontal="center" vertical="center" wrapText="1"/>
      <protection/>
    </xf>
    <xf numFmtId="0" fontId="11" fillId="0" borderId="53" xfId="72" applyFont="1" applyFill="1" applyBorder="1" applyAlignment="1" applyProtection="1">
      <alignment horizontal="center" vertical="center" wrapText="1"/>
      <protection/>
    </xf>
    <xf numFmtId="0" fontId="11" fillId="0" borderId="54" xfId="72" applyFont="1" applyFill="1" applyBorder="1" applyAlignment="1" applyProtection="1">
      <alignment horizontal="center" vertical="center" wrapText="1"/>
      <protection/>
    </xf>
    <xf numFmtId="0" fontId="11" fillId="0" borderId="45" xfId="72" applyFont="1" applyFill="1" applyBorder="1" applyAlignment="1" applyProtection="1">
      <alignment horizontal="center" vertical="center" wrapText="1"/>
      <protection/>
    </xf>
    <xf numFmtId="0" fontId="11" fillId="0" borderId="38" xfId="72" applyFont="1" applyFill="1" applyBorder="1" applyAlignment="1" applyProtection="1">
      <alignment horizontal="center" vertical="center" wrapText="1"/>
      <protection/>
    </xf>
    <xf numFmtId="0" fontId="11" fillId="0" borderId="47" xfId="72" applyFont="1" applyFill="1" applyBorder="1" applyAlignment="1" applyProtection="1">
      <alignment horizontal="center" vertical="center" wrapText="1"/>
      <protection/>
    </xf>
    <xf numFmtId="0" fontId="84" fillId="0" borderId="72" xfId="0" applyFont="1" applyBorder="1" applyAlignment="1">
      <alignment horizontal="left" vertical="center" wrapText="1"/>
    </xf>
    <xf numFmtId="0" fontId="84" fillId="0" borderId="38" xfId="0" applyFont="1" applyBorder="1" applyAlignment="1">
      <alignment horizontal="left" vertical="center" wrapText="1"/>
    </xf>
    <xf numFmtId="0" fontId="84" fillId="0" borderId="47" xfId="0" applyFont="1" applyBorder="1" applyAlignment="1">
      <alignment horizontal="left" vertical="center" wrapText="1"/>
    </xf>
    <xf numFmtId="0" fontId="11" fillId="5" borderId="67" xfId="72" applyFont="1" applyFill="1" applyBorder="1" applyAlignment="1">
      <alignment horizontal="left" vertical="center" wrapText="1"/>
      <protection/>
    </xf>
    <xf numFmtId="0" fontId="11" fillId="5" borderId="27" xfId="72" applyFont="1" applyFill="1" applyBorder="1" applyAlignment="1">
      <alignment horizontal="left" vertical="center" wrapText="1"/>
      <protection/>
    </xf>
    <xf numFmtId="0" fontId="11" fillId="5" borderId="28" xfId="72" applyFont="1" applyFill="1" applyBorder="1" applyAlignment="1">
      <alignment horizontal="left" vertical="center" wrapText="1"/>
      <protection/>
    </xf>
    <xf numFmtId="0" fontId="11" fillId="5" borderId="29" xfId="72" applyFont="1" applyFill="1" applyBorder="1" applyAlignment="1">
      <alignment horizontal="left" vertical="center" wrapText="1"/>
      <protection/>
    </xf>
    <xf numFmtId="0" fontId="11" fillId="5" borderId="65" xfId="72" applyFont="1" applyFill="1" applyBorder="1" applyAlignment="1">
      <alignment horizontal="left" vertical="center" wrapText="1"/>
      <protection/>
    </xf>
    <xf numFmtId="0" fontId="11" fillId="5" borderId="35" xfId="72" applyFont="1" applyFill="1" applyBorder="1" applyAlignment="1">
      <alignment horizontal="left" vertical="center" wrapText="1"/>
      <protection/>
    </xf>
    <xf numFmtId="0" fontId="11" fillId="5" borderId="26" xfId="72" applyFont="1" applyFill="1" applyBorder="1" applyAlignment="1">
      <alignment horizontal="left" vertical="center" wrapText="1"/>
      <protection/>
    </xf>
    <xf numFmtId="0" fontId="11" fillId="5" borderId="0" xfId="72" applyFont="1" applyFill="1" applyBorder="1" applyAlignment="1">
      <alignment horizontal="left" vertical="center" wrapText="1"/>
      <protection/>
    </xf>
    <xf numFmtId="0" fontId="11" fillId="5" borderId="34" xfId="72" applyFont="1" applyFill="1" applyBorder="1" applyAlignment="1">
      <alignment horizontal="left" vertical="center" wrapText="1"/>
      <protection/>
    </xf>
    <xf numFmtId="14" fontId="49" fillId="0" borderId="67" xfId="0" applyNumberFormat="1" applyFont="1" applyFill="1" applyBorder="1" applyAlignment="1">
      <alignment horizontal="center" vertical="center"/>
    </xf>
    <xf numFmtId="0" fontId="49" fillId="0" borderId="27" xfId="0" applyFont="1" applyFill="1" applyBorder="1" applyAlignment="1">
      <alignment horizontal="center" vertical="center"/>
    </xf>
    <xf numFmtId="0" fontId="49" fillId="0" borderId="28" xfId="0" applyFont="1" applyFill="1" applyBorder="1" applyAlignment="1">
      <alignment horizontal="center" vertical="center"/>
    </xf>
    <xf numFmtId="0" fontId="49" fillId="0" borderId="29" xfId="0" applyFont="1" applyFill="1" applyBorder="1" applyAlignment="1">
      <alignment horizontal="center" vertical="center"/>
    </xf>
    <xf numFmtId="0" fontId="49" fillId="0" borderId="65" xfId="0" applyFont="1" applyFill="1" applyBorder="1" applyAlignment="1">
      <alignment horizontal="center" vertical="center"/>
    </xf>
    <xf numFmtId="0" fontId="49" fillId="0" borderId="35" xfId="0" applyFont="1" applyFill="1" applyBorder="1" applyAlignment="1">
      <alignment horizontal="center" vertical="center"/>
    </xf>
    <xf numFmtId="0" fontId="75" fillId="0" borderId="52" xfId="0" applyFont="1" applyFill="1" applyBorder="1" applyAlignment="1">
      <alignment horizontal="center" vertical="center"/>
    </xf>
    <xf numFmtId="0" fontId="75" fillId="0" borderId="73" xfId="0" applyFont="1" applyFill="1" applyBorder="1" applyAlignment="1">
      <alignment horizontal="center" vertical="center"/>
    </xf>
    <xf numFmtId="0" fontId="75" fillId="0" borderId="74" xfId="0" applyFont="1" applyFill="1" applyBorder="1" applyAlignment="1">
      <alignment horizontal="center" vertical="center" wrapText="1"/>
    </xf>
    <xf numFmtId="0" fontId="75" fillId="0" borderId="42" xfId="0" applyFont="1" applyFill="1" applyBorder="1" applyAlignment="1">
      <alignment horizontal="center" vertical="center" wrapText="1"/>
    </xf>
    <xf numFmtId="0" fontId="0" fillId="0" borderId="74" xfId="0" applyFont="1" applyFill="1" applyBorder="1" applyAlignment="1">
      <alignment horizontal="center" vertical="center"/>
    </xf>
    <xf numFmtId="0" fontId="0" fillId="0" borderId="42" xfId="0" applyFont="1" applyFill="1" applyBorder="1" applyAlignment="1">
      <alignment horizontal="center" vertical="center"/>
    </xf>
    <xf numFmtId="0" fontId="75" fillId="0" borderId="75" xfId="0" applyFont="1" applyFill="1" applyBorder="1" applyAlignment="1">
      <alignment horizontal="center" vertical="center" wrapText="1"/>
    </xf>
    <xf numFmtId="0" fontId="75" fillId="0" borderId="76" xfId="0" applyFont="1" applyFill="1" applyBorder="1" applyAlignment="1">
      <alignment horizontal="center" vertical="center" wrapText="1"/>
    </xf>
    <xf numFmtId="0" fontId="75" fillId="0" borderId="75" xfId="0" applyFont="1" applyFill="1" applyBorder="1" applyAlignment="1">
      <alignment horizontal="center" vertical="center"/>
    </xf>
    <xf numFmtId="0" fontId="75" fillId="0" borderId="76" xfId="0" applyFont="1" applyFill="1" applyBorder="1" applyAlignment="1">
      <alignment horizontal="center" vertical="center"/>
    </xf>
    <xf numFmtId="0" fontId="75" fillId="0" borderId="52" xfId="0" applyFont="1" applyFill="1" applyBorder="1" applyAlignment="1">
      <alignment horizontal="center" vertical="center" wrapText="1"/>
    </xf>
    <xf numFmtId="0" fontId="75" fillId="0" borderId="73" xfId="0" applyFont="1" applyFill="1" applyBorder="1" applyAlignment="1">
      <alignment horizontal="center" vertical="center" wrapText="1"/>
    </xf>
    <xf numFmtId="0" fontId="11" fillId="38" borderId="55" xfId="72" applyFont="1" applyFill="1" applyBorder="1" applyAlignment="1" applyProtection="1">
      <alignment horizontal="center" vertical="center" wrapText="1"/>
      <protection/>
    </xf>
    <xf numFmtId="0" fontId="11" fillId="38" borderId="71" xfId="72" applyFont="1" applyFill="1" applyBorder="1" applyAlignment="1" applyProtection="1">
      <alignment horizontal="center" vertical="center" wrapText="1"/>
      <protection/>
    </xf>
    <xf numFmtId="0" fontId="11" fillId="38" borderId="53" xfId="72" applyFont="1" applyFill="1" applyBorder="1" applyAlignment="1" applyProtection="1">
      <alignment horizontal="center" vertical="center" wrapText="1"/>
      <protection/>
    </xf>
    <xf numFmtId="0" fontId="11" fillId="38" borderId="54" xfId="72" applyFont="1" applyFill="1" applyBorder="1" applyAlignment="1" applyProtection="1">
      <alignment horizontal="center" vertical="center" wrapText="1"/>
      <protection/>
    </xf>
    <xf numFmtId="0" fontId="11" fillId="5" borderId="45" xfId="72" applyFont="1" applyFill="1" applyBorder="1" applyAlignment="1" applyProtection="1">
      <alignment horizontal="center" vertical="center" wrapText="1"/>
      <protection/>
    </xf>
    <xf numFmtId="0" fontId="11" fillId="5" borderId="40" xfId="72" applyFont="1" applyFill="1" applyBorder="1" applyAlignment="1" applyProtection="1">
      <alignment horizontal="center" vertical="center" wrapText="1"/>
      <protection/>
    </xf>
    <xf numFmtId="0" fontId="11" fillId="0" borderId="62" xfId="72" applyFont="1" applyFill="1" applyBorder="1" applyAlignment="1">
      <alignment horizontal="center" vertical="center" wrapText="1"/>
      <protection/>
    </xf>
    <xf numFmtId="0" fontId="11" fillId="0" borderId="63" xfId="72" applyFont="1" applyFill="1" applyBorder="1" applyAlignment="1">
      <alignment horizontal="center" vertical="center" wrapText="1"/>
      <protection/>
    </xf>
    <xf numFmtId="0" fontId="11" fillId="0" borderId="64" xfId="72" applyFont="1" applyFill="1" applyBorder="1" applyAlignment="1">
      <alignment horizontal="center" vertical="center" wrapText="1"/>
      <protection/>
    </xf>
    <xf numFmtId="0" fontId="11" fillId="38" borderId="34" xfId="72" applyFont="1" applyFill="1" applyBorder="1" applyAlignment="1" applyProtection="1">
      <alignment horizontal="left" vertical="center" wrapText="1"/>
      <protection/>
    </xf>
    <xf numFmtId="0" fontId="11" fillId="5" borderId="62" xfId="72" applyFont="1" applyFill="1" applyBorder="1" applyAlignment="1">
      <alignment horizontal="left" vertical="center" wrapText="1"/>
      <protection/>
    </xf>
    <xf numFmtId="0" fontId="11" fillId="5" borderId="64" xfId="72" applyFont="1" applyFill="1" applyBorder="1" applyAlignment="1">
      <alignment horizontal="left" vertical="center" wrapText="1"/>
      <protection/>
    </xf>
    <xf numFmtId="0" fontId="10" fillId="0" borderId="62" xfId="72" applyFont="1" applyFill="1" applyBorder="1" applyAlignment="1" applyProtection="1">
      <alignment horizontal="center" vertical="center" wrapText="1"/>
      <protection/>
    </xf>
    <xf numFmtId="0" fontId="10" fillId="0" borderId="63" xfId="72" applyFont="1" applyFill="1" applyBorder="1" applyAlignment="1" applyProtection="1">
      <alignment horizontal="center" vertical="center" wrapText="1"/>
      <protection/>
    </xf>
    <xf numFmtId="0" fontId="10" fillId="0" borderId="64" xfId="72" applyFont="1" applyFill="1" applyBorder="1" applyAlignment="1" applyProtection="1">
      <alignment horizontal="center" vertical="center" wrapText="1"/>
      <protection/>
    </xf>
    <xf numFmtId="0" fontId="11" fillId="5" borderId="43" xfId="72" applyFont="1" applyFill="1" applyBorder="1" applyAlignment="1" applyProtection="1">
      <alignment horizontal="center" vertical="center" wrapText="1"/>
      <protection/>
    </xf>
    <xf numFmtId="0" fontId="11" fillId="5" borderId="18" xfId="72" applyFont="1" applyFill="1" applyBorder="1" applyAlignment="1" applyProtection="1">
      <alignment horizontal="center" vertical="center" wrapText="1"/>
      <protection/>
    </xf>
    <xf numFmtId="0" fontId="11" fillId="5" borderId="77" xfId="72" applyFont="1" applyFill="1" applyBorder="1" applyAlignment="1" applyProtection="1">
      <alignment horizontal="center" vertical="center" wrapText="1"/>
      <protection/>
    </xf>
    <xf numFmtId="0" fontId="11" fillId="5" borderId="44" xfId="72" applyFont="1" applyFill="1" applyBorder="1" applyAlignment="1" applyProtection="1">
      <alignment horizontal="center" vertical="center" wrapText="1"/>
      <protection/>
    </xf>
    <xf numFmtId="0" fontId="11" fillId="5" borderId="39" xfId="72" applyFont="1" applyFill="1" applyBorder="1" applyAlignment="1" applyProtection="1">
      <alignment horizontal="center" vertical="center" wrapText="1"/>
      <protection/>
    </xf>
    <xf numFmtId="0" fontId="11" fillId="5" borderId="51" xfId="72" applyFont="1" applyFill="1" applyBorder="1" applyAlignment="1" applyProtection="1">
      <alignment horizontal="center" vertical="center" wrapText="1"/>
      <protection/>
    </xf>
    <xf numFmtId="0" fontId="11" fillId="5" borderId="78" xfId="72" applyFont="1" applyFill="1" applyBorder="1" applyAlignment="1" applyProtection="1">
      <alignment horizontal="center" vertical="center" wrapText="1"/>
      <protection/>
    </xf>
    <xf numFmtId="0" fontId="11" fillId="5" borderId="17" xfId="72" applyFont="1" applyFill="1" applyBorder="1" applyAlignment="1" applyProtection="1">
      <alignment horizontal="center" vertical="center" wrapText="1"/>
      <protection/>
    </xf>
    <xf numFmtId="0" fontId="11" fillId="5" borderId="13" xfId="72" applyFont="1" applyFill="1" applyBorder="1" applyAlignment="1" applyProtection="1">
      <alignment horizontal="center" vertical="center" wrapText="1"/>
      <protection/>
    </xf>
    <xf numFmtId="0" fontId="11" fillId="5" borderId="21" xfId="72" applyFont="1" applyFill="1" applyBorder="1" applyAlignment="1" applyProtection="1">
      <alignment horizontal="center" vertical="center" wrapText="1"/>
      <protection/>
    </xf>
    <xf numFmtId="0" fontId="11" fillId="0" borderId="56" xfId="72" applyFont="1" applyFill="1" applyBorder="1" applyAlignment="1">
      <alignment horizontal="center" vertical="center" wrapText="1"/>
      <protection/>
    </xf>
    <xf numFmtId="0" fontId="11" fillId="0" borderId="57" xfId="72" applyFont="1" applyFill="1" applyBorder="1" applyAlignment="1">
      <alignment horizontal="center" vertical="center" wrapText="1"/>
      <protection/>
    </xf>
    <xf numFmtId="0" fontId="11" fillId="0" borderId="58" xfId="72" applyFont="1" applyFill="1" applyBorder="1" applyAlignment="1">
      <alignment horizontal="center" vertical="center" wrapText="1"/>
      <protection/>
    </xf>
    <xf numFmtId="1" fontId="11" fillId="0" borderId="62" xfId="79" applyNumberFormat="1" applyFont="1" applyFill="1" applyBorder="1" applyAlignment="1" applyProtection="1">
      <alignment horizontal="center" vertical="center" wrapText="1"/>
      <protection/>
    </xf>
    <xf numFmtId="1" fontId="11" fillId="0" borderId="64" xfId="79" applyNumberFormat="1" applyFont="1" applyFill="1" applyBorder="1" applyAlignment="1" applyProtection="1">
      <alignment horizontal="center" vertical="center" wrapText="1"/>
      <protection/>
    </xf>
    <xf numFmtId="3" fontId="11" fillId="0" borderId="77" xfId="72" applyNumberFormat="1" applyFont="1" applyFill="1" applyBorder="1" applyAlignment="1" applyProtection="1">
      <alignment horizontal="center" vertical="center" wrapText="1"/>
      <protection/>
    </xf>
    <xf numFmtId="3" fontId="11" fillId="0" borderId="44" xfId="72" applyNumberFormat="1" applyFont="1" applyFill="1" applyBorder="1" applyAlignment="1" applyProtection="1">
      <alignment horizontal="center" vertical="center" wrapText="1"/>
      <protection/>
    </xf>
    <xf numFmtId="0" fontId="77" fillId="0" borderId="13" xfId="72" applyFont="1" applyFill="1" applyBorder="1" applyAlignment="1" applyProtection="1">
      <alignment horizontal="left" vertical="center" wrapText="1"/>
      <protection/>
    </xf>
    <xf numFmtId="0" fontId="77" fillId="0" borderId="21" xfId="72" applyFont="1" applyFill="1" applyBorder="1" applyAlignment="1" applyProtection="1">
      <alignment horizontal="left" vertical="center" wrapText="1"/>
      <protection/>
    </xf>
    <xf numFmtId="0" fontId="10" fillId="5" borderId="13" xfId="72" applyFont="1" applyFill="1" applyBorder="1" applyAlignment="1" applyProtection="1">
      <alignment horizontal="center" vertical="center" wrapText="1"/>
      <protection/>
    </xf>
    <xf numFmtId="0" fontId="11" fillId="5" borderId="15" xfId="72" applyFont="1" applyFill="1" applyBorder="1" applyAlignment="1" applyProtection="1">
      <alignment horizontal="center" vertical="center" wrapText="1"/>
      <protection/>
    </xf>
    <xf numFmtId="0" fontId="11" fillId="5" borderId="19" xfId="72" applyFont="1" applyFill="1" applyBorder="1" applyAlignment="1" applyProtection="1">
      <alignment horizontal="center" vertical="center" wrapText="1"/>
      <protection/>
    </xf>
    <xf numFmtId="0" fontId="11" fillId="0" borderId="37" xfId="72" applyFont="1" applyFill="1" applyBorder="1" applyAlignment="1" applyProtection="1">
      <alignment horizontal="center" vertical="center" wrapText="1"/>
      <protection/>
    </xf>
    <xf numFmtId="0" fontId="11" fillId="0" borderId="79" xfId="72" applyFont="1" applyFill="1" applyBorder="1" applyAlignment="1" applyProtection="1">
      <alignment horizontal="center" vertical="center" wrapText="1"/>
      <protection/>
    </xf>
    <xf numFmtId="9" fontId="11" fillId="0" borderId="22" xfId="72" applyNumberFormat="1" applyFont="1" applyFill="1" applyBorder="1" applyAlignment="1" applyProtection="1">
      <alignment horizontal="center" vertical="center" wrapText="1"/>
      <protection/>
    </xf>
    <xf numFmtId="0" fontId="11" fillId="0" borderId="80" xfId="72" applyFont="1" applyFill="1" applyBorder="1" applyAlignment="1" applyProtection="1">
      <alignment horizontal="center" vertical="center" wrapText="1"/>
      <protection/>
    </xf>
    <xf numFmtId="9" fontId="10" fillId="0" borderId="77" xfId="81" applyFont="1" applyFill="1" applyBorder="1" applyAlignment="1" applyProtection="1">
      <alignment horizontal="center" vertical="center" wrapText="1"/>
      <protection/>
    </xf>
    <xf numFmtId="9" fontId="10" fillId="0" borderId="41" xfId="81" applyFont="1" applyFill="1" applyBorder="1" applyAlignment="1" applyProtection="1">
      <alignment horizontal="center" vertical="center" wrapText="1"/>
      <protection/>
    </xf>
    <xf numFmtId="9" fontId="10" fillId="0" borderId="44" xfId="81" applyFont="1" applyFill="1" applyBorder="1" applyAlignment="1" applyProtection="1">
      <alignment horizontal="center" vertical="center" wrapText="1"/>
      <protection/>
    </xf>
    <xf numFmtId="9" fontId="10" fillId="0" borderId="81" xfId="81" applyFont="1" applyFill="1" applyBorder="1" applyAlignment="1" applyProtection="1">
      <alignment horizontal="center" vertical="center" wrapText="1"/>
      <protection/>
    </xf>
    <xf numFmtId="9" fontId="10" fillId="0" borderId="34" xfId="81" applyFont="1" applyFill="1" applyBorder="1" applyAlignment="1" applyProtection="1">
      <alignment horizontal="center" vertical="center" wrapText="1"/>
      <protection/>
    </xf>
    <xf numFmtId="9" fontId="10" fillId="0" borderId="82" xfId="81" applyFont="1" applyFill="1" applyBorder="1" applyAlignment="1" applyProtection="1">
      <alignment horizontal="center" vertical="center" wrapText="1"/>
      <protection/>
    </xf>
    <xf numFmtId="9" fontId="10" fillId="0" borderId="83" xfId="81" applyFont="1" applyFill="1" applyBorder="1" applyAlignment="1" applyProtection="1">
      <alignment horizontal="center" vertical="center" wrapText="1"/>
      <protection/>
    </xf>
    <xf numFmtId="9" fontId="10" fillId="0" borderId="35" xfId="81" applyFont="1" applyFill="1" applyBorder="1" applyAlignment="1" applyProtection="1">
      <alignment horizontal="center" vertical="center" wrapText="1"/>
      <protection/>
    </xf>
    <xf numFmtId="9" fontId="10" fillId="0" borderId="77" xfId="81" applyFont="1" applyFill="1" applyBorder="1" applyAlignment="1" applyProtection="1">
      <alignment horizontal="left" vertical="center" wrapText="1"/>
      <protection/>
    </xf>
    <xf numFmtId="9" fontId="10" fillId="0" borderId="41" xfId="81" applyFont="1" applyFill="1" applyBorder="1" applyAlignment="1" applyProtection="1">
      <alignment horizontal="left" vertical="center" wrapText="1"/>
      <protection/>
    </xf>
    <xf numFmtId="9" fontId="10" fillId="0" borderId="44" xfId="81" applyFont="1" applyFill="1" applyBorder="1" applyAlignment="1" applyProtection="1">
      <alignment horizontal="left" vertical="center" wrapText="1"/>
      <protection/>
    </xf>
    <xf numFmtId="9" fontId="10" fillId="0" borderId="81" xfId="81" applyFont="1" applyFill="1" applyBorder="1" applyAlignment="1" applyProtection="1">
      <alignment horizontal="left" vertical="center" wrapText="1"/>
      <protection/>
    </xf>
    <xf numFmtId="9" fontId="10" fillId="0" borderId="34" xfId="81" applyFont="1" applyFill="1" applyBorder="1" applyAlignment="1" applyProtection="1">
      <alignment horizontal="left" vertical="center" wrapText="1"/>
      <protection/>
    </xf>
    <xf numFmtId="9" fontId="10" fillId="0" borderId="82" xfId="81" applyFont="1" applyFill="1" applyBorder="1" applyAlignment="1" applyProtection="1">
      <alignment horizontal="left" vertical="center" wrapText="1"/>
      <protection/>
    </xf>
    <xf numFmtId="0" fontId="11" fillId="5" borderId="60" xfId="72" applyFont="1" applyFill="1" applyBorder="1" applyAlignment="1" applyProtection="1">
      <alignment horizontal="center" vertical="center" wrapText="1"/>
      <protection/>
    </xf>
    <xf numFmtId="0" fontId="11" fillId="5" borderId="16" xfId="72" applyFont="1" applyFill="1" applyBorder="1" applyAlignment="1" applyProtection="1">
      <alignment horizontal="center" vertical="center" wrapText="1"/>
      <protection/>
    </xf>
    <xf numFmtId="0" fontId="11" fillId="5" borderId="53" xfId="72" applyFont="1" applyFill="1" applyBorder="1" applyAlignment="1" applyProtection="1">
      <alignment horizontal="center" vertical="center" wrapText="1"/>
      <protection/>
    </xf>
    <xf numFmtId="0" fontId="11" fillId="5" borderId="84" xfId="72" applyFont="1" applyFill="1" applyBorder="1" applyAlignment="1" applyProtection="1">
      <alignment horizontal="center" vertical="center" wrapText="1"/>
      <protection/>
    </xf>
    <xf numFmtId="0" fontId="11" fillId="5" borderId="73" xfId="72" applyFont="1" applyFill="1" applyBorder="1" applyAlignment="1" applyProtection="1">
      <alignment horizontal="center" vertical="center" wrapText="1"/>
      <protection/>
    </xf>
    <xf numFmtId="0" fontId="11" fillId="5" borderId="42" xfId="72" applyFont="1" applyFill="1" applyBorder="1" applyAlignment="1" applyProtection="1">
      <alignment horizontal="center" vertical="center" wrapText="1"/>
      <protection/>
    </xf>
    <xf numFmtId="2" fontId="10" fillId="0" borderId="46" xfId="72" applyNumberFormat="1" applyFont="1" applyFill="1" applyBorder="1" applyAlignment="1" applyProtection="1">
      <alignment vertical="center" wrapText="1"/>
      <protection/>
    </xf>
    <xf numFmtId="2" fontId="10" fillId="0" borderId="20" xfId="72" applyNumberFormat="1" applyFont="1" applyFill="1" applyBorder="1" applyAlignment="1" applyProtection="1">
      <alignment vertical="center" wrapText="1"/>
      <protection/>
    </xf>
    <xf numFmtId="9" fontId="10" fillId="0" borderId="48" xfId="79" applyFont="1" applyFill="1" applyBorder="1" applyAlignment="1" applyProtection="1">
      <alignment horizontal="center" vertical="center" wrapText="1"/>
      <protection/>
    </xf>
    <xf numFmtId="9" fontId="10" fillId="0" borderId="16" xfId="79" applyFont="1" applyFill="1" applyBorder="1" applyAlignment="1" applyProtection="1">
      <alignment horizontal="center" vertical="center" wrapText="1"/>
      <protection/>
    </xf>
    <xf numFmtId="9" fontId="10" fillId="0" borderId="77" xfId="72" applyNumberFormat="1" applyFont="1" applyFill="1" applyBorder="1" applyAlignment="1" applyProtection="1">
      <alignment horizontal="left" vertical="center" wrapText="1"/>
      <protection/>
    </xf>
    <xf numFmtId="9" fontId="10" fillId="0" borderId="41" xfId="72" applyNumberFormat="1" applyFont="1" applyFill="1" applyBorder="1" applyAlignment="1" applyProtection="1">
      <alignment horizontal="left" vertical="center" wrapText="1"/>
      <protection/>
    </xf>
    <xf numFmtId="9" fontId="10" fillId="0" borderId="83" xfId="72" applyNumberFormat="1" applyFont="1" applyFill="1" applyBorder="1" applyAlignment="1" applyProtection="1">
      <alignment horizontal="left" vertical="center" wrapText="1"/>
      <protection/>
    </xf>
    <xf numFmtId="9" fontId="10" fillId="0" borderId="85" xfId="72" applyNumberFormat="1" applyFont="1" applyFill="1" applyBorder="1" applyAlignment="1" applyProtection="1">
      <alignment horizontal="left" vertical="center" wrapText="1"/>
      <protection/>
    </xf>
    <xf numFmtId="9" fontId="10" fillId="0" borderId="0" xfId="72" applyNumberFormat="1" applyFont="1" applyFill="1" applyBorder="1" applyAlignment="1" applyProtection="1">
      <alignment horizontal="left" vertical="center" wrapText="1"/>
      <protection/>
    </xf>
    <xf numFmtId="9" fontId="10" fillId="0" borderId="29" xfId="72" applyNumberFormat="1" applyFont="1" applyFill="1" applyBorder="1" applyAlignment="1" applyProtection="1">
      <alignment horizontal="left" vertical="center" wrapText="1"/>
      <protection/>
    </xf>
    <xf numFmtId="2" fontId="10" fillId="38" borderId="37" xfId="72" applyNumberFormat="1" applyFont="1" applyFill="1" applyBorder="1" applyAlignment="1" applyProtection="1">
      <alignment horizontal="left" vertical="center" wrapText="1"/>
      <protection/>
    </xf>
    <xf numFmtId="2" fontId="10" fillId="38" borderId="79" xfId="72" applyNumberFormat="1" applyFont="1" applyFill="1" applyBorder="1" applyAlignment="1" applyProtection="1">
      <alignment horizontal="left" vertical="center" wrapText="1"/>
      <protection/>
    </xf>
    <xf numFmtId="9" fontId="10" fillId="0" borderId="80" xfId="79" applyFont="1" applyFill="1" applyBorder="1" applyAlignment="1" applyProtection="1">
      <alignment horizontal="center" vertical="center" wrapText="1"/>
      <protection/>
    </xf>
    <xf numFmtId="9" fontId="10" fillId="0" borderId="39" xfId="72" applyNumberFormat="1" applyFont="1" applyFill="1" applyBorder="1" applyAlignment="1" applyProtection="1">
      <alignment horizontal="left" vertical="center" wrapText="1"/>
      <protection/>
    </xf>
    <xf numFmtId="9" fontId="10" fillId="0" borderId="15" xfId="72" applyNumberFormat="1" applyFont="1" applyFill="1" applyBorder="1" applyAlignment="1" applyProtection="1">
      <alignment horizontal="left" vertical="center" wrapText="1"/>
      <protection/>
    </xf>
    <xf numFmtId="9" fontId="10" fillId="0" borderId="19" xfId="72" applyNumberFormat="1" applyFont="1" applyFill="1" applyBorder="1" applyAlignment="1" applyProtection="1">
      <alignment horizontal="left" vertical="center" wrapText="1"/>
      <protection/>
    </xf>
    <xf numFmtId="2" fontId="10" fillId="38" borderId="20" xfId="72" applyNumberFormat="1" applyFont="1" applyFill="1" applyBorder="1" applyAlignment="1" applyProtection="1">
      <alignment vertical="center" wrapText="1"/>
      <protection/>
    </xf>
    <xf numFmtId="2" fontId="10" fillId="38" borderId="45" xfId="72" applyNumberFormat="1" applyFont="1" applyFill="1" applyBorder="1" applyAlignment="1" applyProtection="1">
      <alignment vertical="center" wrapText="1"/>
      <protection/>
    </xf>
    <xf numFmtId="9" fontId="10" fillId="0" borderId="81" xfId="72" applyNumberFormat="1" applyFont="1" applyFill="1" applyBorder="1" applyAlignment="1" applyProtection="1">
      <alignment horizontal="left" vertical="center" wrapText="1"/>
      <protection/>
    </xf>
    <xf numFmtId="9" fontId="10" fillId="0" borderId="34" xfId="72" applyNumberFormat="1" applyFont="1" applyFill="1" applyBorder="1" applyAlignment="1" applyProtection="1">
      <alignment horizontal="left" vertical="center" wrapText="1"/>
      <protection/>
    </xf>
    <xf numFmtId="9" fontId="10" fillId="0" borderId="35" xfId="72" applyNumberFormat="1" applyFont="1" applyFill="1" applyBorder="1" applyAlignment="1" applyProtection="1">
      <alignment horizontal="left" vertical="center" wrapText="1"/>
      <protection/>
    </xf>
    <xf numFmtId="9" fontId="77" fillId="0" borderId="77" xfId="81" applyFont="1" applyFill="1" applyBorder="1" applyAlignment="1" applyProtection="1">
      <alignment horizontal="center" vertical="center" wrapText="1"/>
      <protection/>
    </xf>
    <xf numFmtId="9" fontId="77" fillId="0" borderId="41" xfId="81" applyFont="1" applyFill="1" applyBorder="1" applyAlignment="1" applyProtection="1">
      <alignment horizontal="center" vertical="center" wrapText="1"/>
      <protection/>
    </xf>
    <xf numFmtId="9" fontId="77" fillId="0" borderId="44" xfId="81" applyFont="1" applyFill="1" applyBorder="1" applyAlignment="1" applyProtection="1">
      <alignment horizontal="center" vertical="center" wrapText="1"/>
      <protection/>
    </xf>
    <xf numFmtId="9" fontId="77" fillId="0" borderId="81" xfId="81" applyFont="1" applyFill="1" applyBorder="1" applyAlignment="1" applyProtection="1">
      <alignment horizontal="center" vertical="center" wrapText="1"/>
      <protection/>
    </xf>
    <xf numFmtId="9" fontId="77" fillId="0" borderId="34" xfId="81" applyFont="1" applyFill="1" applyBorder="1" applyAlignment="1" applyProtection="1">
      <alignment horizontal="center" vertical="center" wrapText="1"/>
      <protection/>
    </xf>
    <xf numFmtId="9" fontId="77" fillId="0" borderId="82" xfId="81" applyFont="1" applyFill="1" applyBorder="1" applyAlignment="1" applyProtection="1">
      <alignment horizontal="center" vertical="center" wrapText="1"/>
      <protection/>
    </xf>
    <xf numFmtId="0" fontId="11" fillId="0" borderId="52" xfId="72" applyFont="1" applyFill="1" applyBorder="1" applyAlignment="1" applyProtection="1">
      <alignment horizontal="center" vertical="center" wrapText="1"/>
      <protection/>
    </xf>
    <xf numFmtId="0" fontId="11" fillId="0" borderId="84" xfId="72" applyFont="1" applyFill="1" applyBorder="1" applyAlignment="1" applyProtection="1">
      <alignment horizontal="center" vertical="center" wrapText="1"/>
      <protection/>
    </xf>
    <xf numFmtId="0" fontId="11" fillId="0" borderId="73" xfId="72" applyFont="1" applyFill="1" applyBorder="1" applyAlignment="1" applyProtection="1">
      <alignment horizontal="center" vertical="center" wrapText="1"/>
      <protection/>
    </xf>
    <xf numFmtId="0" fontId="11" fillId="5" borderId="37" xfId="72" applyFont="1" applyFill="1" applyBorder="1" applyAlignment="1" applyProtection="1">
      <alignment horizontal="center" vertical="center" wrapText="1"/>
      <protection/>
    </xf>
    <xf numFmtId="0" fontId="11" fillId="5" borderId="46" xfId="72" applyFont="1" applyFill="1" applyBorder="1" applyAlignment="1" applyProtection="1">
      <alignment horizontal="center" vertical="center" wrapText="1"/>
      <protection/>
    </xf>
    <xf numFmtId="0" fontId="11" fillId="5" borderId="22" xfId="72" applyFont="1" applyFill="1" applyBorder="1" applyAlignment="1" applyProtection="1">
      <alignment horizontal="center" vertical="center" wrapText="1"/>
      <protection/>
    </xf>
    <xf numFmtId="9" fontId="11" fillId="0" borderId="22" xfId="72" applyNumberFormat="1" applyFont="1" applyBorder="1" applyAlignment="1">
      <alignment horizontal="center" vertical="center" wrapText="1"/>
      <protection/>
    </xf>
    <xf numFmtId="9" fontId="11" fillId="0" borderId="80" xfId="72" applyNumberFormat="1" applyFont="1" applyBorder="1" applyAlignment="1">
      <alignment horizontal="center" vertical="center" wrapText="1"/>
      <protection/>
    </xf>
    <xf numFmtId="9" fontId="11" fillId="0" borderId="62" xfId="79" applyFont="1" applyFill="1" applyBorder="1" applyAlignment="1" applyProtection="1">
      <alignment horizontal="center" vertical="center" wrapText="1"/>
      <protection/>
    </xf>
    <xf numFmtId="9" fontId="11" fillId="0" borderId="64" xfId="79" applyFont="1" applyFill="1" applyBorder="1" applyAlignment="1" applyProtection="1">
      <alignment horizontal="center" vertical="center" wrapText="1"/>
      <protection/>
    </xf>
    <xf numFmtId="9" fontId="10" fillId="0" borderId="13" xfId="72" applyNumberFormat="1" applyFont="1" applyFill="1" applyBorder="1" applyAlignment="1" applyProtection="1">
      <alignment horizontal="left" vertical="center" wrapText="1"/>
      <protection/>
    </xf>
    <xf numFmtId="9" fontId="10" fillId="0" borderId="21" xfId="72" applyNumberFormat="1" applyFont="1" applyFill="1" applyBorder="1" applyAlignment="1" applyProtection="1">
      <alignment horizontal="left" vertical="center" wrapText="1"/>
      <protection/>
    </xf>
    <xf numFmtId="2" fontId="10" fillId="0" borderId="37" xfId="72" applyNumberFormat="1" applyFont="1" applyFill="1" applyBorder="1" applyAlignment="1" applyProtection="1">
      <alignment horizontal="left" vertical="center" wrapText="1"/>
      <protection/>
    </xf>
    <xf numFmtId="2" fontId="10" fillId="0" borderId="79" xfId="72" applyNumberFormat="1" applyFont="1" applyFill="1" applyBorder="1" applyAlignment="1" applyProtection="1">
      <alignment horizontal="left" vertical="center" wrapText="1"/>
      <protection/>
    </xf>
    <xf numFmtId="2" fontId="10" fillId="0" borderId="37" xfId="72" applyNumberFormat="1" applyFont="1" applyFill="1" applyBorder="1" applyAlignment="1" applyProtection="1">
      <alignment horizontal="center" vertical="center" wrapText="1"/>
      <protection/>
    </xf>
    <xf numFmtId="2" fontId="10" fillId="0" borderId="46" xfId="72" applyNumberFormat="1" applyFont="1" applyFill="1" applyBorder="1" applyAlignment="1" applyProtection="1">
      <alignment horizontal="center" vertical="center" wrapText="1"/>
      <protection/>
    </xf>
    <xf numFmtId="2" fontId="10" fillId="0" borderId="48" xfId="72" applyNumberFormat="1" applyFont="1" applyFill="1" applyBorder="1" applyAlignment="1" applyProtection="1">
      <alignment horizontal="center" vertical="center" wrapText="1"/>
      <protection/>
    </xf>
    <xf numFmtId="2" fontId="10" fillId="0" borderId="16" xfId="72" applyNumberFormat="1" applyFont="1" applyFill="1" applyBorder="1" applyAlignment="1" applyProtection="1">
      <alignment horizontal="center" vertical="center" wrapText="1"/>
      <protection/>
    </xf>
    <xf numFmtId="2" fontId="10" fillId="0" borderId="22" xfId="72" applyNumberFormat="1" applyFont="1" applyFill="1" applyBorder="1" applyAlignment="1" applyProtection="1">
      <alignment horizontal="center" vertical="center" wrapText="1"/>
      <protection/>
    </xf>
    <xf numFmtId="0" fontId="11" fillId="0" borderId="14" xfId="72" applyFont="1" applyFill="1" applyBorder="1" applyAlignment="1" applyProtection="1">
      <alignment horizontal="center" vertical="center" wrapText="1"/>
      <protection/>
    </xf>
    <xf numFmtId="0" fontId="11" fillId="0" borderId="78" xfId="72" applyFont="1" applyFill="1" applyBorder="1" applyAlignment="1" applyProtection="1">
      <alignment horizontal="center" vertical="center" wrapText="1"/>
      <protection/>
    </xf>
    <xf numFmtId="0" fontId="11" fillId="0" borderId="17" xfId="72" applyFont="1" applyFill="1" applyBorder="1" applyAlignment="1" applyProtection="1">
      <alignment horizontal="center" vertical="center" wrapText="1"/>
      <protection/>
    </xf>
    <xf numFmtId="194" fontId="11" fillId="38" borderId="14" xfId="66" applyNumberFormat="1" applyFont="1" applyFill="1" applyBorder="1" applyAlignment="1" applyProtection="1">
      <alignment horizontal="center" vertical="center" wrapText="1"/>
      <protection/>
    </xf>
    <xf numFmtId="194" fontId="11" fillId="38" borderId="17" xfId="66" applyNumberFormat="1" applyFont="1" applyFill="1" applyBorder="1" applyAlignment="1" applyProtection="1">
      <alignment horizontal="center" vertical="center" wrapText="1"/>
      <protection/>
    </xf>
    <xf numFmtId="0" fontId="11" fillId="38" borderId="14" xfId="72" applyFont="1" applyFill="1" applyBorder="1" applyAlignment="1" applyProtection="1">
      <alignment horizontal="center" vertical="center" wrapText="1"/>
      <protection/>
    </xf>
    <xf numFmtId="0" fontId="11" fillId="38" borderId="17" xfId="72" applyFont="1" applyFill="1" applyBorder="1" applyAlignment="1" applyProtection="1">
      <alignment horizontal="center" vertical="center" wrapText="1"/>
      <protection/>
    </xf>
    <xf numFmtId="0" fontId="11" fillId="0" borderId="42" xfId="72" applyFont="1" applyFill="1" applyBorder="1" applyAlignment="1" applyProtection="1">
      <alignment horizontal="center" vertical="center" wrapText="1"/>
      <protection/>
    </xf>
    <xf numFmtId="194" fontId="11" fillId="38" borderId="75" xfId="66" applyNumberFormat="1" applyFont="1" applyFill="1" applyBorder="1" applyAlignment="1" applyProtection="1">
      <alignment horizontal="center" vertical="center" wrapText="1"/>
      <protection/>
    </xf>
    <xf numFmtId="194" fontId="11" fillId="38" borderId="86" xfId="66" applyNumberFormat="1" applyFont="1" applyFill="1" applyBorder="1" applyAlignment="1" applyProtection="1">
      <alignment horizontal="center" vertical="center" wrapText="1"/>
      <protection/>
    </xf>
    <xf numFmtId="194" fontId="11" fillId="38" borderId="72" xfId="66" applyNumberFormat="1" applyFont="1" applyFill="1" applyBorder="1" applyAlignment="1" applyProtection="1">
      <alignment horizontal="center" vertical="center" wrapText="1"/>
      <protection/>
    </xf>
    <xf numFmtId="0" fontId="11" fillId="38" borderId="74" xfId="72" applyFont="1" applyFill="1" applyBorder="1" applyAlignment="1" applyProtection="1">
      <alignment horizontal="center" vertical="center" wrapText="1"/>
      <protection/>
    </xf>
    <xf numFmtId="0" fontId="11" fillId="38" borderId="78" xfId="72" applyFont="1" applyFill="1" applyBorder="1" applyAlignment="1" applyProtection="1">
      <alignment horizontal="center" vertical="center" wrapText="1"/>
      <protection/>
    </xf>
    <xf numFmtId="194" fontId="11" fillId="0" borderId="14" xfId="66" applyNumberFormat="1" applyFont="1" applyFill="1" applyBorder="1" applyAlignment="1" applyProtection="1">
      <alignment horizontal="center" vertical="center" wrapText="1"/>
      <protection/>
    </xf>
    <xf numFmtId="194" fontId="11" fillId="0" borderId="42" xfId="66" applyNumberFormat="1" applyFont="1" applyFill="1" applyBorder="1" applyAlignment="1" applyProtection="1">
      <alignment horizontal="center" vertical="center" wrapText="1"/>
      <protection/>
    </xf>
    <xf numFmtId="0" fontId="10" fillId="0" borderId="68" xfId="72" applyFont="1" applyFill="1" applyBorder="1" applyAlignment="1" applyProtection="1">
      <alignment horizontal="center" vertical="center" wrapText="1"/>
      <protection/>
    </xf>
    <xf numFmtId="0" fontId="10" fillId="0" borderId="69" xfId="72" applyFont="1" applyFill="1" applyBorder="1" applyAlignment="1" applyProtection="1">
      <alignment horizontal="center" vertical="center" wrapText="1"/>
      <protection/>
    </xf>
    <xf numFmtId="0" fontId="10" fillId="0" borderId="70" xfId="72" applyFont="1" applyFill="1" applyBorder="1" applyAlignment="1" applyProtection="1">
      <alignment horizontal="center" vertical="center" wrapText="1"/>
      <protection/>
    </xf>
    <xf numFmtId="0" fontId="11" fillId="43" borderId="17" xfId="0" applyFont="1" applyFill="1" applyBorder="1" applyAlignment="1">
      <alignment horizontal="left" vertical="center" wrapText="1"/>
    </xf>
    <xf numFmtId="0" fontId="11" fillId="43" borderId="13" xfId="0" applyFont="1" applyFill="1" applyBorder="1" applyAlignment="1">
      <alignment horizontal="left" vertical="center" wrapText="1"/>
    </xf>
    <xf numFmtId="0" fontId="11" fillId="43" borderId="21" xfId="0" applyFont="1" applyFill="1" applyBorder="1" applyAlignment="1">
      <alignment horizontal="left" vertical="center" wrapText="1"/>
    </xf>
    <xf numFmtId="0" fontId="78" fillId="0" borderId="72" xfId="0" applyFont="1" applyBorder="1" applyAlignment="1">
      <alignment horizontal="left" vertical="center" wrapText="1"/>
    </xf>
    <xf numFmtId="0" fontId="78" fillId="0" borderId="38" xfId="0" applyFont="1" applyBorder="1" applyAlignment="1">
      <alignment horizontal="left" vertical="center" wrapText="1"/>
    </xf>
    <xf numFmtId="0" fontId="78" fillId="0" borderId="47" xfId="0" applyFont="1" applyBorder="1" applyAlignment="1">
      <alignment horizontal="left" vertical="center" wrapText="1"/>
    </xf>
    <xf numFmtId="0" fontId="11" fillId="5" borderId="67" xfId="72" applyFont="1" applyFill="1" applyBorder="1" applyAlignment="1">
      <alignment horizontal="center" vertical="center" wrapText="1"/>
      <protection/>
    </xf>
    <xf numFmtId="0" fontId="11" fillId="5" borderId="26" xfId="72" applyFont="1" applyFill="1" applyBorder="1" applyAlignment="1">
      <alignment horizontal="center" vertical="center" wrapText="1"/>
      <protection/>
    </xf>
    <xf numFmtId="0" fontId="11" fillId="5" borderId="27" xfId="72" applyFont="1" applyFill="1" applyBorder="1" applyAlignment="1">
      <alignment horizontal="center" vertical="center" wrapText="1"/>
      <protection/>
    </xf>
    <xf numFmtId="0" fontId="11" fillId="5" borderId="28" xfId="72" applyFont="1" applyFill="1" applyBorder="1" applyAlignment="1">
      <alignment horizontal="center" vertical="center" wrapText="1"/>
      <protection/>
    </xf>
    <xf numFmtId="0" fontId="11" fillId="5" borderId="0" xfId="72" applyFont="1" applyFill="1" applyBorder="1" applyAlignment="1">
      <alignment horizontal="center" vertical="center" wrapText="1"/>
      <protection/>
    </xf>
    <xf numFmtId="0" fontId="11" fillId="5" borderId="29" xfId="72" applyFont="1" applyFill="1" applyBorder="1" applyAlignment="1">
      <alignment horizontal="center" vertical="center" wrapText="1"/>
      <protection/>
    </xf>
    <xf numFmtId="0" fontId="11" fillId="5" borderId="65" xfId="72" applyFont="1" applyFill="1" applyBorder="1" applyAlignment="1">
      <alignment horizontal="center" vertical="center" wrapText="1"/>
      <protection/>
    </xf>
    <xf numFmtId="0" fontId="11" fillId="5" borderId="34" xfId="72" applyFont="1" applyFill="1" applyBorder="1" applyAlignment="1">
      <alignment horizontal="center" vertical="center" wrapText="1"/>
      <protection/>
    </xf>
    <xf numFmtId="0" fontId="11" fillId="5" borderId="35" xfId="72" applyFont="1" applyFill="1" applyBorder="1" applyAlignment="1">
      <alignment horizontal="center" vertical="center" wrapText="1"/>
      <protection/>
    </xf>
    <xf numFmtId="0" fontId="0" fillId="0" borderId="52" xfId="0" applyFont="1" applyFill="1" applyBorder="1" applyAlignment="1">
      <alignment horizontal="center" vertical="center"/>
    </xf>
    <xf numFmtId="0" fontId="0" fillId="0" borderId="73" xfId="0" applyFont="1" applyFill="1" applyBorder="1" applyAlignment="1">
      <alignment horizontal="center" vertical="center"/>
    </xf>
    <xf numFmtId="2" fontId="10" fillId="0" borderId="37" xfId="72" applyNumberFormat="1" applyFont="1" applyFill="1" applyBorder="1" applyAlignment="1" applyProtection="1">
      <alignment vertical="center" wrapText="1"/>
      <protection/>
    </xf>
    <xf numFmtId="0" fontId="0" fillId="0" borderId="79" xfId="0" applyFont="1" applyFill="1" applyBorder="1" applyAlignment="1">
      <alignment vertical="center" wrapText="1"/>
    </xf>
    <xf numFmtId="0" fontId="11" fillId="38" borderId="0" xfId="72" applyFont="1" applyFill="1" applyBorder="1" applyAlignment="1" applyProtection="1">
      <alignment horizontal="center" vertical="center" wrapText="1"/>
      <protection/>
    </xf>
    <xf numFmtId="0" fontId="11" fillId="5" borderId="56" xfId="72" applyFont="1" applyFill="1" applyBorder="1" applyAlignment="1" applyProtection="1">
      <alignment horizontal="center" vertical="center" wrapText="1"/>
      <protection/>
    </xf>
    <xf numFmtId="0" fontId="11" fillId="5" borderId="57" xfId="72" applyFont="1" applyFill="1" applyBorder="1" applyAlignment="1" applyProtection="1">
      <alignment horizontal="center" vertical="center" wrapText="1"/>
      <protection/>
    </xf>
    <xf numFmtId="0" fontId="11" fillId="5" borderId="58" xfId="72" applyFont="1" applyFill="1" applyBorder="1" applyAlignment="1" applyProtection="1">
      <alignment horizontal="center" vertical="center" wrapText="1"/>
      <protection/>
    </xf>
    <xf numFmtId="194" fontId="11" fillId="38" borderId="14" xfId="66" applyNumberFormat="1" applyFont="1" applyFill="1" applyBorder="1" applyAlignment="1" applyProtection="1">
      <alignment horizontal="center" vertical="center"/>
      <protection/>
    </xf>
    <xf numFmtId="194" fontId="11" fillId="38" borderId="17" xfId="66" applyNumberFormat="1" applyFont="1" applyFill="1" applyBorder="1" applyAlignment="1" applyProtection="1">
      <alignment horizontal="center" vertical="center"/>
      <protection/>
    </xf>
    <xf numFmtId="9" fontId="77" fillId="0" borderId="77" xfId="72" applyNumberFormat="1" applyFont="1" applyFill="1" applyBorder="1" applyAlignment="1" applyProtection="1">
      <alignment horizontal="left" vertical="center" wrapText="1"/>
      <protection/>
    </xf>
    <xf numFmtId="9" fontId="77" fillId="0" borderId="41" xfId="72" applyNumberFormat="1" applyFont="1" applyFill="1" applyBorder="1" applyAlignment="1" applyProtection="1">
      <alignment horizontal="left" vertical="center" wrapText="1"/>
      <protection/>
    </xf>
    <xf numFmtId="9" fontId="77" fillId="0" borderId="83" xfId="72" applyNumberFormat="1" applyFont="1" applyFill="1" applyBorder="1" applyAlignment="1" applyProtection="1">
      <alignment horizontal="left" vertical="center" wrapText="1"/>
      <protection/>
    </xf>
    <xf numFmtId="9" fontId="77" fillId="0" borderId="85" xfId="72" applyNumberFormat="1" applyFont="1" applyFill="1" applyBorder="1" applyAlignment="1" applyProtection="1">
      <alignment horizontal="left" vertical="center" wrapText="1"/>
      <protection/>
    </xf>
    <xf numFmtId="9" fontId="77" fillId="0" borderId="0" xfId="72" applyNumberFormat="1" applyFont="1" applyFill="1" applyBorder="1" applyAlignment="1" applyProtection="1">
      <alignment horizontal="left" vertical="center" wrapText="1"/>
      <protection/>
    </xf>
    <xf numFmtId="9" fontId="77" fillId="0" borderId="29" xfId="72" applyNumberFormat="1" applyFont="1" applyFill="1" applyBorder="1" applyAlignment="1" applyProtection="1">
      <alignment horizontal="left" vertical="center" wrapText="1"/>
      <protection/>
    </xf>
    <xf numFmtId="0" fontId="81" fillId="0" borderId="68" xfId="0" applyFont="1" applyFill="1" applyBorder="1" applyAlignment="1">
      <alignment horizontal="center" vertical="center"/>
    </xf>
    <xf numFmtId="0" fontId="81" fillId="0" borderId="70" xfId="0" applyFont="1" applyFill="1" applyBorder="1" applyAlignment="1">
      <alignment horizontal="center" vertical="center"/>
    </xf>
    <xf numFmtId="0" fontId="11" fillId="0" borderId="28" xfId="72" applyFont="1" applyFill="1" applyBorder="1" applyAlignment="1" applyProtection="1">
      <alignment horizontal="center" vertical="center" wrapText="1"/>
      <protection/>
    </xf>
    <xf numFmtId="0" fontId="11" fillId="0" borderId="0" xfId="72" applyFont="1" applyFill="1" applyBorder="1" applyAlignment="1" applyProtection="1">
      <alignment horizontal="center" vertical="center" wrapText="1"/>
      <protection/>
    </xf>
    <xf numFmtId="0" fontId="11" fillId="0" borderId="29" xfId="72" applyFont="1" applyFill="1" applyBorder="1" applyAlignment="1" applyProtection="1">
      <alignment horizontal="center" vertical="center" wrapText="1"/>
      <protection/>
    </xf>
    <xf numFmtId="0" fontId="11" fillId="0" borderId="65" xfId="72" applyFont="1" applyFill="1" applyBorder="1" applyAlignment="1" applyProtection="1">
      <alignment horizontal="center" vertical="center" wrapText="1"/>
      <protection/>
    </xf>
    <xf numFmtId="0" fontId="11" fillId="0" borderId="34" xfId="72" applyFont="1" applyFill="1" applyBorder="1" applyAlignment="1" applyProtection="1">
      <alignment horizontal="center" vertical="center" wrapText="1"/>
      <protection/>
    </xf>
    <xf numFmtId="0" fontId="11" fillId="0" borderId="35" xfId="72" applyFont="1" applyFill="1" applyBorder="1" applyAlignment="1" applyProtection="1">
      <alignment horizontal="center" vertical="center" wrapText="1"/>
      <protection/>
    </xf>
    <xf numFmtId="2" fontId="10" fillId="0" borderId="80" xfId="72" applyNumberFormat="1" applyFont="1" applyFill="1" applyBorder="1" applyAlignment="1" applyProtection="1">
      <alignment horizontal="center" vertical="center" wrapText="1"/>
      <protection/>
    </xf>
    <xf numFmtId="9" fontId="77" fillId="0" borderId="77" xfId="72" applyNumberFormat="1" applyFont="1" applyFill="1" applyBorder="1" applyAlignment="1" applyProtection="1">
      <alignment horizontal="center" vertical="center" wrapText="1"/>
      <protection/>
    </xf>
    <xf numFmtId="9" fontId="77" fillId="0" borderId="41" xfId="72" applyNumberFormat="1" applyFont="1" applyFill="1" applyBorder="1" applyAlignment="1" applyProtection="1">
      <alignment horizontal="center" vertical="center" wrapText="1"/>
      <protection/>
    </xf>
    <xf numFmtId="9" fontId="77" fillId="0" borderId="83" xfId="72" applyNumberFormat="1" applyFont="1" applyFill="1" applyBorder="1" applyAlignment="1" applyProtection="1">
      <alignment horizontal="center" vertical="center" wrapText="1"/>
      <protection/>
    </xf>
    <xf numFmtId="9" fontId="77" fillId="0" borderId="81" xfId="72" applyNumberFormat="1" applyFont="1" applyFill="1" applyBorder="1" applyAlignment="1" applyProtection="1">
      <alignment horizontal="center" vertical="center" wrapText="1"/>
      <protection/>
    </xf>
    <xf numFmtId="9" fontId="77" fillId="0" borderId="34" xfId="72" applyNumberFormat="1" applyFont="1" applyFill="1" applyBorder="1" applyAlignment="1" applyProtection="1">
      <alignment horizontal="center" vertical="center" wrapText="1"/>
      <protection/>
    </xf>
    <xf numFmtId="9" fontId="77" fillId="0" borderId="35" xfId="72" applyNumberFormat="1" applyFont="1" applyFill="1" applyBorder="1" applyAlignment="1" applyProtection="1">
      <alignment horizontal="center" vertical="center" wrapText="1"/>
      <protection/>
    </xf>
    <xf numFmtId="9" fontId="77" fillId="0" borderId="85" xfId="72" applyNumberFormat="1" applyFont="1" applyFill="1" applyBorder="1" applyAlignment="1" applyProtection="1">
      <alignment horizontal="center" vertical="center" wrapText="1"/>
      <protection/>
    </xf>
    <xf numFmtId="9" fontId="77" fillId="0" borderId="0" xfId="72" applyNumberFormat="1" applyFont="1" applyFill="1" applyBorder="1" applyAlignment="1" applyProtection="1">
      <alignment horizontal="center" vertical="center" wrapText="1"/>
      <protection/>
    </xf>
    <xf numFmtId="9" fontId="77" fillId="0" borderId="29" xfId="72" applyNumberFormat="1" applyFont="1" applyFill="1" applyBorder="1" applyAlignment="1" applyProtection="1">
      <alignment horizontal="center" vertical="center" wrapText="1"/>
      <protection/>
    </xf>
    <xf numFmtId="194" fontId="11" fillId="38" borderId="40" xfId="66" applyNumberFormat="1" applyFont="1" applyFill="1" applyBorder="1" applyAlignment="1" applyProtection="1">
      <alignment horizontal="center" vertical="center" wrapText="1"/>
      <protection/>
    </xf>
    <xf numFmtId="0" fontId="11" fillId="0" borderId="71" xfId="0" applyFont="1" applyFill="1" applyBorder="1" applyAlignment="1">
      <alignment horizontal="left" vertical="center" wrapText="1"/>
    </xf>
    <xf numFmtId="0" fontId="11" fillId="0" borderId="53" xfId="0" applyFont="1" applyFill="1" applyBorder="1" applyAlignment="1">
      <alignment horizontal="left" vertical="center" wrapText="1"/>
    </xf>
    <xf numFmtId="0" fontId="11" fillId="0" borderId="54" xfId="0" applyFont="1" applyFill="1" applyBorder="1" applyAlignment="1">
      <alignment horizontal="left" vertical="center" wrapText="1"/>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11" fillId="0" borderId="67" xfId="72" applyFont="1" applyFill="1" applyBorder="1" applyAlignment="1" applyProtection="1">
      <alignment horizontal="center" vertical="center"/>
      <protection/>
    </xf>
    <xf numFmtId="0" fontId="11" fillId="0" borderId="26" xfId="72" applyFont="1" applyFill="1" applyBorder="1" applyAlignment="1" applyProtection="1">
      <alignment horizontal="center" vertical="center"/>
      <protection/>
    </xf>
    <xf numFmtId="0" fontId="11" fillId="0" borderId="27" xfId="72" applyFont="1" applyFill="1" applyBorder="1" applyAlignment="1" applyProtection="1">
      <alignment horizontal="center" vertical="center"/>
      <protection/>
    </xf>
    <xf numFmtId="0" fontId="11" fillId="0" borderId="28" xfId="72" applyFont="1" applyFill="1" applyBorder="1" applyAlignment="1" applyProtection="1">
      <alignment horizontal="center" vertical="center"/>
      <protection/>
    </xf>
    <xf numFmtId="0" fontId="11" fillId="0" borderId="0" xfId="72" applyFont="1" applyFill="1" applyBorder="1" applyAlignment="1" applyProtection="1">
      <alignment horizontal="center" vertical="center"/>
      <protection/>
    </xf>
    <xf numFmtId="0" fontId="11" fillId="0" borderId="29" xfId="72" applyFont="1" applyFill="1" applyBorder="1" applyAlignment="1" applyProtection="1">
      <alignment horizontal="center" vertical="center"/>
      <protection/>
    </xf>
    <xf numFmtId="9" fontId="77" fillId="0" borderId="83" xfId="81" applyFont="1" applyFill="1" applyBorder="1" applyAlignment="1" applyProtection="1">
      <alignment horizontal="center" vertical="center" wrapText="1"/>
      <protection/>
    </xf>
    <xf numFmtId="9" fontId="77" fillId="0" borderId="35" xfId="81" applyFont="1" applyFill="1" applyBorder="1" applyAlignment="1" applyProtection="1">
      <alignment horizontal="center" vertical="center" wrapText="1"/>
      <protection/>
    </xf>
    <xf numFmtId="0" fontId="11" fillId="38" borderId="18" xfId="72" applyFont="1" applyFill="1" applyBorder="1" applyAlignment="1" applyProtection="1">
      <alignment horizontal="center" vertical="center" wrapText="1"/>
      <protection/>
    </xf>
    <xf numFmtId="0" fontId="11" fillId="38" borderId="15" xfId="72" applyFont="1" applyFill="1" applyBorder="1" applyAlignment="1" applyProtection="1">
      <alignment horizontal="center" vertical="center" wrapText="1"/>
      <protection/>
    </xf>
    <xf numFmtId="0" fontId="11" fillId="38" borderId="51" xfId="72" applyFont="1" applyFill="1" applyBorder="1" applyAlignment="1" applyProtection="1">
      <alignment horizontal="center" vertical="center" wrapText="1"/>
      <protection/>
    </xf>
    <xf numFmtId="0" fontId="11" fillId="0" borderId="22" xfId="72" applyFont="1" applyFill="1" applyBorder="1" applyAlignment="1" applyProtection="1">
      <alignment horizontal="center" vertical="center" wrapText="1"/>
      <protection/>
    </xf>
    <xf numFmtId="0" fontId="11" fillId="38" borderId="39" xfId="72" applyFont="1" applyFill="1" applyBorder="1" applyAlignment="1" applyProtection="1">
      <alignment horizontal="center" vertical="center" wrapText="1"/>
      <protection/>
    </xf>
    <xf numFmtId="0" fontId="11" fillId="38" borderId="19" xfId="72" applyFont="1" applyFill="1" applyBorder="1" applyAlignment="1" applyProtection="1">
      <alignment horizontal="center" vertical="center" wrapText="1"/>
      <protection/>
    </xf>
    <xf numFmtId="0" fontId="81" fillId="0" borderId="67" xfId="0" applyFont="1" applyFill="1" applyBorder="1" applyAlignment="1">
      <alignment horizontal="center" vertical="center"/>
    </xf>
    <xf numFmtId="0" fontId="81" fillId="0" borderId="27" xfId="0" applyFont="1" applyFill="1" applyBorder="1" applyAlignment="1">
      <alignment horizontal="center" vertical="center"/>
    </xf>
    <xf numFmtId="0" fontId="81" fillId="0" borderId="28" xfId="0" applyFont="1" applyFill="1" applyBorder="1" applyAlignment="1">
      <alignment horizontal="center" vertical="center"/>
    </xf>
    <xf numFmtId="0" fontId="81" fillId="0" borderId="29" xfId="0" applyFont="1" applyFill="1" applyBorder="1" applyAlignment="1">
      <alignment horizontal="center" vertical="center"/>
    </xf>
    <xf numFmtId="0" fontId="81" fillId="0" borderId="65" xfId="0" applyFont="1" applyFill="1" applyBorder="1" applyAlignment="1">
      <alignment horizontal="center" vertical="center"/>
    </xf>
    <xf numFmtId="0" fontId="81" fillId="0" borderId="35" xfId="0" applyFont="1" applyFill="1" applyBorder="1" applyAlignment="1">
      <alignment horizontal="center" vertical="center"/>
    </xf>
    <xf numFmtId="2" fontId="10" fillId="0" borderId="45" xfId="72" applyNumberFormat="1" applyFont="1" applyFill="1" applyBorder="1" applyAlignment="1" applyProtection="1">
      <alignment vertical="center" wrapText="1"/>
      <protection/>
    </xf>
    <xf numFmtId="9" fontId="10" fillId="0" borderId="22" xfId="72" applyNumberFormat="1" applyFont="1" applyFill="1" applyBorder="1" applyAlignment="1" applyProtection="1">
      <alignment horizontal="center" vertical="center" wrapText="1"/>
      <protection/>
    </xf>
    <xf numFmtId="0" fontId="10" fillId="0" borderId="80" xfId="72" applyFont="1" applyFill="1" applyBorder="1" applyAlignment="1" applyProtection="1">
      <alignment horizontal="center" vertical="center" wrapText="1"/>
      <protection/>
    </xf>
    <xf numFmtId="9" fontId="10" fillId="0" borderId="14" xfId="72" applyNumberFormat="1" applyFont="1" applyFill="1" applyBorder="1" applyAlignment="1" applyProtection="1">
      <alignment horizontal="left" vertical="center" wrapText="1"/>
      <protection/>
    </xf>
    <xf numFmtId="9" fontId="10" fillId="0" borderId="78" xfId="72" applyNumberFormat="1" applyFont="1" applyFill="1" applyBorder="1" applyAlignment="1" applyProtection="1">
      <alignment horizontal="left" vertical="center" wrapText="1"/>
      <protection/>
    </xf>
    <xf numFmtId="9" fontId="10" fillId="0" borderId="42" xfId="72" applyNumberFormat="1" applyFont="1" applyFill="1" applyBorder="1" applyAlignment="1" applyProtection="1">
      <alignment horizontal="left" vertical="center" wrapText="1"/>
      <protection/>
    </xf>
    <xf numFmtId="9" fontId="10" fillId="0" borderId="80" xfId="72" applyNumberFormat="1" applyFont="1" applyFill="1" applyBorder="1" applyAlignment="1" applyProtection="1">
      <alignment horizontal="left" vertical="center" wrapText="1"/>
      <protection/>
    </xf>
    <xf numFmtId="9" fontId="10" fillId="0" borderId="87" xfId="72" applyNumberFormat="1" applyFont="1" applyFill="1" applyBorder="1" applyAlignment="1" applyProtection="1">
      <alignment horizontal="left" vertical="center" wrapText="1"/>
      <protection/>
    </xf>
    <xf numFmtId="0" fontId="11" fillId="11" borderId="22" xfId="0" applyFont="1" applyFill="1" applyBorder="1" applyAlignment="1">
      <alignment horizontal="center" vertical="center" wrapText="1"/>
    </xf>
    <xf numFmtId="0" fontId="11" fillId="11" borderId="48" xfId="0" applyFont="1" applyFill="1" applyBorder="1" applyAlignment="1">
      <alignment horizontal="center" vertical="center" wrapText="1"/>
    </xf>
    <xf numFmtId="0" fontId="11" fillId="11" borderId="16" xfId="0" applyFont="1" applyFill="1" applyBorder="1" applyAlignment="1">
      <alignment horizontal="center" vertical="center" wrapText="1"/>
    </xf>
    <xf numFmtId="0" fontId="78" fillId="11" borderId="14" xfId="0" applyFont="1" applyFill="1" applyBorder="1" applyAlignment="1">
      <alignment horizontal="center" vertical="center"/>
    </xf>
    <xf numFmtId="0" fontId="78" fillId="11" borderId="78" xfId="0" applyFont="1" applyFill="1" applyBorder="1" applyAlignment="1">
      <alignment horizontal="center" vertical="center"/>
    </xf>
    <xf numFmtId="0" fontId="78" fillId="11" borderId="17" xfId="0" applyFont="1" applyFill="1" applyBorder="1" applyAlignment="1">
      <alignment horizontal="center" vertical="center"/>
    </xf>
    <xf numFmtId="0" fontId="78" fillId="11" borderId="13" xfId="0" applyFont="1" applyFill="1" applyBorder="1" applyAlignment="1">
      <alignment horizontal="center" vertical="center"/>
    </xf>
    <xf numFmtId="14" fontId="83" fillId="0" borderId="13" xfId="0" applyNumberFormat="1" applyFont="1" applyFill="1" applyBorder="1" applyAlignment="1">
      <alignment horizontal="center" vertical="center"/>
    </xf>
    <xf numFmtId="0" fontId="83" fillId="0" borderId="13" xfId="0" applyFont="1" applyFill="1" applyBorder="1" applyAlignment="1">
      <alignment horizontal="center" vertical="center"/>
    </xf>
    <xf numFmtId="0" fontId="78" fillId="11" borderId="77" xfId="0" applyFont="1" applyFill="1" applyBorder="1" applyAlignment="1">
      <alignment horizontal="center" vertical="center"/>
    </xf>
    <xf numFmtId="0" fontId="78" fillId="11" borderId="44" xfId="0" applyFont="1" applyFill="1" applyBorder="1" applyAlignment="1">
      <alignment horizontal="center" vertical="center"/>
    </xf>
    <xf numFmtId="0" fontId="78" fillId="11" borderId="85" xfId="0" applyFont="1" applyFill="1" applyBorder="1" applyAlignment="1">
      <alignment horizontal="center" vertical="center"/>
    </xf>
    <xf numFmtId="0" fontId="78" fillId="11" borderId="88" xfId="0" applyFont="1" applyFill="1" applyBorder="1" applyAlignment="1">
      <alignment horizontal="center" vertical="center"/>
    </xf>
    <xf numFmtId="0" fontId="78" fillId="11" borderId="39" xfId="0" applyFont="1" applyFill="1" applyBorder="1" applyAlignment="1">
      <alignment horizontal="center" vertical="center"/>
    </xf>
    <xf numFmtId="0" fontId="78" fillId="11" borderId="51" xfId="0" applyFont="1" applyFill="1" applyBorder="1" applyAlignment="1">
      <alignment horizontal="center" vertical="center"/>
    </xf>
    <xf numFmtId="0" fontId="78" fillId="0" borderId="13" xfId="0" applyFont="1" applyFill="1" applyBorder="1" applyAlignment="1">
      <alignment horizontal="center" vertical="center" wrapText="1"/>
    </xf>
    <xf numFmtId="0" fontId="78" fillId="11" borderId="14" xfId="0" applyFont="1" applyFill="1" applyBorder="1" applyAlignment="1">
      <alignment horizontal="left" vertical="center"/>
    </xf>
    <xf numFmtId="0" fontId="78" fillId="11" borderId="78" xfId="0" applyFont="1" applyFill="1" applyBorder="1" applyAlignment="1">
      <alignment horizontal="left" vertical="center"/>
    </xf>
    <xf numFmtId="0" fontId="78" fillId="11" borderId="17" xfId="0" applyFont="1" applyFill="1" applyBorder="1" applyAlignment="1">
      <alignment horizontal="left" vertical="center"/>
    </xf>
    <xf numFmtId="0" fontId="76" fillId="0" borderId="39" xfId="0" applyFont="1" applyBorder="1" applyAlignment="1">
      <alignment horizontal="center" vertical="center"/>
    </xf>
    <xf numFmtId="0" fontId="76" fillId="0" borderId="15" xfId="0" applyFont="1" applyBorder="1" applyAlignment="1">
      <alignment horizontal="center" vertical="center"/>
    </xf>
    <xf numFmtId="0" fontId="76" fillId="0" borderId="78" xfId="0" applyFont="1" applyBorder="1" applyAlignment="1">
      <alignment horizontal="center" vertical="center"/>
    </xf>
    <xf numFmtId="0" fontId="76" fillId="0" borderId="17" xfId="0" applyFont="1" applyBorder="1" applyAlignment="1">
      <alignment horizontal="center" vertical="center"/>
    </xf>
    <xf numFmtId="0" fontId="76" fillId="0" borderId="14" xfId="0" applyFont="1" applyBorder="1" applyAlignment="1">
      <alignment horizontal="center" vertical="center"/>
    </xf>
    <xf numFmtId="0" fontId="78" fillId="11" borderId="22" xfId="0" applyFont="1" applyFill="1" applyBorder="1" applyAlignment="1">
      <alignment horizontal="center" vertical="center" wrapText="1"/>
    </xf>
    <xf numFmtId="0" fontId="78" fillId="11" borderId="16" xfId="0" applyFont="1" applyFill="1" applyBorder="1" applyAlignment="1">
      <alignment horizontal="center" vertical="center" wrapText="1"/>
    </xf>
    <xf numFmtId="0" fontId="11" fillId="41" borderId="13" xfId="72" applyFont="1" applyFill="1" applyBorder="1" applyAlignment="1">
      <alignment horizontal="center" vertical="center" wrapText="1"/>
      <protection/>
    </xf>
    <xf numFmtId="0" fontId="78" fillId="11" borderId="48" xfId="0" applyFont="1" applyFill="1" applyBorder="1" applyAlignment="1">
      <alignment horizontal="center" vertical="center" wrapText="1"/>
    </xf>
    <xf numFmtId="0" fontId="11" fillId="38" borderId="13" xfId="72" applyFont="1" applyFill="1" applyBorder="1" applyAlignment="1">
      <alignment horizontal="left" vertical="center" wrapText="1"/>
      <protection/>
    </xf>
    <xf numFmtId="0" fontId="78" fillId="11" borderId="41" xfId="0" applyFont="1" applyFill="1" applyBorder="1" applyAlignment="1">
      <alignment horizontal="center" vertical="center"/>
    </xf>
    <xf numFmtId="0" fontId="78" fillId="11" borderId="0" xfId="0" applyFont="1" applyFill="1" applyBorder="1" applyAlignment="1">
      <alignment horizontal="center" vertical="center"/>
    </xf>
    <xf numFmtId="0" fontId="78" fillId="11" borderId="15" xfId="0" applyFont="1" applyFill="1" applyBorder="1" applyAlignment="1">
      <alignment horizontal="center" vertical="center"/>
    </xf>
    <xf numFmtId="0" fontId="78" fillId="41" borderId="13" xfId="72" applyFont="1" applyFill="1" applyBorder="1" applyAlignment="1">
      <alignment horizontal="center" vertical="center" wrapText="1"/>
      <protection/>
    </xf>
    <xf numFmtId="0" fontId="76" fillId="0" borderId="14" xfId="0" applyFont="1" applyBorder="1" applyAlignment="1">
      <alignment horizontal="left" vertical="center"/>
    </xf>
    <xf numFmtId="0" fontId="76" fillId="0" borderId="78" xfId="0" applyFont="1" applyBorder="1" applyAlignment="1">
      <alignment horizontal="left" vertical="center"/>
    </xf>
    <xf numFmtId="0" fontId="76" fillId="0" borderId="17" xfId="0" applyFont="1" applyBorder="1" applyAlignment="1">
      <alignment horizontal="left" vertical="center"/>
    </xf>
    <xf numFmtId="0" fontId="78" fillId="11" borderId="14" xfId="0" applyFont="1" applyFill="1" applyBorder="1" applyAlignment="1">
      <alignment horizontal="center" vertical="center" wrapText="1"/>
    </xf>
    <xf numFmtId="0" fontId="78" fillId="11" borderId="78" xfId="0" applyFont="1" applyFill="1" applyBorder="1" applyAlignment="1">
      <alignment horizontal="center" vertical="center" wrapText="1"/>
    </xf>
    <xf numFmtId="0" fontId="78" fillId="11" borderId="17" xfId="0" applyFont="1" applyFill="1" applyBorder="1" applyAlignment="1">
      <alignment horizontal="center" vertical="center" wrapText="1"/>
    </xf>
    <xf numFmtId="0" fontId="11" fillId="0" borderId="17"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78" fillId="0" borderId="13" xfId="0" applyFont="1" applyBorder="1" applyAlignment="1">
      <alignment horizontal="left" vertical="center" wrapText="1"/>
    </xf>
    <xf numFmtId="0" fontId="78" fillId="0" borderId="39" xfId="0" applyFont="1" applyBorder="1" applyAlignment="1">
      <alignment horizontal="center" vertical="center"/>
    </xf>
    <xf numFmtId="0" fontId="78" fillId="0" borderId="15" xfId="0" applyFont="1" applyBorder="1" applyAlignment="1">
      <alignment horizontal="center" vertical="center"/>
    </xf>
    <xf numFmtId="0" fontId="78" fillId="0" borderId="51" xfId="0" applyFont="1" applyBorder="1" applyAlignment="1">
      <alignment horizontal="center" vertical="center"/>
    </xf>
    <xf numFmtId="0" fontId="78" fillId="11" borderId="39" xfId="0" applyFont="1" applyFill="1" applyBorder="1" applyAlignment="1">
      <alignment horizontal="left" vertical="center"/>
    </xf>
    <xf numFmtId="0" fontId="78" fillId="11" borderId="15" xfId="0" applyFont="1" applyFill="1" applyBorder="1" applyAlignment="1">
      <alignment horizontal="left" vertical="center"/>
    </xf>
    <xf numFmtId="0" fontId="78" fillId="11" borderId="51" xfId="0" applyFont="1" applyFill="1" applyBorder="1" applyAlignment="1">
      <alignment horizontal="left" vertical="center"/>
    </xf>
    <xf numFmtId="0" fontId="78" fillId="0" borderId="14" xfId="0" applyFont="1" applyFill="1" applyBorder="1" applyAlignment="1">
      <alignment horizontal="center" vertical="center"/>
    </xf>
    <xf numFmtId="0" fontId="78" fillId="0" borderId="78" xfId="0" applyFont="1" applyFill="1" applyBorder="1" applyAlignment="1">
      <alignment horizontal="center" vertical="center"/>
    </xf>
    <xf numFmtId="0" fontId="78" fillId="0" borderId="17" xfId="0" applyFont="1" applyFill="1" applyBorder="1" applyAlignment="1">
      <alignment horizontal="center" vertical="center"/>
    </xf>
    <xf numFmtId="0" fontId="78" fillId="0" borderId="77" xfId="0" applyFont="1" applyBorder="1" applyAlignment="1">
      <alignment horizontal="center" vertical="center"/>
    </xf>
    <xf numFmtId="0" fontId="78" fillId="0" borderId="41" xfId="0" applyFont="1" applyBorder="1" applyAlignment="1">
      <alignment horizontal="center" vertical="center"/>
    </xf>
    <xf numFmtId="0" fontId="78" fillId="0" borderId="44" xfId="0" applyFont="1" applyBorder="1" applyAlignment="1">
      <alignment horizontal="center" vertical="center"/>
    </xf>
    <xf numFmtId="0" fontId="11" fillId="11" borderId="14" xfId="0" applyFont="1" applyFill="1" applyBorder="1" applyAlignment="1">
      <alignment horizontal="center" vertical="center" wrapText="1"/>
    </xf>
    <xf numFmtId="0" fontId="11" fillId="11" borderId="17" xfId="0" applyFont="1" applyFill="1" applyBorder="1" applyAlignment="1">
      <alignment horizontal="center" vertical="center" wrapText="1"/>
    </xf>
    <xf numFmtId="0" fontId="11" fillId="11" borderId="78" xfId="0" applyFont="1" applyFill="1" applyBorder="1" applyAlignment="1">
      <alignment horizontal="center" vertical="center" wrapText="1"/>
    </xf>
    <xf numFmtId="0" fontId="78" fillId="0" borderId="13" xfId="0" applyFont="1" applyBorder="1" applyAlignment="1">
      <alignment horizontal="center" vertical="center"/>
    </xf>
    <xf numFmtId="0" fontId="78" fillId="0" borderId="77" xfId="0" applyFont="1" applyBorder="1" applyAlignment="1">
      <alignment vertical="center" wrapText="1"/>
    </xf>
    <xf numFmtId="0" fontId="78" fillId="0" borderId="41" xfId="0" applyFont="1" applyBorder="1" applyAlignment="1">
      <alignment vertical="center" wrapText="1"/>
    </xf>
    <xf numFmtId="0" fontId="78" fillId="0" borderId="44" xfId="0" applyFont="1" applyBorder="1" applyAlignment="1">
      <alignment vertical="center" wrapText="1"/>
    </xf>
    <xf numFmtId="0" fontId="12" fillId="38" borderId="16" xfId="0" applyFont="1" applyFill="1" applyBorder="1" applyAlignment="1">
      <alignment horizontal="center" vertical="center"/>
    </xf>
    <xf numFmtId="0" fontId="12" fillId="38" borderId="13" xfId="0" applyFont="1" applyFill="1" applyBorder="1" applyAlignment="1">
      <alignment horizontal="center" vertical="center"/>
    </xf>
    <xf numFmtId="0" fontId="11" fillId="11" borderId="13" xfId="0" applyFont="1" applyFill="1" applyBorder="1" applyAlignment="1">
      <alignment horizontal="center" vertical="center"/>
    </xf>
    <xf numFmtId="0" fontId="11" fillId="0" borderId="13" xfId="0" applyFont="1" applyBorder="1" applyAlignment="1">
      <alignment vertical="center" wrapText="1"/>
    </xf>
    <xf numFmtId="0" fontId="10" fillId="38" borderId="14" xfId="0" applyFont="1" applyFill="1" applyBorder="1" applyAlignment="1">
      <alignment horizontal="left" vertical="center" wrapText="1"/>
    </xf>
    <xf numFmtId="0" fontId="10" fillId="38" borderId="17" xfId="0" applyFont="1" applyFill="1" applyBorder="1" applyAlignment="1">
      <alignment horizontal="left" vertical="center" wrapText="1"/>
    </xf>
    <xf numFmtId="0" fontId="78" fillId="17" borderId="14" xfId="0" applyFont="1" applyFill="1" applyBorder="1" applyAlignment="1">
      <alignment horizontal="center" vertical="center"/>
    </xf>
    <xf numFmtId="0" fontId="78" fillId="17" borderId="17" xfId="0" applyFont="1" applyFill="1" applyBorder="1" applyAlignment="1">
      <alignment horizontal="center" vertical="center"/>
    </xf>
    <xf numFmtId="0" fontId="78" fillId="0" borderId="14" xfId="0" applyFont="1" applyFill="1" applyBorder="1" applyAlignment="1">
      <alignment horizontal="left" vertical="center" wrapText="1"/>
    </xf>
    <xf numFmtId="0" fontId="78" fillId="0" borderId="17" xfId="0" applyFont="1" applyFill="1" applyBorder="1" applyAlignment="1">
      <alignment horizontal="left" vertical="center" wrapText="1"/>
    </xf>
    <xf numFmtId="0" fontId="76" fillId="0" borderId="22" xfId="0" applyFont="1" applyFill="1" applyBorder="1" applyAlignment="1">
      <alignment horizontal="left" vertical="center" wrapText="1"/>
    </xf>
    <xf numFmtId="0" fontId="76" fillId="0" borderId="48" xfId="0" applyFont="1" applyFill="1" applyBorder="1" applyAlignment="1">
      <alignment horizontal="left" vertical="center" wrapText="1"/>
    </xf>
    <xf numFmtId="0" fontId="76" fillId="0" borderId="16" xfId="0" applyFont="1" applyFill="1" applyBorder="1" applyAlignment="1">
      <alignment horizontal="left" vertical="center" wrapText="1"/>
    </xf>
    <xf numFmtId="41" fontId="76" fillId="0" borderId="77" xfId="60" applyFont="1" applyFill="1" applyBorder="1" applyAlignment="1">
      <alignment horizontal="left" vertical="center"/>
    </xf>
    <xf numFmtId="41" fontId="76" fillId="0" borderId="85" xfId="60" applyFont="1" applyFill="1" applyBorder="1" applyAlignment="1">
      <alignment horizontal="left" vertical="center"/>
    </xf>
    <xf numFmtId="41" fontId="76" fillId="0" borderId="39" xfId="60" applyFont="1" applyFill="1" applyBorder="1" applyAlignment="1">
      <alignment horizontal="left" vertical="center"/>
    </xf>
    <xf numFmtId="0" fontId="0" fillId="0" borderId="88" xfId="0" applyBorder="1" applyAlignment="1">
      <alignment horizontal="center"/>
    </xf>
    <xf numFmtId="0" fontId="0" fillId="37" borderId="88" xfId="0" applyFill="1" applyBorder="1" applyAlignment="1">
      <alignment horizontal="center"/>
    </xf>
    <xf numFmtId="0" fontId="0" fillId="3" borderId="13" xfId="0" applyFill="1" applyBorder="1" applyAlignment="1">
      <alignment horizontal="center"/>
    </xf>
    <xf numFmtId="0" fontId="0" fillId="0" borderId="0" xfId="0" applyAlignment="1">
      <alignment horizontal="center"/>
    </xf>
    <xf numFmtId="0" fontId="0" fillId="0" borderId="15" xfId="0" applyBorder="1" applyAlignment="1">
      <alignment horizontal="center"/>
    </xf>
    <xf numFmtId="0" fontId="0" fillId="0" borderId="67"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9" fontId="10" fillId="0" borderId="77" xfId="72" applyNumberFormat="1" applyFont="1" applyFill="1" applyBorder="1" applyAlignment="1" applyProtection="1">
      <alignment horizontal="left" vertical="top" wrapText="1"/>
      <protection/>
    </xf>
    <xf numFmtId="9" fontId="10" fillId="0" borderId="41" xfId="72" applyNumberFormat="1" applyFont="1" applyFill="1" applyBorder="1" applyAlignment="1" applyProtection="1">
      <alignment horizontal="left" vertical="top" wrapText="1"/>
      <protection/>
    </xf>
    <xf numFmtId="9" fontId="10" fillId="0" borderId="83" xfId="72" applyNumberFormat="1" applyFont="1" applyFill="1" applyBorder="1" applyAlignment="1" applyProtection="1">
      <alignment horizontal="left" vertical="top" wrapText="1"/>
      <protection/>
    </xf>
    <xf numFmtId="9" fontId="10" fillId="0" borderId="85" xfId="72" applyNumberFormat="1" applyFont="1" applyFill="1" applyBorder="1" applyAlignment="1" applyProtection="1">
      <alignment horizontal="left" vertical="top" wrapText="1"/>
      <protection/>
    </xf>
    <xf numFmtId="9" fontId="10" fillId="0" borderId="0" xfId="72" applyNumberFormat="1" applyFont="1" applyFill="1" applyBorder="1" applyAlignment="1" applyProtection="1">
      <alignment horizontal="left" vertical="top" wrapText="1"/>
      <protection/>
    </xf>
    <xf numFmtId="9" fontId="10" fillId="0" borderId="29" xfId="72" applyNumberFormat="1" applyFont="1" applyFill="1" applyBorder="1" applyAlignment="1" applyProtection="1">
      <alignment horizontal="left" vertical="top" wrapText="1"/>
      <protection/>
    </xf>
    <xf numFmtId="9" fontId="10" fillId="0" borderId="38" xfId="72" applyNumberFormat="1" applyFont="1" applyFill="1" applyBorder="1" applyAlignment="1" applyProtection="1">
      <alignment horizontal="left" vertical="center" wrapText="1"/>
      <protection/>
    </xf>
    <xf numFmtId="9" fontId="10" fillId="0" borderId="47" xfId="72" applyNumberFormat="1" applyFont="1" applyFill="1" applyBorder="1" applyAlignment="1" applyProtection="1">
      <alignment horizontal="left" vertical="center" wrapText="1"/>
      <protection/>
    </xf>
    <xf numFmtId="0" fontId="10" fillId="0" borderId="13" xfId="0" applyFont="1" applyFill="1" applyBorder="1" applyAlignment="1">
      <alignment horizontal="center" vertical="center"/>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20% - Énfasis6 2"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odyStyle" xfId="34"/>
    <cellStyle name="Borde de la tabla derecha" xfId="35"/>
    <cellStyle name="Borde de la tabla izquierda" xfId="36"/>
    <cellStyle name="Bueno" xfId="37"/>
    <cellStyle name="Cálculo" xfId="38"/>
    <cellStyle name="Celda de comprobación" xfId="39"/>
    <cellStyle name="Celda vinculada" xfId="40"/>
    <cellStyle name="Encabezado 1" xfId="41"/>
    <cellStyle name="Encabezado 1 2" xfId="42"/>
    <cellStyle name="Encabezado 2" xfId="43"/>
    <cellStyle name="Encabezado 4" xfId="44"/>
    <cellStyle name="Énfasis1" xfId="45"/>
    <cellStyle name="Énfasis2" xfId="46"/>
    <cellStyle name="Énfasis3" xfId="47"/>
    <cellStyle name="Énfasis4" xfId="48"/>
    <cellStyle name="Énfasis5" xfId="49"/>
    <cellStyle name="Énfasis6" xfId="50"/>
    <cellStyle name="Énfasis6 2" xfId="51"/>
    <cellStyle name="Entrada" xfId="52"/>
    <cellStyle name="Fecha" xfId="53"/>
    <cellStyle name="HeaderStyle" xfId="54"/>
    <cellStyle name="Hyperlink" xfId="55"/>
    <cellStyle name="Followed Hyperlink" xfId="56"/>
    <cellStyle name="Incorrecto" xfId="57"/>
    <cellStyle name="Comma" xfId="58"/>
    <cellStyle name="Comma [0]" xfId="59"/>
    <cellStyle name="Millares [0] 2" xfId="60"/>
    <cellStyle name="Millares [0] 2 2" xfId="61"/>
    <cellStyle name="Millares 2" xfId="62"/>
    <cellStyle name="Currency" xfId="63"/>
    <cellStyle name="Currency [0]" xfId="64"/>
    <cellStyle name="Moneda 130" xfId="65"/>
    <cellStyle name="Moneda 2" xfId="66"/>
    <cellStyle name="Moneda 2 2" xfId="67"/>
    <cellStyle name="Moneda 23" xfId="68"/>
    <cellStyle name="Moneda 3" xfId="69"/>
    <cellStyle name="Neutral" xfId="70"/>
    <cellStyle name="Neutral 2" xfId="71"/>
    <cellStyle name="Normal 2" xfId="72"/>
    <cellStyle name="Normal 2 2" xfId="73"/>
    <cellStyle name="Normal 2 3" xfId="74"/>
    <cellStyle name="Normal 3" xfId="75"/>
    <cellStyle name="Normal 3 2" xfId="76"/>
    <cellStyle name="Normal 6 2" xfId="77"/>
    <cellStyle name="Notas" xfId="78"/>
    <cellStyle name="Percent" xfId="79"/>
    <cellStyle name="Porcentaje 2" xfId="80"/>
    <cellStyle name="Porcentual 2" xfId="81"/>
    <cellStyle name="Salida" xfId="82"/>
    <cellStyle name="Texto de advertencia" xfId="83"/>
    <cellStyle name="Texto de inicio" xfId="84"/>
    <cellStyle name="Texto de la columna A" xfId="85"/>
    <cellStyle name="Texto explicativo" xfId="86"/>
    <cellStyle name="Título" xfId="87"/>
    <cellStyle name="Título 2" xfId="88"/>
    <cellStyle name="Título 3" xfId="89"/>
    <cellStyle name="Título 4" xfId="90"/>
    <cellStyle name="Total" xfId="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oneCellAnchor>
    <xdr:from>
      <xdr:col>31</xdr:col>
      <xdr:colOff>0</xdr:colOff>
      <xdr:row>33</xdr:row>
      <xdr:rowOff>0</xdr:rowOff>
    </xdr:from>
    <xdr:ext cx="304800" cy="304800"/>
    <xdr:sp>
      <xdr:nvSpPr>
        <xdr:cNvPr id="2" name="AutoShape 807"/>
        <xdr:cNvSpPr>
          <a:spLocks noChangeAspect="1"/>
        </xdr:cNvSpPr>
      </xdr:nvSpPr>
      <xdr:spPr>
        <a:xfrm>
          <a:off x="42310050" y="1034415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31</xdr:col>
      <xdr:colOff>0</xdr:colOff>
      <xdr:row>34</xdr:row>
      <xdr:rowOff>0</xdr:rowOff>
    </xdr:from>
    <xdr:ext cx="304800" cy="304800"/>
    <xdr:sp>
      <xdr:nvSpPr>
        <xdr:cNvPr id="3" name="AutoShape 808"/>
        <xdr:cNvSpPr>
          <a:spLocks noChangeAspect="1"/>
        </xdr:cNvSpPr>
      </xdr:nvSpPr>
      <xdr:spPr>
        <a:xfrm>
          <a:off x="42310050" y="1221105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1828800</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62050" cy="1162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152400</xdr:rowOff>
    </xdr:to>
    <xdr:pic>
      <xdr:nvPicPr>
        <xdr:cNvPr id="1" name="Picture 47"/>
        <xdr:cNvPicPr preferRelativeResize="1">
          <a:picLocks noChangeAspect="1"/>
        </xdr:cNvPicPr>
      </xdr:nvPicPr>
      <xdr:blipFill>
        <a:blip r:embed="rId1"/>
        <a:stretch>
          <a:fillRect/>
        </a:stretch>
      </xdr:blipFill>
      <xdr:spPr>
        <a:xfrm>
          <a:off x="666750" y="85725"/>
          <a:ext cx="1171575" cy="11715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sheetPr>
    <tabColor theme="7" tint="0.39998000860214233"/>
    <pageSetUpPr fitToPage="1"/>
  </sheetPr>
  <dimension ref="A1:AO44"/>
  <sheetViews>
    <sheetView showGridLines="0" tabSelected="1" zoomScale="70" zoomScaleNormal="70" workbookViewId="0" topLeftCell="L31">
      <selection activeCell="Q34" sqref="Q34:S35"/>
    </sheetView>
  </sheetViews>
  <sheetFormatPr defaultColWidth="10.8515625" defaultRowHeight="15"/>
  <cols>
    <col min="1" max="1" width="38.42187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hidden="1" customWidth="1"/>
    <col min="33" max="33" width="18.421875" style="52" hidden="1" customWidth="1"/>
    <col min="34" max="34" width="8.421875" style="52" customWidth="1"/>
    <col min="35" max="35" width="18.421875" style="52" bestFit="1" customWidth="1"/>
    <col min="36" max="36" width="17.14062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thickBot="1">
      <c r="A1" s="361"/>
      <c r="B1" s="364" t="s">
        <v>16</v>
      </c>
      <c r="C1" s="365"/>
      <c r="D1" s="365"/>
      <c r="E1" s="365"/>
      <c r="F1" s="365"/>
      <c r="G1" s="365"/>
      <c r="H1" s="365"/>
      <c r="I1" s="365"/>
      <c r="J1" s="365"/>
      <c r="K1" s="365"/>
      <c r="L1" s="365"/>
      <c r="M1" s="365"/>
      <c r="N1" s="365"/>
      <c r="O1" s="365"/>
      <c r="P1" s="365"/>
      <c r="Q1" s="365"/>
      <c r="R1" s="365"/>
      <c r="S1" s="365"/>
      <c r="T1" s="365"/>
      <c r="U1" s="365"/>
      <c r="V1" s="365"/>
      <c r="W1" s="365"/>
      <c r="X1" s="365"/>
      <c r="Y1" s="365"/>
      <c r="Z1" s="365"/>
      <c r="AA1" s="366"/>
      <c r="AB1" s="367" t="s">
        <v>418</v>
      </c>
      <c r="AC1" s="368"/>
      <c r="AD1" s="369"/>
    </row>
    <row r="2" spans="1:30" ht="30.75" customHeight="1" thickBot="1">
      <c r="A2" s="362"/>
      <c r="B2" s="364" t="s">
        <v>17</v>
      </c>
      <c r="C2" s="365"/>
      <c r="D2" s="365"/>
      <c r="E2" s="365"/>
      <c r="F2" s="365"/>
      <c r="G2" s="365"/>
      <c r="H2" s="365"/>
      <c r="I2" s="365"/>
      <c r="J2" s="365"/>
      <c r="K2" s="365"/>
      <c r="L2" s="365"/>
      <c r="M2" s="365"/>
      <c r="N2" s="365"/>
      <c r="O2" s="365"/>
      <c r="P2" s="365"/>
      <c r="Q2" s="365"/>
      <c r="R2" s="365"/>
      <c r="S2" s="365"/>
      <c r="T2" s="365"/>
      <c r="U2" s="365"/>
      <c r="V2" s="365"/>
      <c r="W2" s="365"/>
      <c r="X2" s="365"/>
      <c r="Y2" s="365"/>
      <c r="Z2" s="365"/>
      <c r="AA2" s="366"/>
      <c r="AB2" s="370" t="s">
        <v>413</v>
      </c>
      <c r="AC2" s="371"/>
      <c r="AD2" s="372"/>
    </row>
    <row r="3" spans="1:30" ht="24" customHeight="1">
      <c r="A3" s="362"/>
      <c r="B3" s="373" t="s">
        <v>295</v>
      </c>
      <c r="C3" s="374"/>
      <c r="D3" s="374"/>
      <c r="E3" s="374"/>
      <c r="F3" s="374"/>
      <c r="G3" s="374"/>
      <c r="H3" s="374"/>
      <c r="I3" s="374"/>
      <c r="J3" s="374"/>
      <c r="K3" s="374"/>
      <c r="L3" s="374"/>
      <c r="M3" s="374"/>
      <c r="N3" s="374"/>
      <c r="O3" s="374"/>
      <c r="P3" s="374"/>
      <c r="Q3" s="374"/>
      <c r="R3" s="374"/>
      <c r="S3" s="374"/>
      <c r="T3" s="374"/>
      <c r="U3" s="374"/>
      <c r="V3" s="374"/>
      <c r="W3" s="374"/>
      <c r="X3" s="374"/>
      <c r="Y3" s="374"/>
      <c r="Z3" s="374"/>
      <c r="AA3" s="375"/>
      <c r="AB3" s="370" t="s">
        <v>419</v>
      </c>
      <c r="AC3" s="371"/>
      <c r="AD3" s="372"/>
    </row>
    <row r="4" spans="1:30" ht="21.75" customHeight="1" thickBot="1">
      <c r="A4" s="363"/>
      <c r="B4" s="376"/>
      <c r="C4" s="377"/>
      <c r="D4" s="377"/>
      <c r="E4" s="377"/>
      <c r="F4" s="377"/>
      <c r="G4" s="377"/>
      <c r="H4" s="377"/>
      <c r="I4" s="377"/>
      <c r="J4" s="377"/>
      <c r="K4" s="377"/>
      <c r="L4" s="377"/>
      <c r="M4" s="377"/>
      <c r="N4" s="377"/>
      <c r="O4" s="377"/>
      <c r="P4" s="377"/>
      <c r="Q4" s="377"/>
      <c r="R4" s="377"/>
      <c r="S4" s="377"/>
      <c r="T4" s="377"/>
      <c r="U4" s="377"/>
      <c r="V4" s="377"/>
      <c r="W4" s="377"/>
      <c r="X4" s="377"/>
      <c r="Y4" s="377"/>
      <c r="Z4" s="377"/>
      <c r="AA4" s="378"/>
      <c r="AB4" s="379" t="s">
        <v>175</v>
      </c>
      <c r="AC4" s="380"/>
      <c r="AD4" s="381"/>
    </row>
    <row r="5" spans="1:30" ht="9" customHeight="1" thickBot="1">
      <c r="A5" s="53"/>
      <c r="B5" s="210"/>
      <c r="C5" s="211"/>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340" t="s">
        <v>293</v>
      </c>
      <c r="B7" s="341"/>
      <c r="C7" s="346" t="s">
        <v>47</v>
      </c>
      <c r="D7" s="382" t="s">
        <v>71</v>
      </c>
      <c r="E7" s="388"/>
      <c r="F7" s="388"/>
      <c r="G7" s="388"/>
      <c r="H7" s="383"/>
      <c r="I7" s="391">
        <v>45201</v>
      </c>
      <c r="J7" s="392"/>
      <c r="K7" s="382" t="s">
        <v>67</v>
      </c>
      <c r="L7" s="383"/>
      <c r="M7" s="407" t="s">
        <v>70</v>
      </c>
      <c r="N7" s="408"/>
      <c r="O7" s="397"/>
      <c r="P7" s="398"/>
      <c r="Q7" s="56"/>
      <c r="R7" s="56"/>
      <c r="S7" s="56"/>
      <c r="T7" s="56"/>
      <c r="U7" s="56"/>
      <c r="V7" s="56"/>
      <c r="W7" s="56"/>
      <c r="X7" s="56"/>
      <c r="Y7" s="56"/>
      <c r="Z7" s="57"/>
      <c r="AA7" s="56"/>
      <c r="AB7" s="56"/>
      <c r="AC7" s="62"/>
      <c r="AD7" s="63"/>
    </row>
    <row r="8" spans="1:30" ht="15">
      <c r="A8" s="342"/>
      <c r="B8" s="343"/>
      <c r="C8" s="347"/>
      <c r="D8" s="384"/>
      <c r="E8" s="389"/>
      <c r="F8" s="389"/>
      <c r="G8" s="389"/>
      <c r="H8" s="385"/>
      <c r="I8" s="393"/>
      <c r="J8" s="394"/>
      <c r="K8" s="384"/>
      <c r="L8" s="385"/>
      <c r="M8" s="399" t="s">
        <v>68</v>
      </c>
      <c r="N8" s="400"/>
      <c r="O8" s="401"/>
      <c r="P8" s="402"/>
      <c r="Q8" s="56"/>
      <c r="R8" s="56"/>
      <c r="S8" s="56"/>
      <c r="T8" s="56"/>
      <c r="U8" s="56"/>
      <c r="V8" s="56"/>
      <c r="W8" s="56"/>
      <c r="X8" s="56"/>
      <c r="Y8" s="56"/>
      <c r="Z8" s="57"/>
      <c r="AA8" s="56"/>
      <c r="AB8" s="56"/>
      <c r="AC8" s="62"/>
      <c r="AD8" s="63"/>
    </row>
    <row r="9" spans="1:30" ht="15.75" thickBot="1">
      <c r="A9" s="344"/>
      <c r="B9" s="345"/>
      <c r="C9" s="348"/>
      <c r="D9" s="386"/>
      <c r="E9" s="390"/>
      <c r="F9" s="390"/>
      <c r="G9" s="390"/>
      <c r="H9" s="387"/>
      <c r="I9" s="395"/>
      <c r="J9" s="396"/>
      <c r="K9" s="386"/>
      <c r="L9" s="387"/>
      <c r="M9" s="403" t="s">
        <v>69</v>
      </c>
      <c r="N9" s="404"/>
      <c r="O9" s="405" t="s">
        <v>420</v>
      </c>
      <c r="P9" s="406"/>
      <c r="Q9" s="56"/>
      <c r="R9" s="56"/>
      <c r="S9" s="56"/>
      <c r="T9" s="56"/>
      <c r="U9" s="56"/>
      <c r="V9" s="56"/>
      <c r="W9" s="56"/>
      <c r="X9" s="56"/>
      <c r="Y9" s="56"/>
      <c r="Z9" s="57"/>
      <c r="AA9" s="56"/>
      <c r="AB9" s="56"/>
      <c r="AC9" s="62"/>
      <c r="AD9" s="63"/>
    </row>
    <row r="10" spans="1:30" s="180" customFormat="1" ht="15" customHeight="1" thickBot="1">
      <c r="A10" s="176"/>
      <c r="B10" s="177"/>
      <c r="C10" s="177"/>
      <c r="D10" s="67"/>
      <c r="E10" s="67"/>
      <c r="F10" s="67"/>
      <c r="G10" s="67"/>
      <c r="H10" s="67"/>
      <c r="I10" s="173"/>
      <c r="J10" s="173"/>
      <c r="K10" s="67"/>
      <c r="L10" s="67"/>
      <c r="M10" s="174"/>
      <c r="N10" s="174"/>
      <c r="O10" s="175"/>
      <c r="P10" s="175"/>
      <c r="Q10" s="177"/>
      <c r="R10" s="177"/>
      <c r="S10" s="177"/>
      <c r="T10" s="177"/>
      <c r="U10" s="177"/>
      <c r="V10" s="177"/>
      <c r="W10" s="177"/>
      <c r="X10" s="177"/>
      <c r="Y10" s="177"/>
      <c r="Z10" s="178"/>
      <c r="AA10" s="177"/>
      <c r="AB10" s="177"/>
      <c r="AC10" s="179"/>
      <c r="AD10" s="181"/>
    </row>
    <row r="11" spans="1:30" ht="15" customHeight="1">
      <c r="A11" s="382" t="s">
        <v>0</v>
      </c>
      <c r="B11" s="383"/>
      <c r="C11" s="349" t="s">
        <v>421</v>
      </c>
      <c r="D11" s="350"/>
      <c r="E11" s="350"/>
      <c r="F11" s="350"/>
      <c r="G11" s="350"/>
      <c r="H11" s="350"/>
      <c r="I11" s="350"/>
      <c r="J11" s="350"/>
      <c r="K11" s="350"/>
      <c r="L11" s="350"/>
      <c r="M11" s="350"/>
      <c r="N11" s="350"/>
      <c r="O11" s="350"/>
      <c r="P11" s="350"/>
      <c r="Q11" s="350"/>
      <c r="R11" s="350"/>
      <c r="S11" s="350"/>
      <c r="T11" s="350"/>
      <c r="U11" s="350"/>
      <c r="V11" s="350"/>
      <c r="W11" s="350"/>
      <c r="X11" s="350"/>
      <c r="Y11" s="350"/>
      <c r="Z11" s="350"/>
      <c r="AA11" s="350"/>
      <c r="AB11" s="350"/>
      <c r="AC11" s="350"/>
      <c r="AD11" s="351"/>
    </row>
    <row r="12" spans="1:30" ht="15" customHeight="1">
      <c r="A12" s="384"/>
      <c r="B12" s="385"/>
      <c r="C12" s="352"/>
      <c r="D12" s="353"/>
      <c r="E12" s="353"/>
      <c r="F12" s="353"/>
      <c r="G12" s="353"/>
      <c r="H12" s="353"/>
      <c r="I12" s="353"/>
      <c r="J12" s="353"/>
      <c r="K12" s="353"/>
      <c r="L12" s="353"/>
      <c r="M12" s="353"/>
      <c r="N12" s="353"/>
      <c r="O12" s="353"/>
      <c r="P12" s="353"/>
      <c r="Q12" s="353"/>
      <c r="R12" s="353"/>
      <c r="S12" s="353"/>
      <c r="T12" s="353"/>
      <c r="U12" s="353"/>
      <c r="V12" s="353"/>
      <c r="W12" s="353"/>
      <c r="X12" s="353"/>
      <c r="Y12" s="353"/>
      <c r="Z12" s="353"/>
      <c r="AA12" s="353"/>
      <c r="AB12" s="353"/>
      <c r="AC12" s="353"/>
      <c r="AD12" s="354"/>
    </row>
    <row r="13" spans="1:30" ht="15" customHeight="1" thickBot="1">
      <c r="A13" s="386"/>
      <c r="B13" s="387"/>
      <c r="C13" s="355"/>
      <c r="D13" s="356"/>
      <c r="E13" s="356"/>
      <c r="F13" s="356"/>
      <c r="G13" s="356"/>
      <c r="H13" s="356"/>
      <c r="I13" s="356"/>
      <c r="J13" s="356"/>
      <c r="K13" s="356"/>
      <c r="L13" s="356"/>
      <c r="M13" s="356"/>
      <c r="N13" s="356"/>
      <c r="O13" s="356"/>
      <c r="P13" s="356"/>
      <c r="Q13" s="356"/>
      <c r="R13" s="356"/>
      <c r="S13" s="356"/>
      <c r="T13" s="356"/>
      <c r="U13" s="356"/>
      <c r="V13" s="356"/>
      <c r="W13" s="356"/>
      <c r="X13" s="356"/>
      <c r="Y13" s="356"/>
      <c r="Z13" s="356"/>
      <c r="AA13" s="356"/>
      <c r="AB13" s="356"/>
      <c r="AC13" s="356"/>
      <c r="AD13" s="357"/>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419" t="s">
        <v>77</v>
      </c>
      <c r="B15" s="420"/>
      <c r="C15" s="322" t="s">
        <v>422</v>
      </c>
      <c r="D15" s="323"/>
      <c r="E15" s="323"/>
      <c r="F15" s="323"/>
      <c r="G15" s="323"/>
      <c r="H15" s="323"/>
      <c r="I15" s="323"/>
      <c r="J15" s="323"/>
      <c r="K15" s="324"/>
      <c r="L15" s="358" t="s">
        <v>73</v>
      </c>
      <c r="M15" s="359"/>
      <c r="N15" s="359"/>
      <c r="O15" s="359"/>
      <c r="P15" s="359"/>
      <c r="Q15" s="360"/>
      <c r="R15" s="434" t="s">
        <v>423</v>
      </c>
      <c r="S15" s="435"/>
      <c r="T15" s="435"/>
      <c r="U15" s="435"/>
      <c r="V15" s="435"/>
      <c r="W15" s="435"/>
      <c r="X15" s="436"/>
      <c r="Y15" s="358" t="s">
        <v>72</v>
      </c>
      <c r="Z15" s="360"/>
      <c r="AA15" s="415" t="s">
        <v>424</v>
      </c>
      <c r="AB15" s="416"/>
      <c r="AC15" s="416"/>
      <c r="AD15" s="417"/>
    </row>
    <row r="16" spans="1:30" ht="9" customHeight="1" thickBot="1">
      <c r="A16" s="61"/>
      <c r="B16" s="56"/>
      <c r="C16" s="418"/>
      <c r="D16" s="418"/>
      <c r="E16" s="418"/>
      <c r="F16" s="418"/>
      <c r="G16" s="418"/>
      <c r="H16" s="418"/>
      <c r="I16" s="418"/>
      <c r="J16" s="418"/>
      <c r="K16" s="418"/>
      <c r="L16" s="418"/>
      <c r="M16" s="418"/>
      <c r="N16" s="418"/>
      <c r="O16" s="418"/>
      <c r="P16" s="418"/>
      <c r="Q16" s="418"/>
      <c r="R16" s="418"/>
      <c r="S16" s="418"/>
      <c r="T16" s="418"/>
      <c r="U16" s="418"/>
      <c r="V16" s="418"/>
      <c r="W16" s="418"/>
      <c r="X16" s="418"/>
      <c r="Y16" s="418"/>
      <c r="Z16" s="418"/>
      <c r="AA16" s="418"/>
      <c r="AB16" s="418"/>
      <c r="AC16" s="75"/>
      <c r="AD16" s="76"/>
    </row>
    <row r="17" spans="1:30" s="78" customFormat="1" ht="37.5" customHeight="1" thickBot="1">
      <c r="A17" s="419" t="s">
        <v>79</v>
      </c>
      <c r="B17" s="420"/>
      <c r="C17" s="421" t="s">
        <v>577</v>
      </c>
      <c r="D17" s="422"/>
      <c r="E17" s="422"/>
      <c r="F17" s="422"/>
      <c r="G17" s="422"/>
      <c r="H17" s="422"/>
      <c r="I17" s="422"/>
      <c r="J17" s="422"/>
      <c r="K17" s="422"/>
      <c r="L17" s="422"/>
      <c r="M17" s="422"/>
      <c r="N17" s="422"/>
      <c r="O17" s="422"/>
      <c r="P17" s="422"/>
      <c r="Q17" s="423"/>
      <c r="R17" s="327" t="s">
        <v>374</v>
      </c>
      <c r="S17" s="328"/>
      <c r="T17" s="328"/>
      <c r="U17" s="328"/>
      <c r="V17" s="329"/>
      <c r="W17" s="437">
        <v>11400</v>
      </c>
      <c r="X17" s="438"/>
      <c r="Y17" s="328" t="s">
        <v>15</v>
      </c>
      <c r="Z17" s="328"/>
      <c r="AA17" s="328"/>
      <c r="AB17" s="329"/>
      <c r="AC17" s="338">
        <v>0.35</v>
      </c>
      <c r="AD17" s="339"/>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2.25" customHeight="1" thickBot="1">
      <c r="A19" s="327" t="s">
        <v>1</v>
      </c>
      <c r="B19" s="328"/>
      <c r="C19" s="328"/>
      <c r="D19" s="328"/>
      <c r="E19" s="328"/>
      <c r="F19" s="328"/>
      <c r="G19" s="328"/>
      <c r="H19" s="328"/>
      <c r="I19" s="328"/>
      <c r="J19" s="328"/>
      <c r="K19" s="328"/>
      <c r="L19" s="328"/>
      <c r="M19" s="328"/>
      <c r="N19" s="328"/>
      <c r="O19" s="328"/>
      <c r="P19" s="328"/>
      <c r="Q19" s="328"/>
      <c r="R19" s="328"/>
      <c r="S19" s="328"/>
      <c r="T19" s="328"/>
      <c r="U19" s="328"/>
      <c r="V19" s="328"/>
      <c r="W19" s="328"/>
      <c r="X19" s="328"/>
      <c r="Y19" s="328"/>
      <c r="Z19" s="328"/>
      <c r="AA19" s="328"/>
      <c r="AB19" s="328"/>
      <c r="AC19" s="328"/>
      <c r="AD19" s="329"/>
      <c r="AE19" s="86"/>
      <c r="AF19" s="86"/>
    </row>
    <row r="20" spans="1:32" ht="32.25" customHeight="1" thickBot="1">
      <c r="A20" s="85"/>
      <c r="B20" s="62"/>
      <c r="C20" s="333" t="s">
        <v>376</v>
      </c>
      <c r="D20" s="334"/>
      <c r="E20" s="334"/>
      <c r="F20" s="334"/>
      <c r="G20" s="334"/>
      <c r="H20" s="334"/>
      <c r="I20" s="334"/>
      <c r="J20" s="334"/>
      <c r="K20" s="334"/>
      <c r="L20" s="334"/>
      <c r="M20" s="334"/>
      <c r="N20" s="334"/>
      <c r="O20" s="334"/>
      <c r="P20" s="335"/>
      <c r="Q20" s="330" t="s">
        <v>377</v>
      </c>
      <c r="R20" s="331"/>
      <c r="S20" s="331"/>
      <c r="T20" s="331"/>
      <c r="U20" s="331"/>
      <c r="V20" s="331"/>
      <c r="W20" s="331"/>
      <c r="X20" s="331"/>
      <c r="Y20" s="331"/>
      <c r="Z20" s="331"/>
      <c r="AA20" s="331"/>
      <c r="AB20" s="331"/>
      <c r="AC20" s="331"/>
      <c r="AD20" s="332"/>
      <c r="AE20" s="86"/>
      <c r="AF20" s="86"/>
    </row>
    <row r="21" spans="1:33" ht="32.25" customHeight="1" thickBot="1">
      <c r="A21" s="61"/>
      <c r="B21" s="56"/>
      <c r="C21" s="316" t="s">
        <v>39</v>
      </c>
      <c r="D21" s="317" t="s">
        <v>40</v>
      </c>
      <c r="E21" s="317" t="s">
        <v>41</v>
      </c>
      <c r="F21" s="317" t="s">
        <v>42</v>
      </c>
      <c r="G21" s="317" t="s">
        <v>43</v>
      </c>
      <c r="H21" s="317" t="s">
        <v>44</v>
      </c>
      <c r="I21" s="317" t="s">
        <v>45</v>
      </c>
      <c r="J21" s="317" t="s">
        <v>46</v>
      </c>
      <c r="K21" s="317" t="s">
        <v>47</v>
      </c>
      <c r="L21" s="317" t="s">
        <v>48</v>
      </c>
      <c r="M21" s="317" t="s">
        <v>49</v>
      </c>
      <c r="N21" s="317" t="s">
        <v>50</v>
      </c>
      <c r="O21" s="317" t="s">
        <v>8</v>
      </c>
      <c r="P21" s="318" t="s">
        <v>382</v>
      </c>
      <c r="Q21" s="316" t="s">
        <v>39</v>
      </c>
      <c r="R21" s="317" t="s">
        <v>40</v>
      </c>
      <c r="S21" s="317" t="s">
        <v>41</v>
      </c>
      <c r="T21" s="317" t="s">
        <v>42</v>
      </c>
      <c r="U21" s="317" t="s">
        <v>43</v>
      </c>
      <c r="V21" s="317" t="s">
        <v>44</v>
      </c>
      <c r="W21" s="317" t="s">
        <v>45</v>
      </c>
      <c r="X21" s="317" t="s">
        <v>46</v>
      </c>
      <c r="Y21" s="317" t="s">
        <v>47</v>
      </c>
      <c r="Z21" s="317" t="s">
        <v>48</v>
      </c>
      <c r="AA21" s="317" t="s">
        <v>49</v>
      </c>
      <c r="AB21" s="317" t="s">
        <v>50</v>
      </c>
      <c r="AC21" s="317" t="s">
        <v>8</v>
      </c>
      <c r="AD21" s="318" t="s">
        <v>382</v>
      </c>
      <c r="AE21" s="4"/>
      <c r="AF21" s="299"/>
      <c r="AG21" s="97"/>
    </row>
    <row r="22" spans="1:35" ht="32.25" customHeight="1">
      <c r="A22" s="336" t="s">
        <v>378</v>
      </c>
      <c r="B22" s="337"/>
      <c r="C22" s="187">
        <f>36333117</f>
        <v>36333117</v>
      </c>
      <c r="D22" s="185"/>
      <c r="E22" s="185"/>
      <c r="F22" s="185"/>
      <c r="G22" s="185">
        <v>-21353546</v>
      </c>
      <c r="H22" s="185"/>
      <c r="I22" s="185"/>
      <c r="J22" s="185"/>
      <c r="K22" s="185"/>
      <c r="L22" s="185"/>
      <c r="M22" s="185"/>
      <c r="N22" s="185"/>
      <c r="O22" s="239">
        <f>SUM(C22:N22)</f>
        <v>14979571</v>
      </c>
      <c r="P22" s="188"/>
      <c r="Q22" s="251">
        <f>1371995649-R22-U22-T22</f>
        <v>445827140</v>
      </c>
      <c r="R22" s="237">
        <v>863772000</v>
      </c>
      <c r="S22" s="237"/>
      <c r="T22" s="237">
        <f>41781637+906</f>
        <v>41782543</v>
      </c>
      <c r="U22" s="237">
        <f>20613966</f>
        <v>20613966</v>
      </c>
      <c r="V22" s="237"/>
      <c r="W22" s="237">
        <v>24787375</v>
      </c>
      <c r="X22" s="237">
        <f>15994011-32933431</f>
        <v>-16939420</v>
      </c>
      <c r="Y22" s="237"/>
      <c r="Z22" s="237"/>
      <c r="AA22" s="237"/>
      <c r="AB22" s="237"/>
      <c r="AC22" s="295">
        <f>SUM(Q22:AB22)</f>
        <v>1379843604</v>
      </c>
      <c r="AD22" s="238"/>
      <c r="AE22" s="4"/>
      <c r="AF22" s="301">
        <f>+O22+'Metas 2 Representacion juridica'!O22+'Metas 4 Ruta integral'!O22+'Meta5 Seguimiento RutaIntegral'!O22+'Meta 6 URI'!O22+'Meta 7 Ini_Regulatoria'!O22</f>
        <v>430293011.15</v>
      </c>
      <c r="AG22" s="302">
        <f>+AC22+'Metas 2 Representacion juridica'!AC22+'Metas 4 Ruta integral'!AC22+'Meta5 Seguimiento RutaIntegral'!AC22+'Meta 6 URI'!AC22+'Meta 7 Ini_Regulatoria'!AC22</f>
        <v>9388891000</v>
      </c>
      <c r="AI22" s="4"/>
    </row>
    <row r="23" spans="1:35" ht="32.25" customHeight="1">
      <c r="A23" s="325" t="s">
        <v>379</v>
      </c>
      <c r="B23" s="326"/>
      <c r="C23" s="183">
        <f>+C22</f>
        <v>36333117</v>
      </c>
      <c r="D23" s="182"/>
      <c r="E23" s="182"/>
      <c r="F23" s="182"/>
      <c r="G23" s="182">
        <v>-21353546</v>
      </c>
      <c r="H23" s="182"/>
      <c r="I23" s="182"/>
      <c r="J23" s="182"/>
      <c r="K23" s="182"/>
      <c r="L23" s="182"/>
      <c r="M23" s="182"/>
      <c r="N23" s="182"/>
      <c r="O23" s="240">
        <f>SUM(C23:N23)</f>
        <v>14979571</v>
      </c>
      <c r="P23" s="199">
        <f>_xlfn.IFERROR(O23/(SUMIF(C23:N23,"&gt;0",C22:N22))," ")</f>
        <v>0.412284225435434</v>
      </c>
      <c r="Q23" s="308">
        <v>378911235</v>
      </c>
      <c r="R23" s="240">
        <v>792866330</v>
      </c>
      <c r="S23" s="240"/>
      <c r="T23" s="240">
        <f>88592000-4471965.25</f>
        <v>84120034.75</v>
      </c>
      <c r="U23" s="240">
        <v>31413264.94</v>
      </c>
      <c r="V23" s="240">
        <f>21768027.75-843733.75</f>
        <v>20924294</v>
      </c>
      <c r="W23" s="240">
        <f>-131497.39</f>
        <v>-131497.39</v>
      </c>
      <c r="X23" s="182">
        <v>14032025</v>
      </c>
      <c r="Y23" s="182">
        <v>15820666</v>
      </c>
      <c r="Z23" s="182"/>
      <c r="AA23" s="182"/>
      <c r="AB23" s="182"/>
      <c r="AC23" s="240">
        <f>SUM(Q23:AB23)</f>
        <v>1337956352.3</v>
      </c>
      <c r="AD23" s="190">
        <f>_xlfn.IFERROR(AC23/(SUMIF(Q23:AB23,"&gt;0",Q22:AB22))," ")</f>
        <v>0.9873806884658806</v>
      </c>
      <c r="AE23" s="4"/>
      <c r="AF23" s="301">
        <f>+O23+'Metas 2 Representacion juridica'!O23+'Metas 4 Ruta integral'!O23+'Meta5 Seguimiento RutaIntegral'!O23+'Meta 6 URI'!O23+'Meta 7 Ini_Regulatoria'!O23</f>
        <v>430293011.15</v>
      </c>
      <c r="AG23" s="302">
        <f>+AC23+'Metas 2 Representacion juridica'!AC23+'Metas 4 Ruta integral'!AC23+'Meta5 Seguimiento RutaIntegral'!AC23+'Meta 6 URI'!AC23+'Meta 7 Ini_Regulatoria'!AC23</f>
        <v>9046274359.800001</v>
      </c>
      <c r="AI23" s="291"/>
    </row>
    <row r="24" spans="1:35" ht="32.25" customHeight="1">
      <c r="A24" s="325" t="s">
        <v>380</v>
      </c>
      <c r="B24" s="326"/>
      <c r="C24" s="183">
        <v>3476029</v>
      </c>
      <c r="D24" s="182">
        <v>5363818</v>
      </c>
      <c r="E24" s="182">
        <v>4140868</v>
      </c>
      <c r="F24" s="182">
        <v>1998856</v>
      </c>
      <c r="G24" s="182">
        <f>21353546-21353546</f>
        <v>0</v>
      </c>
      <c r="H24" s="182"/>
      <c r="I24" s="182"/>
      <c r="J24" s="182"/>
      <c r="K24" s="182"/>
      <c r="L24" s="182"/>
      <c r="M24" s="182"/>
      <c r="N24" s="182"/>
      <c r="O24" s="240">
        <f>SUM(C24:N24)</f>
        <v>14979571</v>
      </c>
      <c r="P24" s="186"/>
      <c r="Q24" s="183"/>
      <c r="R24" s="182">
        <v>4886725</v>
      </c>
      <c r="S24" s="182">
        <v>125872930</v>
      </c>
      <c r="T24" s="182">
        <f>167654567+906</f>
        <v>167655473</v>
      </c>
      <c r="U24" s="182">
        <v>127590761</v>
      </c>
      <c r="V24" s="182">
        <v>127590761</v>
      </c>
      <c r="W24" s="182">
        <v>127590761</v>
      </c>
      <c r="X24" s="182">
        <f>127590761</f>
        <v>127590761</v>
      </c>
      <c r="Y24" s="182">
        <v>126272261</v>
      </c>
      <c r="Z24" s="182">
        <f>126272261+1318500</f>
        <v>127590761</v>
      </c>
      <c r="AA24" s="182">
        <f>126272261</f>
        <v>126272261</v>
      </c>
      <c r="AB24" s="182">
        <f>184400694+23468875+15994011-32933431</f>
        <v>190930149</v>
      </c>
      <c r="AC24" s="240">
        <f>SUM(Q24:AB24)</f>
        <v>1379843604</v>
      </c>
      <c r="AD24" s="283"/>
      <c r="AE24" s="4"/>
      <c r="AF24" s="301">
        <f>+O24+'Metas 2 Representacion juridica'!O24+'Metas 4 Ruta integral'!O24+'Meta5 Seguimiento RutaIntegral'!O24+'Meta 6 URI'!O24+'Meta 7 Ini_Regulatoria'!O24</f>
        <v>430293011.65</v>
      </c>
      <c r="AG24" s="302">
        <f>+AC24+'Metas 2 Representacion juridica'!AC24+'Metas 4 Ruta integral'!AC24+'Meta5 Seguimiento RutaIntegral'!AC24+'Meta 6 URI'!AC24+'Meta 7 Ini_Regulatoria'!AC24</f>
        <v>9388891000</v>
      </c>
      <c r="AI24" s="4"/>
    </row>
    <row r="25" spans="1:36" ht="32.25" customHeight="1" thickBot="1">
      <c r="A25" s="413" t="s">
        <v>381</v>
      </c>
      <c r="B25" s="414"/>
      <c r="C25" s="184">
        <v>2917918</v>
      </c>
      <c r="D25" s="304">
        <v>5921928.4</v>
      </c>
      <c r="E25" s="304">
        <v>4140868.4</v>
      </c>
      <c r="F25" s="304"/>
      <c r="G25" s="304">
        <f>1998856</f>
        <v>1998856</v>
      </c>
      <c r="H25" s="304"/>
      <c r="I25" s="304"/>
      <c r="J25" s="304"/>
      <c r="K25" s="304"/>
      <c r="L25" s="304"/>
      <c r="M25" s="304"/>
      <c r="N25" s="304"/>
      <c r="O25" s="294">
        <f>SUM(C25:N25)</f>
        <v>14979570.8</v>
      </c>
      <c r="P25" s="300">
        <f>_xlfn.IFERROR(O25/(SUMIF(C25:N25,"&gt;0",C24:N24))," ")</f>
        <v>1.1539865716179734</v>
      </c>
      <c r="Q25" s="184"/>
      <c r="R25" s="304">
        <v>6802902</v>
      </c>
      <c r="S25" s="304">
        <v>90427511.02</v>
      </c>
      <c r="T25" s="304">
        <v>112334487</v>
      </c>
      <c r="U25" s="304">
        <v>114461437.5</v>
      </c>
      <c r="V25" s="304">
        <v>125064970.5</v>
      </c>
      <c r="W25" s="304">
        <v>159435042.37</v>
      </c>
      <c r="X25" s="304">
        <v>124026503</v>
      </c>
      <c r="Y25" s="304">
        <v>123075320</v>
      </c>
      <c r="Z25" s="304"/>
      <c r="AA25" s="304"/>
      <c r="AB25" s="304"/>
      <c r="AC25" s="294">
        <f>SUM(Q25:AB25)</f>
        <v>855628173.39</v>
      </c>
      <c r="AD25" s="191">
        <f>_xlfn.IFERROR(AC25/(SUMIF(Q25:AB25,"&gt;0",Q24:AB24))," ")</f>
        <v>0.9150609883627528</v>
      </c>
      <c r="AE25" s="4"/>
      <c r="AF25" s="301">
        <f>+O25+'Metas 2 Representacion juridica'!O25+'Metas 4 Ruta integral'!O25+'Meta5 Seguimiento RutaIntegral'!O25+'Meta 6 URI'!O25+'Meta 7 Ini_Regulatoria'!O25</f>
        <v>428193588.2</v>
      </c>
      <c r="AG25" s="302">
        <f>+AC25+'Metas 2 Representacion juridica'!AC25+'Metas 4 Ruta integral'!AC25+'Meta5 Seguimiento RutaIntegral'!AC25+'Meta 6 URI'!AC25+'Meta 7 Ini_Regulatoria'!AC25</f>
        <v>5814486900.75</v>
      </c>
      <c r="AI25" s="291"/>
      <c r="AJ25" s="291"/>
    </row>
    <row r="26" spans="1:33" ht="32.2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1"/>
      <c r="AF26" s="97"/>
      <c r="AG26" s="97"/>
    </row>
    <row r="27" spans="1:30" ht="33.75" customHeight="1">
      <c r="A27" s="409" t="s">
        <v>76</v>
      </c>
      <c r="B27" s="410"/>
      <c r="C27" s="411"/>
      <c r="D27" s="411"/>
      <c r="E27" s="411"/>
      <c r="F27" s="411"/>
      <c r="G27" s="411"/>
      <c r="H27" s="411"/>
      <c r="I27" s="411"/>
      <c r="J27" s="411"/>
      <c r="K27" s="411"/>
      <c r="L27" s="411"/>
      <c r="M27" s="411"/>
      <c r="N27" s="411"/>
      <c r="O27" s="411"/>
      <c r="P27" s="411"/>
      <c r="Q27" s="411"/>
      <c r="R27" s="411"/>
      <c r="S27" s="411"/>
      <c r="T27" s="411"/>
      <c r="U27" s="411"/>
      <c r="V27" s="411"/>
      <c r="W27" s="411"/>
      <c r="X27" s="411"/>
      <c r="Y27" s="411"/>
      <c r="Z27" s="411"/>
      <c r="AA27" s="411"/>
      <c r="AB27" s="411"/>
      <c r="AC27" s="411"/>
      <c r="AD27" s="412"/>
    </row>
    <row r="28" spans="1:30" ht="15" customHeight="1">
      <c r="A28" s="424" t="s">
        <v>189</v>
      </c>
      <c r="B28" s="426" t="s">
        <v>6</v>
      </c>
      <c r="C28" s="427"/>
      <c r="D28" s="326" t="s">
        <v>398</v>
      </c>
      <c r="E28" s="430"/>
      <c r="F28" s="430"/>
      <c r="G28" s="430"/>
      <c r="H28" s="430"/>
      <c r="I28" s="430"/>
      <c r="J28" s="430"/>
      <c r="K28" s="430"/>
      <c r="L28" s="430"/>
      <c r="M28" s="430"/>
      <c r="N28" s="430"/>
      <c r="O28" s="431"/>
      <c r="P28" s="432" t="s">
        <v>8</v>
      </c>
      <c r="Q28" s="432" t="s">
        <v>84</v>
      </c>
      <c r="R28" s="432"/>
      <c r="S28" s="432"/>
      <c r="T28" s="432"/>
      <c r="U28" s="432"/>
      <c r="V28" s="432"/>
      <c r="W28" s="432"/>
      <c r="X28" s="432"/>
      <c r="Y28" s="432"/>
      <c r="Z28" s="432"/>
      <c r="AA28" s="432"/>
      <c r="AB28" s="432"/>
      <c r="AC28" s="432"/>
      <c r="AD28" s="433"/>
    </row>
    <row r="29" spans="1:30" ht="27" customHeight="1">
      <c r="A29" s="425"/>
      <c r="B29" s="428"/>
      <c r="C29" s="429"/>
      <c r="D29" s="167" t="s">
        <v>39</v>
      </c>
      <c r="E29" s="167" t="s">
        <v>40</v>
      </c>
      <c r="F29" s="167" t="s">
        <v>41</v>
      </c>
      <c r="G29" s="167" t="s">
        <v>42</v>
      </c>
      <c r="H29" s="167" t="s">
        <v>43</v>
      </c>
      <c r="I29" s="167" t="s">
        <v>44</v>
      </c>
      <c r="J29" s="167" t="s">
        <v>45</v>
      </c>
      <c r="K29" s="167" t="s">
        <v>46</v>
      </c>
      <c r="L29" s="167" t="s">
        <v>47</v>
      </c>
      <c r="M29" s="167" t="s">
        <v>48</v>
      </c>
      <c r="N29" s="167" t="s">
        <v>49</v>
      </c>
      <c r="O29" s="167" t="s">
        <v>50</v>
      </c>
      <c r="P29" s="431"/>
      <c r="Q29" s="432"/>
      <c r="R29" s="432"/>
      <c r="S29" s="432"/>
      <c r="T29" s="432"/>
      <c r="U29" s="432"/>
      <c r="V29" s="432"/>
      <c r="W29" s="432"/>
      <c r="X29" s="432"/>
      <c r="Y29" s="432"/>
      <c r="Z29" s="432"/>
      <c r="AA29" s="432"/>
      <c r="AB29" s="432"/>
      <c r="AC29" s="432"/>
      <c r="AD29" s="433"/>
    </row>
    <row r="30" spans="1:30" ht="42" customHeight="1" thickBot="1">
      <c r="A30" s="88"/>
      <c r="B30" s="439"/>
      <c r="C30" s="440"/>
      <c r="D30" s="92"/>
      <c r="E30" s="92"/>
      <c r="F30" s="92"/>
      <c r="G30" s="92"/>
      <c r="H30" s="92"/>
      <c r="I30" s="92"/>
      <c r="J30" s="92"/>
      <c r="K30" s="92"/>
      <c r="L30" s="92"/>
      <c r="M30" s="92"/>
      <c r="N30" s="92"/>
      <c r="O30" s="92"/>
      <c r="P30" s="89">
        <f>SUM(D30:O30)</f>
        <v>0</v>
      </c>
      <c r="Q30" s="441"/>
      <c r="R30" s="441"/>
      <c r="S30" s="441"/>
      <c r="T30" s="441"/>
      <c r="U30" s="441"/>
      <c r="V30" s="441"/>
      <c r="W30" s="441"/>
      <c r="X30" s="441"/>
      <c r="Y30" s="441"/>
      <c r="Z30" s="441"/>
      <c r="AA30" s="441"/>
      <c r="AB30" s="441"/>
      <c r="AC30" s="441"/>
      <c r="AD30" s="442"/>
    </row>
    <row r="31" spans="1:30" ht="45" customHeight="1">
      <c r="A31" s="373" t="s">
        <v>292</v>
      </c>
      <c r="B31" s="374"/>
      <c r="C31" s="374"/>
      <c r="D31" s="374"/>
      <c r="E31" s="374"/>
      <c r="F31" s="374"/>
      <c r="G31" s="374"/>
      <c r="H31" s="374"/>
      <c r="I31" s="374"/>
      <c r="J31" s="374"/>
      <c r="K31" s="374"/>
      <c r="L31" s="374"/>
      <c r="M31" s="374"/>
      <c r="N31" s="374"/>
      <c r="O31" s="374"/>
      <c r="P31" s="374"/>
      <c r="Q31" s="374"/>
      <c r="R31" s="374"/>
      <c r="S31" s="374"/>
      <c r="T31" s="374"/>
      <c r="U31" s="374"/>
      <c r="V31" s="374"/>
      <c r="W31" s="374"/>
      <c r="X31" s="374"/>
      <c r="Y31" s="374"/>
      <c r="Z31" s="374"/>
      <c r="AA31" s="374"/>
      <c r="AB31" s="374"/>
      <c r="AC31" s="374"/>
      <c r="AD31" s="375"/>
    </row>
    <row r="32" spans="1:41" ht="23.25" customHeight="1">
      <c r="A32" s="325" t="s">
        <v>190</v>
      </c>
      <c r="B32" s="432" t="s">
        <v>62</v>
      </c>
      <c r="C32" s="432" t="s">
        <v>6</v>
      </c>
      <c r="D32" s="432" t="s">
        <v>60</v>
      </c>
      <c r="E32" s="432"/>
      <c r="F32" s="432"/>
      <c r="G32" s="432"/>
      <c r="H32" s="432"/>
      <c r="I32" s="432"/>
      <c r="J32" s="432"/>
      <c r="K32" s="432"/>
      <c r="L32" s="432"/>
      <c r="M32" s="432"/>
      <c r="N32" s="432"/>
      <c r="O32" s="432"/>
      <c r="P32" s="432"/>
      <c r="Q32" s="432" t="s">
        <v>85</v>
      </c>
      <c r="R32" s="432"/>
      <c r="S32" s="432"/>
      <c r="T32" s="432"/>
      <c r="U32" s="432"/>
      <c r="V32" s="432"/>
      <c r="W32" s="432"/>
      <c r="X32" s="432"/>
      <c r="Y32" s="432"/>
      <c r="Z32" s="432"/>
      <c r="AA32" s="432"/>
      <c r="AB32" s="432"/>
      <c r="AC32" s="432"/>
      <c r="AD32" s="433"/>
      <c r="AG32" s="90"/>
      <c r="AH32" s="90"/>
      <c r="AI32" s="90"/>
      <c r="AJ32" s="90"/>
      <c r="AK32" s="90"/>
      <c r="AL32" s="90"/>
      <c r="AM32" s="90"/>
      <c r="AN32" s="90"/>
      <c r="AO32" s="90"/>
    </row>
    <row r="33" spans="1:41" ht="27" customHeight="1">
      <c r="A33" s="325"/>
      <c r="B33" s="432"/>
      <c r="C33" s="443"/>
      <c r="D33" s="167" t="s">
        <v>39</v>
      </c>
      <c r="E33" s="167" t="s">
        <v>40</v>
      </c>
      <c r="F33" s="167" t="s">
        <v>41</v>
      </c>
      <c r="G33" s="167" t="s">
        <v>42</v>
      </c>
      <c r="H33" s="167" t="s">
        <v>43</v>
      </c>
      <c r="I33" s="167" t="s">
        <v>44</v>
      </c>
      <c r="J33" s="167" t="s">
        <v>45</v>
      </c>
      <c r="K33" s="167" t="s">
        <v>46</v>
      </c>
      <c r="L33" s="167" t="s">
        <v>47</v>
      </c>
      <c r="M33" s="167" t="s">
        <v>48</v>
      </c>
      <c r="N33" s="167" t="s">
        <v>49</v>
      </c>
      <c r="O33" s="167" t="s">
        <v>50</v>
      </c>
      <c r="P33" s="167" t="s">
        <v>8</v>
      </c>
      <c r="Q33" s="432" t="s">
        <v>402</v>
      </c>
      <c r="R33" s="432"/>
      <c r="S33" s="432"/>
      <c r="T33" s="432" t="s">
        <v>403</v>
      </c>
      <c r="U33" s="432"/>
      <c r="V33" s="432"/>
      <c r="W33" s="428" t="s">
        <v>81</v>
      </c>
      <c r="X33" s="444"/>
      <c r="Y33" s="444"/>
      <c r="Z33" s="429"/>
      <c r="AA33" s="428" t="s">
        <v>82</v>
      </c>
      <c r="AB33" s="444"/>
      <c r="AC33" s="444"/>
      <c r="AD33" s="445"/>
      <c r="AG33" s="90"/>
      <c r="AH33" s="90"/>
      <c r="AI33" s="90"/>
      <c r="AJ33" s="90"/>
      <c r="AK33" s="90"/>
      <c r="AL33" s="90"/>
      <c r="AM33" s="90"/>
      <c r="AN33" s="90"/>
      <c r="AO33" s="90"/>
    </row>
    <row r="34" spans="1:41" ht="84" customHeight="1">
      <c r="A34" s="446" t="s">
        <v>545</v>
      </c>
      <c r="B34" s="448">
        <v>0.35</v>
      </c>
      <c r="C34" s="93" t="s">
        <v>9</v>
      </c>
      <c r="D34" s="285">
        <v>165</v>
      </c>
      <c r="E34" s="285">
        <v>742</v>
      </c>
      <c r="F34" s="285">
        <v>1106</v>
      </c>
      <c r="G34" s="285">
        <v>855</v>
      </c>
      <c r="H34" s="285">
        <v>1195</v>
      </c>
      <c r="I34" s="285">
        <v>1077</v>
      </c>
      <c r="J34" s="285">
        <v>1044</v>
      </c>
      <c r="K34" s="285">
        <v>1144</v>
      </c>
      <c r="L34" s="285">
        <v>1050</v>
      </c>
      <c r="M34" s="285">
        <v>1022</v>
      </c>
      <c r="N34" s="285">
        <v>1000</v>
      </c>
      <c r="O34" s="285">
        <v>1000</v>
      </c>
      <c r="P34" s="213">
        <f>SUM(D34:O34)</f>
        <v>11400</v>
      </c>
      <c r="Q34" s="458" t="s">
        <v>563</v>
      </c>
      <c r="R34" s="459"/>
      <c r="S34" s="460"/>
      <c r="T34" s="450" t="s">
        <v>541</v>
      </c>
      <c r="U34" s="451"/>
      <c r="V34" s="452"/>
      <c r="W34" s="450" t="s">
        <v>530</v>
      </c>
      <c r="X34" s="451"/>
      <c r="Y34" s="451"/>
      <c r="Z34" s="452"/>
      <c r="AA34" s="450" t="s">
        <v>525</v>
      </c>
      <c r="AB34" s="451"/>
      <c r="AC34" s="451"/>
      <c r="AD34" s="456"/>
      <c r="AG34" s="90"/>
      <c r="AH34" s="90"/>
      <c r="AI34" s="90"/>
      <c r="AJ34" s="90"/>
      <c r="AK34" s="90"/>
      <c r="AL34" s="90"/>
      <c r="AM34" s="90"/>
      <c r="AN34" s="90"/>
      <c r="AO34" s="90"/>
    </row>
    <row r="35" spans="1:41" ht="96.75" customHeight="1" thickBot="1">
      <c r="A35" s="447"/>
      <c r="B35" s="449"/>
      <c r="C35" s="94" t="s">
        <v>10</v>
      </c>
      <c r="D35" s="243">
        <v>165</v>
      </c>
      <c r="E35" s="243">
        <v>742</v>
      </c>
      <c r="F35" s="243">
        <v>1106</v>
      </c>
      <c r="G35" s="242">
        <v>855</v>
      </c>
      <c r="H35" s="242">
        <f>1058+137</f>
        <v>1195</v>
      </c>
      <c r="I35" s="242">
        <v>1077</v>
      </c>
      <c r="J35" s="242">
        <v>1044</v>
      </c>
      <c r="K35" s="242">
        <v>1144</v>
      </c>
      <c r="L35" s="242">
        <v>1050</v>
      </c>
      <c r="M35" s="242"/>
      <c r="N35" s="242"/>
      <c r="O35" s="242"/>
      <c r="P35" s="242">
        <f>SUM(D35:O35)</f>
        <v>8378</v>
      </c>
      <c r="Q35" s="461"/>
      <c r="R35" s="462"/>
      <c r="S35" s="463"/>
      <c r="T35" s="453"/>
      <c r="U35" s="454"/>
      <c r="V35" s="455"/>
      <c r="W35" s="453"/>
      <c r="X35" s="454"/>
      <c r="Y35" s="454"/>
      <c r="Z35" s="455"/>
      <c r="AA35" s="453"/>
      <c r="AB35" s="454"/>
      <c r="AC35" s="454"/>
      <c r="AD35" s="457"/>
      <c r="AE35" s="50"/>
      <c r="AF35" s="97"/>
      <c r="AG35" s="90"/>
      <c r="AH35" s="90"/>
      <c r="AI35" s="90"/>
      <c r="AJ35" s="90"/>
      <c r="AK35" s="90"/>
      <c r="AL35" s="90"/>
      <c r="AM35" s="90"/>
      <c r="AN35" s="90"/>
      <c r="AO35" s="90"/>
    </row>
    <row r="36" spans="1:41" ht="26.25" customHeight="1">
      <c r="A36" s="336" t="s">
        <v>191</v>
      </c>
      <c r="B36" s="464" t="s">
        <v>61</v>
      </c>
      <c r="C36" s="466" t="s">
        <v>11</v>
      </c>
      <c r="D36" s="466"/>
      <c r="E36" s="466"/>
      <c r="F36" s="466"/>
      <c r="G36" s="466"/>
      <c r="H36" s="466"/>
      <c r="I36" s="466"/>
      <c r="J36" s="466"/>
      <c r="K36" s="466"/>
      <c r="L36" s="466"/>
      <c r="M36" s="466"/>
      <c r="N36" s="466"/>
      <c r="O36" s="466"/>
      <c r="P36" s="466"/>
      <c r="Q36" s="337" t="s">
        <v>78</v>
      </c>
      <c r="R36" s="467"/>
      <c r="S36" s="467"/>
      <c r="T36" s="467"/>
      <c r="U36" s="467"/>
      <c r="V36" s="467"/>
      <c r="W36" s="467"/>
      <c r="X36" s="467"/>
      <c r="Y36" s="467"/>
      <c r="Z36" s="467"/>
      <c r="AA36" s="467"/>
      <c r="AB36" s="467"/>
      <c r="AC36" s="467"/>
      <c r="AD36" s="468"/>
      <c r="AG36" s="90"/>
      <c r="AH36" s="90"/>
      <c r="AI36" s="90"/>
      <c r="AJ36" s="90"/>
      <c r="AK36" s="90"/>
      <c r="AL36" s="90"/>
      <c r="AM36" s="90"/>
      <c r="AN36" s="90"/>
      <c r="AO36" s="90"/>
    </row>
    <row r="37" spans="1:41" ht="26.25" customHeight="1">
      <c r="A37" s="325"/>
      <c r="B37" s="465"/>
      <c r="C37" s="234" t="s">
        <v>12</v>
      </c>
      <c r="D37" s="234" t="s">
        <v>36</v>
      </c>
      <c r="E37" s="234" t="s">
        <v>37</v>
      </c>
      <c r="F37" s="234" t="s">
        <v>38</v>
      </c>
      <c r="G37" s="234" t="s">
        <v>51</v>
      </c>
      <c r="H37" s="234" t="s">
        <v>52</v>
      </c>
      <c r="I37" s="234" t="s">
        <v>53</v>
      </c>
      <c r="J37" s="234" t="s">
        <v>54</v>
      </c>
      <c r="K37" s="234" t="s">
        <v>55</v>
      </c>
      <c r="L37" s="234" t="s">
        <v>56</v>
      </c>
      <c r="M37" s="234" t="s">
        <v>57</v>
      </c>
      <c r="N37" s="234" t="s">
        <v>58</v>
      </c>
      <c r="O37" s="234" t="s">
        <v>59</v>
      </c>
      <c r="P37" s="234" t="s">
        <v>63</v>
      </c>
      <c r="Q37" s="326" t="s">
        <v>83</v>
      </c>
      <c r="R37" s="430"/>
      <c r="S37" s="430"/>
      <c r="T37" s="430"/>
      <c r="U37" s="430"/>
      <c r="V37" s="430"/>
      <c r="W37" s="430"/>
      <c r="X37" s="430"/>
      <c r="Y37" s="430"/>
      <c r="Z37" s="430"/>
      <c r="AA37" s="430"/>
      <c r="AB37" s="430"/>
      <c r="AC37" s="430"/>
      <c r="AD37" s="469"/>
      <c r="AG37" s="98"/>
      <c r="AH37" s="98"/>
      <c r="AI37" s="98"/>
      <c r="AJ37" s="98"/>
      <c r="AK37" s="98"/>
      <c r="AL37" s="98"/>
      <c r="AM37" s="98"/>
      <c r="AN37" s="98"/>
      <c r="AO37" s="98"/>
    </row>
    <row r="38" spans="1:41" ht="81.75" customHeight="1">
      <c r="A38" s="470" t="s">
        <v>425</v>
      </c>
      <c r="B38" s="472">
        <v>0.13</v>
      </c>
      <c r="C38" s="93" t="s">
        <v>9</v>
      </c>
      <c r="D38" s="212">
        <v>0.08</v>
      </c>
      <c r="E38" s="212">
        <v>0.08</v>
      </c>
      <c r="F38" s="212">
        <v>0.08</v>
      </c>
      <c r="G38" s="212">
        <v>0.08</v>
      </c>
      <c r="H38" s="212">
        <v>0.08</v>
      </c>
      <c r="I38" s="212">
        <v>0.08</v>
      </c>
      <c r="J38" s="212">
        <v>0.08</v>
      </c>
      <c r="K38" s="212">
        <v>0.09</v>
      </c>
      <c r="L38" s="212">
        <v>0.09</v>
      </c>
      <c r="M38" s="212">
        <v>0.09</v>
      </c>
      <c r="N38" s="212">
        <v>0.09</v>
      </c>
      <c r="O38" s="212">
        <v>0.08</v>
      </c>
      <c r="P38" s="100">
        <f aca="true" t="shared" si="0" ref="P38:P43">SUM(D38:O38)</f>
        <v>0.9999999999999999</v>
      </c>
      <c r="Q38" s="474" t="s">
        <v>552</v>
      </c>
      <c r="R38" s="475"/>
      <c r="S38" s="475"/>
      <c r="T38" s="475"/>
      <c r="U38" s="475"/>
      <c r="V38" s="475"/>
      <c r="W38" s="475"/>
      <c r="X38" s="475"/>
      <c r="Y38" s="475"/>
      <c r="Z38" s="475"/>
      <c r="AA38" s="475"/>
      <c r="AB38" s="475"/>
      <c r="AC38" s="475"/>
      <c r="AD38" s="476"/>
      <c r="AE38" s="101"/>
      <c r="AG38" s="102"/>
      <c r="AH38" s="102"/>
      <c r="AI38" s="102"/>
      <c r="AJ38" s="102"/>
      <c r="AK38" s="102"/>
      <c r="AL38" s="102"/>
      <c r="AM38" s="102"/>
      <c r="AN38" s="102"/>
      <c r="AO38" s="102"/>
    </row>
    <row r="39" spans="1:31" ht="81.75" customHeight="1">
      <c r="A39" s="471"/>
      <c r="B39" s="473"/>
      <c r="C39" s="103" t="s">
        <v>10</v>
      </c>
      <c r="D39" s="104">
        <v>0.04</v>
      </c>
      <c r="E39" s="104">
        <v>0.08</v>
      </c>
      <c r="F39" s="104">
        <v>0.08</v>
      </c>
      <c r="G39" s="104">
        <v>0.12</v>
      </c>
      <c r="H39" s="104">
        <v>0.08</v>
      </c>
      <c r="I39" s="104">
        <v>0.08</v>
      </c>
      <c r="J39" s="104">
        <v>0.08</v>
      </c>
      <c r="K39" s="104">
        <v>0.09</v>
      </c>
      <c r="L39" s="104">
        <v>0.09</v>
      </c>
      <c r="M39" s="104"/>
      <c r="N39" s="104"/>
      <c r="O39" s="104"/>
      <c r="P39" s="105">
        <f t="shared" si="0"/>
        <v>0.74</v>
      </c>
      <c r="Q39" s="477"/>
      <c r="R39" s="478"/>
      <c r="S39" s="478"/>
      <c r="T39" s="478"/>
      <c r="U39" s="478"/>
      <c r="V39" s="478"/>
      <c r="W39" s="478"/>
      <c r="X39" s="478"/>
      <c r="Y39" s="478"/>
      <c r="Z39" s="478"/>
      <c r="AA39" s="478"/>
      <c r="AB39" s="478"/>
      <c r="AC39" s="478"/>
      <c r="AD39" s="479"/>
      <c r="AE39" s="101"/>
    </row>
    <row r="40" spans="1:31" ht="127.5" customHeight="1">
      <c r="A40" s="471" t="s">
        <v>426</v>
      </c>
      <c r="B40" s="472">
        <v>0.13</v>
      </c>
      <c r="C40" s="106" t="s">
        <v>9</v>
      </c>
      <c r="D40" s="212">
        <v>0.08</v>
      </c>
      <c r="E40" s="212">
        <v>0.08</v>
      </c>
      <c r="F40" s="212">
        <v>0.08</v>
      </c>
      <c r="G40" s="212">
        <v>0.08</v>
      </c>
      <c r="H40" s="212">
        <v>0.08</v>
      </c>
      <c r="I40" s="212">
        <v>0.08</v>
      </c>
      <c r="J40" s="212">
        <v>0.08</v>
      </c>
      <c r="K40" s="212">
        <v>0.09</v>
      </c>
      <c r="L40" s="212">
        <v>0.09</v>
      </c>
      <c r="M40" s="212">
        <v>0.09</v>
      </c>
      <c r="N40" s="212">
        <v>0.09</v>
      </c>
      <c r="O40" s="212">
        <v>0.08</v>
      </c>
      <c r="P40" s="105">
        <f t="shared" si="0"/>
        <v>0.9999999999999999</v>
      </c>
      <c r="Q40" s="474" t="s">
        <v>578</v>
      </c>
      <c r="R40" s="475"/>
      <c r="S40" s="475"/>
      <c r="T40" s="475"/>
      <c r="U40" s="475"/>
      <c r="V40" s="475"/>
      <c r="W40" s="475"/>
      <c r="X40" s="475"/>
      <c r="Y40" s="475"/>
      <c r="Z40" s="475"/>
      <c r="AA40" s="475"/>
      <c r="AB40" s="475"/>
      <c r="AC40" s="475"/>
      <c r="AD40" s="476"/>
      <c r="AE40" s="101"/>
    </row>
    <row r="41" spans="1:31" ht="114" customHeight="1">
      <c r="A41" s="471"/>
      <c r="B41" s="473"/>
      <c r="C41" s="103" t="s">
        <v>10</v>
      </c>
      <c r="D41" s="104">
        <v>0.04</v>
      </c>
      <c r="E41" s="104">
        <v>0.08</v>
      </c>
      <c r="F41" s="104">
        <v>0.08</v>
      </c>
      <c r="G41" s="104">
        <v>0.12</v>
      </c>
      <c r="H41" s="104">
        <v>0.08</v>
      </c>
      <c r="I41" s="104">
        <v>0.08</v>
      </c>
      <c r="J41" s="104">
        <v>0.08</v>
      </c>
      <c r="K41" s="104">
        <v>0.09</v>
      </c>
      <c r="L41" s="104">
        <v>0.09</v>
      </c>
      <c r="M41" s="108"/>
      <c r="N41" s="108"/>
      <c r="O41" s="108"/>
      <c r="P41" s="105">
        <f t="shared" si="0"/>
        <v>0.74</v>
      </c>
      <c r="Q41" s="477"/>
      <c r="R41" s="478"/>
      <c r="S41" s="478"/>
      <c r="T41" s="478"/>
      <c r="U41" s="478"/>
      <c r="V41" s="478"/>
      <c r="W41" s="478"/>
      <c r="X41" s="478"/>
      <c r="Y41" s="478"/>
      <c r="Z41" s="478"/>
      <c r="AA41" s="478"/>
      <c r="AB41" s="478"/>
      <c r="AC41" s="478"/>
      <c r="AD41" s="479"/>
      <c r="AE41" s="101"/>
    </row>
    <row r="42" spans="1:31" ht="36" customHeight="1">
      <c r="A42" s="480" t="s">
        <v>427</v>
      </c>
      <c r="B42" s="472">
        <v>0.09</v>
      </c>
      <c r="C42" s="106" t="s">
        <v>9</v>
      </c>
      <c r="D42" s="212">
        <v>0.08</v>
      </c>
      <c r="E42" s="212">
        <v>0.08</v>
      </c>
      <c r="F42" s="212">
        <v>0.08</v>
      </c>
      <c r="G42" s="212">
        <v>0.08</v>
      </c>
      <c r="H42" s="212">
        <v>0.08</v>
      </c>
      <c r="I42" s="212">
        <v>0.08</v>
      </c>
      <c r="J42" s="212">
        <v>0.08</v>
      </c>
      <c r="K42" s="212">
        <v>0.09</v>
      </c>
      <c r="L42" s="212">
        <v>0.09</v>
      </c>
      <c r="M42" s="212">
        <v>0.09</v>
      </c>
      <c r="N42" s="212">
        <v>0.09</v>
      </c>
      <c r="O42" s="212">
        <v>0.08</v>
      </c>
      <c r="P42" s="105">
        <f t="shared" si="0"/>
        <v>0.9999999999999999</v>
      </c>
      <c r="Q42" s="474" t="s">
        <v>553</v>
      </c>
      <c r="R42" s="475"/>
      <c r="S42" s="475"/>
      <c r="T42" s="475"/>
      <c r="U42" s="475"/>
      <c r="V42" s="475"/>
      <c r="W42" s="475"/>
      <c r="X42" s="475"/>
      <c r="Y42" s="475"/>
      <c r="Z42" s="475"/>
      <c r="AA42" s="475"/>
      <c r="AB42" s="475"/>
      <c r="AC42" s="475"/>
      <c r="AD42" s="476"/>
      <c r="AE42" s="101"/>
    </row>
    <row r="43" spans="1:31" ht="93" customHeight="1" thickBot="1">
      <c r="A43" s="481"/>
      <c r="B43" s="482"/>
      <c r="C43" s="94" t="s">
        <v>10</v>
      </c>
      <c r="D43" s="110">
        <v>0.08</v>
      </c>
      <c r="E43" s="110">
        <v>0.08</v>
      </c>
      <c r="F43" s="110">
        <v>0.08</v>
      </c>
      <c r="G43" s="235">
        <v>0.08</v>
      </c>
      <c r="H43" s="110">
        <v>0.08</v>
      </c>
      <c r="I43" s="110">
        <v>0.08</v>
      </c>
      <c r="J43" s="110">
        <v>0.08</v>
      </c>
      <c r="K43" s="110">
        <v>0.09</v>
      </c>
      <c r="L43" s="110">
        <v>0.09</v>
      </c>
      <c r="M43" s="111"/>
      <c r="N43" s="111"/>
      <c r="O43" s="111"/>
      <c r="P43" s="112">
        <f t="shared" si="0"/>
        <v>0.74</v>
      </c>
      <c r="Q43" s="483"/>
      <c r="R43" s="484"/>
      <c r="S43" s="484"/>
      <c r="T43" s="484"/>
      <c r="U43" s="484"/>
      <c r="V43" s="484"/>
      <c r="W43" s="484"/>
      <c r="X43" s="484"/>
      <c r="Y43" s="484"/>
      <c r="Z43" s="484"/>
      <c r="AA43" s="484"/>
      <c r="AB43" s="484"/>
      <c r="AC43" s="484"/>
      <c r="AD43" s="485"/>
      <c r="AE43" s="101"/>
    </row>
    <row r="44" ht="15">
      <c r="A44" s="52" t="s">
        <v>294</v>
      </c>
    </row>
  </sheetData>
  <sheetProtection/>
  <mergeCells count="79">
    <mergeCell ref="A40:A41"/>
    <mergeCell ref="B40:B41"/>
    <mergeCell ref="Q40:AD41"/>
    <mergeCell ref="A42:A43"/>
    <mergeCell ref="B42:B43"/>
    <mergeCell ref="Q42:AD43"/>
    <mergeCell ref="A36:A37"/>
    <mergeCell ref="B36:B37"/>
    <mergeCell ref="C36:P36"/>
    <mergeCell ref="Q36:AD36"/>
    <mergeCell ref="Q37:AD37"/>
    <mergeCell ref="A38:A39"/>
    <mergeCell ref="B38:B39"/>
    <mergeCell ref="Q38:AD39"/>
    <mergeCell ref="A34:A35"/>
    <mergeCell ref="B34:B35"/>
    <mergeCell ref="W34:Z35"/>
    <mergeCell ref="AA34:AD35"/>
    <mergeCell ref="Q33:S33"/>
    <mergeCell ref="T33:V33"/>
    <mergeCell ref="Q34:S35"/>
    <mergeCell ref="T34:V35"/>
    <mergeCell ref="B30:C30"/>
    <mergeCell ref="Q30:AD30"/>
    <mergeCell ref="A31:AD31"/>
    <mergeCell ref="A32:A33"/>
    <mergeCell ref="B32:B33"/>
    <mergeCell ref="C32:C33"/>
    <mergeCell ref="D32:P32"/>
    <mergeCell ref="Q32:AD32"/>
    <mergeCell ref="W33:Z33"/>
    <mergeCell ref="AA33:AD33"/>
    <mergeCell ref="A28:A29"/>
    <mergeCell ref="B28:C29"/>
    <mergeCell ref="D28:O28"/>
    <mergeCell ref="P28:P29"/>
    <mergeCell ref="Q28:AD29"/>
    <mergeCell ref="R15:X15"/>
    <mergeCell ref="Y15:Z15"/>
    <mergeCell ref="W17:X17"/>
    <mergeCell ref="Y17:AB17"/>
    <mergeCell ref="A15:B15"/>
    <mergeCell ref="M9:N9"/>
    <mergeCell ref="O9:P9"/>
    <mergeCell ref="M7:N7"/>
    <mergeCell ref="A27:AD27"/>
    <mergeCell ref="A23:B23"/>
    <mergeCell ref="A25:B25"/>
    <mergeCell ref="AA15:AD15"/>
    <mergeCell ref="C16:AB16"/>
    <mergeCell ref="A17:B17"/>
    <mergeCell ref="C17:Q17"/>
    <mergeCell ref="B3:AA4"/>
    <mergeCell ref="AB3:AD3"/>
    <mergeCell ref="AB4:AD4"/>
    <mergeCell ref="A11:B13"/>
    <mergeCell ref="D7:H9"/>
    <mergeCell ref="I7:J9"/>
    <mergeCell ref="K7:L9"/>
    <mergeCell ref="O7:P7"/>
    <mergeCell ref="M8:N8"/>
    <mergeCell ref="O8:P8"/>
    <mergeCell ref="A7:B9"/>
    <mergeCell ref="C7:C9"/>
    <mergeCell ref="R17:V17"/>
    <mergeCell ref="C11:AD13"/>
    <mergeCell ref="L15:Q15"/>
    <mergeCell ref="A1:A4"/>
    <mergeCell ref="B1:AA1"/>
    <mergeCell ref="AB1:AD1"/>
    <mergeCell ref="B2:AA2"/>
    <mergeCell ref="AB2:AD2"/>
    <mergeCell ref="C15:K15"/>
    <mergeCell ref="A24:B24"/>
    <mergeCell ref="A19:AD19"/>
    <mergeCell ref="Q20:AD20"/>
    <mergeCell ref="C20:P20"/>
    <mergeCell ref="A22:B22"/>
    <mergeCell ref="AC17:AD17"/>
  </mergeCells>
  <dataValidations count="3">
    <dataValidation type="textLength" operator="lessThanOrEqual" allowBlank="1" showInputMessage="1" showErrorMessage="1" errorTitle="Máximo 2.000 caracteres" error="Máximo 2.000 caracteres" sqref="AA34 Q34 W34 Q38:AD43 T34">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dataValidations>
  <printOptions/>
  <pageMargins left="0.25" right="0.25" top="1" bottom="1" header="0.3" footer="0.3"/>
  <pageSetup fitToHeight="1" fitToWidth="1" horizontalDpi="600" verticalDpi="600" orientation="landscape" scale="16"/>
  <drawing r:id="rId3"/>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B45"/>
  <sheetViews>
    <sheetView zoomScale="90" zoomScaleNormal="90" zoomScalePageLayoutView="0" workbookViewId="0" topLeftCell="A54">
      <selection activeCell="B31" sqref="B31"/>
    </sheetView>
  </sheetViews>
  <sheetFormatPr defaultColWidth="10.8515625" defaultRowHeight="15"/>
  <cols>
    <col min="1" max="1" width="72.00390625" style="139" bestFit="1" customWidth="1"/>
    <col min="2" max="2" width="73.421875" style="139" customWidth="1"/>
    <col min="3" max="3" width="10.8515625" style="139" customWidth="1"/>
    <col min="4" max="4" width="31.140625" style="139" customWidth="1"/>
    <col min="5" max="5" width="70.140625" style="139" customWidth="1"/>
    <col min="6" max="6" width="17.28125" style="139" customWidth="1"/>
    <col min="7" max="8" width="21.8515625" style="139" customWidth="1"/>
    <col min="9" max="9" width="19.28125" style="139" customWidth="1"/>
    <col min="10" max="10" width="42.00390625" style="139" customWidth="1"/>
    <col min="11" max="16384" width="10.8515625" style="139" customWidth="1"/>
  </cols>
  <sheetData>
    <row r="1" spans="1:2" ht="25.5" customHeight="1">
      <c r="A1" s="684" t="s">
        <v>195</v>
      </c>
      <c r="B1" s="685"/>
    </row>
    <row r="2" spans="1:2" ht="25.5" customHeight="1">
      <c r="A2" s="686" t="s">
        <v>400</v>
      </c>
      <c r="B2" s="687"/>
    </row>
    <row r="3" spans="1:2" ht="15">
      <c r="A3" s="202" t="s">
        <v>324</v>
      </c>
      <c r="B3" s="141" t="s">
        <v>325</v>
      </c>
    </row>
    <row r="4" spans="1:2" ht="15">
      <c r="A4" s="203" t="s">
        <v>71</v>
      </c>
      <c r="B4" s="149" t="s">
        <v>357</v>
      </c>
    </row>
    <row r="5" spans="1:2" ht="105">
      <c r="A5" s="203" t="s">
        <v>67</v>
      </c>
      <c r="B5" s="207" t="s">
        <v>417</v>
      </c>
    </row>
    <row r="6" spans="1:2" s="140" customFormat="1" ht="15">
      <c r="A6" s="203" t="s">
        <v>0</v>
      </c>
      <c r="B6" s="688" t="s">
        <v>352</v>
      </c>
    </row>
    <row r="7" spans="1:2" s="140" customFormat="1" ht="15">
      <c r="A7" s="203" t="s">
        <v>77</v>
      </c>
      <c r="B7" s="689"/>
    </row>
    <row r="8" spans="1:2" s="140" customFormat="1" ht="15">
      <c r="A8" s="203" t="s">
        <v>73</v>
      </c>
      <c r="B8" s="689"/>
    </row>
    <row r="9" spans="1:2" s="140" customFormat="1" ht="15">
      <c r="A9" s="203" t="s">
        <v>333</v>
      </c>
      <c r="B9" s="690"/>
    </row>
    <row r="10" spans="1:2" s="140" customFormat="1" ht="30">
      <c r="A10" s="203" t="s">
        <v>293</v>
      </c>
      <c r="B10" s="142" t="s">
        <v>359</v>
      </c>
    </row>
    <row r="11" spans="1:2" s="140" customFormat="1" ht="45">
      <c r="A11" s="203" t="s">
        <v>1</v>
      </c>
      <c r="B11" s="142" t="s">
        <v>375</v>
      </c>
    </row>
    <row r="12" spans="1:2" s="140" customFormat="1" ht="60">
      <c r="A12" s="203" t="s">
        <v>15</v>
      </c>
      <c r="B12" s="143" t="s">
        <v>353</v>
      </c>
    </row>
    <row r="13" spans="1:2" s="140" customFormat="1" ht="30">
      <c r="A13" s="203" t="s">
        <v>331</v>
      </c>
      <c r="B13" s="143" t="s">
        <v>354</v>
      </c>
    </row>
    <row r="14" spans="1:2" s="140" customFormat="1" ht="45">
      <c r="A14" s="203" t="s">
        <v>332</v>
      </c>
      <c r="B14" s="143" t="s">
        <v>360</v>
      </c>
    </row>
    <row r="15" spans="1:2" ht="72" customHeight="1">
      <c r="A15" s="204" t="s">
        <v>329</v>
      </c>
      <c r="B15" s="144" t="s">
        <v>355</v>
      </c>
    </row>
    <row r="16" spans="1:2" ht="194.25">
      <c r="A16" s="204" t="s">
        <v>330</v>
      </c>
      <c r="B16" s="145" t="s">
        <v>356</v>
      </c>
    </row>
    <row r="17" spans="1:2" ht="25.5" customHeight="1">
      <c r="A17" s="686" t="s">
        <v>401</v>
      </c>
      <c r="B17" s="687"/>
    </row>
    <row r="18" spans="1:2" ht="15">
      <c r="A18" s="202" t="s">
        <v>324</v>
      </c>
      <c r="B18" s="141" t="s">
        <v>325</v>
      </c>
    </row>
    <row r="19" spans="1:2" ht="15">
      <c r="A19" s="203" t="s">
        <v>71</v>
      </c>
      <c r="B19" s="149" t="s">
        <v>357</v>
      </c>
    </row>
    <row r="20" spans="1:2" ht="105">
      <c r="A20" s="203" t="s">
        <v>67</v>
      </c>
      <c r="B20" s="148" t="s">
        <v>358</v>
      </c>
    </row>
    <row r="21" spans="1:2" ht="30">
      <c r="A21" s="203" t="s">
        <v>334</v>
      </c>
      <c r="B21" s="143" t="s">
        <v>335</v>
      </c>
    </row>
    <row r="22" spans="1:2" ht="45">
      <c r="A22" s="203" t="s">
        <v>327</v>
      </c>
      <c r="B22" s="143" t="s">
        <v>361</v>
      </c>
    </row>
    <row r="23" spans="1:2" ht="75">
      <c r="A23" s="203" t="s">
        <v>336</v>
      </c>
      <c r="B23" s="143" t="s">
        <v>337</v>
      </c>
    </row>
    <row r="24" spans="1:2" ht="30">
      <c r="A24" s="203" t="s">
        <v>326</v>
      </c>
      <c r="B24" s="146" t="s">
        <v>362</v>
      </c>
    </row>
    <row r="25" spans="1:2" ht="15">
      <c r="A25" s="203" t="s">
        <v>301</v>
      </c>
      <c r="B25" s="146" t="s">
        <v>406</v>
      </c>
    </row>
    <row r="26" spans="1:2" ht="45.75" customHeight="1">
      <c r="A26" s="203" t="s">
        <v>338</v>
      </c>
      <c r="B26" s="147" t="s">
        <v>371</v>
      </c>
    </row>
    <row r="27" spans="1:2" ht="75">
      <c r="A27" s="203" t="s">
        <v>279</v>
      </c>
      <c r="B27" s="147" t="s">
        <v>365</v>
      </c>
    </row>
    <row r="28" spans="1:2" ht="45">
      <c r="A28" s="203" t="s">
        <v>339</v>
      </c>
      <c r="B28" s="147" t="s">
        <v>340</v>
      </c>
    </row>
    <row r="29" spans="1:2" ht="45">
      <c r="A29" s="203" t="s">
        <v>364</v>
      </c>
      <c r="B29" s="147" t="s">
        <v>366</v>
      </c>
    </row>
    <row r="30" spans="1:2" ht="45">
      <c r="A30" s="203" t="s">
        <v>116</v>
      </c>
      <c r="B30" s="147" t="s">
        <v>367</v>
      </c>
    </row>
    <row r="31" spans="1:2" ht="144" customHeight="1">
      <c r="A31" s="203" t="s">
        <v>341</v>
      </c>
      <c r="B31" s="147" t="s">
        <v>368</v>
      </c>
    </row>
    <row r="32" spans="1:2" ht="30">
      <c r="A32" s="203" t="s">
        <v>342</v>
      </c>
      <c r="B32" s="147" t="s">
        <v>345</v>
      </c>
    </row>
    <row r="33" spans="1:2" ht="30">
      <c r="A33" s="203" t="s">
        <v>343</v>
      </c>
      <c r="B33" s="147" t="s">
        <v>344</v>
      </c>
    </row>
    <row r="34" spans="1:2" ht="30">
      <c r="A34" s="203" t="s">
        <v>322</v>
      </c>
      <c r="B34" s="147" t="s">
        <v>369</v>
      </c>
    </row>
    <row r="35" spans="1:2" ht="30">
      <c r="A35" s="203" t="s">
        <v>349</v>
      </c>
      <c r="B35" s="147" t="s">
        <v>346</v>
      </c>
    </row>
    <row r="36" spans="1:2" ht="75">
      <c r="A36" s="203" t="s">
        <v>407</v>
      </c>
      <c r="B36" s="147" t="s">
        <v>409</v>
      </c>
    </row>
    <row r="37" spans="1:2" ht="15">
      <c r="A37" s="203" t="s">
        <v>404</v>
      </c>
      <c r="B37" s="147" t="s">
        <v>411</v>
      </c>
    </row>
    <row r="38" spans="1:2" ht="30">
      <c r="A38" s="203" t="s">
        <v>410</v>
      </c>
      <c r="B38" s="147" t="s">
        <v>412</v>
      </c>
    </row>
    <row r="39" spans="1:2" ht="45">
      <c r="A39" s="203" t="s">
        <v>328</v>
      </c>
      <c r="B39" s="147" t="s">
        <v>347</v>
      </c>
    </row>
    <row r="40" spans="1:2" ht="28.5">
      <c r="A40" s="204" t="s">
        <v>299</v>
      </c>
      <c r="B40" s="147" t="s">
        <v>348</v>
      </c>
    </row>
    <row r="41" spans="1:2" ht="25.5" customHeight="1">
      <c r="A41" s="686" t="s">
        <v>350</v>
      </c>
      <c r="B41" s="687"/>
    </row>
    <row r="42" spans="1:2" ht="15">
      <c r="A42" s="684" t="s">
        <v>351</v>
      </c>
      <c r="B42" s="685"/>
    </row>
    <row r="43" spans="1:2" ht="72" customHeight="1">
      <c r="A43" s="682" t="s">
        <v>397</v>
      </c>
      <c r="B43" s="683"/>
    </row>
    <row r="44" spans="1:2" ht="30">
      <c r="A44" s="203" t="s">
        <v>364</v>
      </c>
      <c r="B44" s="147" t="s">
        <v>414</v>
      </c>
    </row>
    <row r="45" spans="1:2" ht="45">
      <c r="A45" s="204" t="s">
        <v>416</v>
      </c>
      <c r="B45" s="147" t="s">
        <v>415</v>
      </c>
    </row>
  </sheetData>
  <sheetProtection/>
  <mergeCells count="7">
    <mergeCell ref="A43:B43"/>
    <mergeCell ref="A1:B1"/>
    <mergeCell ref="A2:B2"/>
    <mergeCell ref="B6:B9"/>
    <mergeCell ref="A17:B17"/>
    <mergeCell ref="A41:B41"/>
    <mergeCell ref="A42:B42"/>
  </mergeCells>
  <printOptions/>
  <pageMargins left="0.25" right="0.25" top="1" bottom="1" header="0.3" footer="0.3"/>
  <pageSetup fitToHeight="1" fitToWidth="1" horizontalDpi="600" verticalDpi="600" orientation="landscape" scale="26"/>
</worksheet>
</file>

<file path=xl/worksheets/sheet11.xml><?xml version="1.0" encoding="utf-8"?>
<worksheet xmlns="http://schemas.openxmlformats.org/spreadsheetml/2006/main" xmlns:r="http://schemas.openxmlformats.org/officeDocument/2006/relationships">
  <sheetPr>
    <pageSetUpPr fitToPage="1"/>
  </sheetPr>
  <dimension ref="A1:I56"/>
  <sheetViews>
    <sheetView zoomScale="91" zoomScaleNormal="91" zoomScalePageLayoutView="0" workbookViewId="0" topLeftCell="A31">
      <selection activeCell="B31" sqref="B31"/>
    </sheetView>
  </sheetViews>
  <sheetFormatPr defaultColWidth="11.421875" defaultRowHeight="15"/>
  <cols>
    <col min="1" max="1" width="44.140625" style="113" customWidth="1"/>
    <col min="2" max="2" width="61.8515625" style="113" customWidth="1"/>
    <col min="3" max="3" width="61.140625" style="113" customWidth="1"/>
    <col min="4" max="4" width="81.00390625" style="113" customWidth="1"/>
    <col min="5" max="5" width="32.8515625" style="139" customWidth="1"/>
    <col min="6" max="6" width="19.00390625" style="113" customWidth="1"/>
    <col min="7" max="7" width="29.421875" style="113" customWidth="1"/>
    <col min="8" max="8" width="36.28125" style="113" customWidth="1"/>
    <col min="9" max="9" width="40.00390625" style="113" customWidth="1"/>
    <col min="10" max="16384" width="11.421875" style="113" customWidth="1"/>
  </cols>
  <sheetData>
    <row r="1" spans="1:9" s="125" customFormat="1" ht="15">
      <c r="A1" s="124" t="s">
        <v>114</v>
      </c>
      <c r="B1" s="124" t="s">
        <v>196</v>
      </c>
      <c r="C1" s="124" t="s">
        <v>115</v>
      </c>
      <c r="D1" s="124" t="s">
        <v>265</v>
      </c>
      <c r="E1" s="124" t="s">
        <v>116</v>
      </c>
      <c r="F1" s="124" t="s">
        <v>86</v>
      </c>
      <c r="G1" s="124" t="s">
        <v>291</v>
      </c>
      <c r="H1" s="124" t="s">
        <v>289</v>
      </c>
      <c r="I1" s="124" t="s">
        <v>301</v>
      </c>
    </row>
    <row r="2" spans="1:9" s="125" customFormat="1" ht="15">
      <c r="A2" s="126" t="s">
        <v>117</v>
      </c>
      <c r="B2" s="119" t="s">
        <v>197</v>
      </c>
      <c r="C2" s="126" t="s">
        <v>118</v>
      </c>
      <c r="D2" s="127" t="s">
        <v>267</v>
      </c>
      <c r="E2" s="121" t="s">
        <v>120</v>
      </c>
      <c r="F2" s="128" t="s">
        <v>280</v>
      </c>
      <c r="G2" s="129" t="s">
        <v>384</v>
      </c>
      <c r="H2" s="129" t="s">
        <v>303</v>
      </c>
      <c r="I2" s="130" t="s">
        <v>306</v>
      </c>
    </row>
    <row r="3" spans="1:9" ht="15">
      <c r="A3" s="126" t="s">
        <v>121</v>
      </c>
      <c r="B3" s="119" t="s">
        <v>198</v>
      </c>
      <c r="C3" s="126" t="s">
        <v>122</v>
      </c>
      <c r="D3" s="131" t="s">
        <v>119</v>
      </c>
      <c r="E3" s="121" t="s">
        <v>124</v>
      </c>
      <c r="F3" s="128" t="s">
        <v>281</v>
      </c>
      <c r="G3" s="129" t="s">
        <v>385</v>
      </c>
      <c r="H3" s="129" t="s">
        <v>304</v>
      </c>
      <c r="I3" s="130" t="s">
        <v>307</v>
      </c>
    </row>
    <row r="4" spans="1:9" ht="15">
      <c r="A4" s="126" t="s">
        <v>125</v>
      </c>
      <c r="B4" s="119" t="s">
        <v>199</v>
      </c>
      <c r="C4" s="126" t="s">
        <v>126</v>
      </c>
      <c r="D4" s="131" t="s">
        <v>123</v>
      </c>
      <c r="E4" s="121" t="s">
        <v>128</v>
      </c>
      <c r="F4" s="128" t="s">
        <v>282</v>
      </c>
      <c r="G4" s="129" t="s">
        <v>386</v>
      </c>
      <c r="H4" s="129" t="s">
        <v>393</v>
      </c>
      <c r="I4" s="130" t="s">
        <v>308</v>
      </c>
    </row>
    <row r="5" spans="1:9" ht="15">
      <c r="A5" s="126" t="s">
        <v>129</v>
      </c>
      <c r="B5" s="119" t="s">
        <v>200</v>
      </c>
      <c r="C5" s="126" t="s">
        <v>130</v>
      </c>
      <c r="D5" s="131" t="s">
        <v>127</v>
      </c>
      <c r="E5" s="121" t="s">
        <v>132</v>
      </c>
      <c r="F5" s="128" t="s">
        <v>283</v>
      </c>
      <c r="G5" s="129" t="s">
        <v>383</v>
      </c>
      <c r="H5" s="129" t="s">
        <v>394</v>
      </c>
      <c r="I5" s="130" t="s">
        <v>309</v>
      </c>
    </row>
    <row r="6" spans="1:9" ht="30">
      <c r="A6" s="126" t="s">
        <v>133</v>
      </c>
      <c r="B6" s="119" t="s">
        <v>201</v>
      </c>
      <c r="C6" s="126" t="s">
        <v>134</v>
      </c>
      <c r="D6" s="131" t="s">
        <v>131</v>
      </c>
      <c r="E6" s="121" t="s">
        <v>136</v>
      </c>
      <c r="G6" s="129" t="s">
        <v>302</v>
      </c>
      <c r="H6" s="129" t="s">
        <v>395</v>
      </c>
      <c r="I6" s="130" t="s">
        <v>310</v>
      </c>
    </row>
    <row r="7" spans="2:9" ht="30">
      <c r="B7" s="119" t="s">
        <v>202</v>
      </c>
      <c r="C7" s="126" t="s">
        <v>137</v>
      </c>
      <c r="D7" s="131" t="s">
        <v>135</v>
      </c>
      <c r="E7" s="128" t="s">
        <v>139</v>
      </c>
      <c r="G7" s="121" t="s">
        <v>392</v>
      </c>
      <c r="H7" s="129" t="s">
        <v>305</v>
      </c>
      <c r="I7" s="130" t="s">
        <v>311</v>
      </c>
    </row>
    <row r="8" spans="1:9" ht="30">
      <c r="A8" s="132"/>
      <c r="B8" s="119" t="s">
        <v>203</v>
      </c>
      <c r="C8" s="126" t="s">
        <v>140</v>
      </c>
      <c r="D8" s="131" t="s">
        <v>138</v>
      </c>
      <c r="E8" s="128" t="s">
        <v>142</v>
      </c>
      <c r="I8" s="128" t="s">
        <v>312</v>
      </c>
    </row>
    <row r="9" spans="1:9" ht="32.25" customHeight="1">
      <c r="A9" s="132"/>
      <c r="B9" s="119" t="s">
        <v>204</v>
      </c>
      <c r="C9" s="126" t="s">
        <v>143</v>
      </c>
      <c r="D9" s="131" t="s">
        <v>141</v>
      </c>
      <c r="E9" s="128" t="s">
        <v>145</v>
      </c>
      <c r="I9" s="128" t="s">
        <v>313</v>
      </c>
    </row>
    <row r="10" spans="1:9" ht="15">
      <c r="A10" s="132"/>
      <c r="B10" s="119" t="s">
        <v>205</v>
      </c>
      <c r="C10" s="126" t="s">
        <v>146</v>
      </c>
      <c r="D10" s="131" t="s">
        <v>144</v>
      </c>
      <c r="E10" s="128" t="s">
        <v>148</v>
      </c>
      <c r="I10" s="128" t="s">
        <v>314</v>
      </c>
    </row>
    <row r="11" spans="1:9" ht="15">
      <c r="A11" s="132"/>
      <c r="B11" s="119" t="s">
        <v>206</v>
      </c>
      <c r="C11" s="126" t="s">
        <v>149</v>
      </c>
      <c r="D11" s="131" t="s">
        <v>147</v>
      </c>
      <c r="E11" s="128" t="s">
        <v>151</v>
      </c>
      <c r="I11" s="128" t="s">
        <v>315</v>
      </c>
    </row>
    <row r="12" spans="1:9" ht="30">
      <c r="A12" s="132"/>
      <c r="B12" s="119" t="s">
        <v>207</v>
      </c>
      <c r="C12" s="126" t="s">
        <v>152</v>
      </c>
      <c r="D12" s="131" t="s">
        <v>150</v>
      </c>
      <c r="E12" s="128" t="s">
        <v>154</v>
      </c>
      <c r="I12" s="128" t="s">
        <v>316</v>
      </c>
    </row>
    <row r="13" spans="1:9" ht="15">
      <c r="A13" s="132"/>
      <c r="B13" s="133" t="s">
        <v>208</v>
      </c>
      <c r="D13" s="131" t="s">
        <v>153</v>
      </c>
      <c r="E13" s="128" t="s">
        <v>156</v>
      </c>
      <c r="I13" s="128" t="s">
        <v>317</v>
      </c>
    </row>
    <row r="14" spans="1:5" ht="15">
      <c r="A14" s="132"/>
      <c r="B14" s="119" t="s">
        <v>209</v>
      </c>
      <c r="C14" s="132"/>
      <c r="D14" s="131" t="s">
        <v>155</v>
      </c>
      <c r="E14" s="128" t="s">
        <v>158</v>
      </c>
    </row>
    <row r="15" spans="1:5" ht="15">
      <c r="A15" s="132"/>
      <c r="B15" s="119" t="s">
        <v>210</v>
      </c>
      <c r="C15" s="132"/>
      <c r="D15" s="131" t="s">
        <v>157</v>
      </c>
      <c r="E15" s="128" t="s">
        <v>276</v>
      </c>
    </row>
    <row r="16" spans="1:5" ht="15">
      <c r="A16" s="132"/>
      <c r="B16" s="119" t="s">
        <v>211</v>
      </c>
      <c r="C16" s="132"/>
      <c r="D16" s="131" t="s">
        <v>159</v>
      </c>
      <c r="E16" s="134"/>
    </row>
    <row r="17" spans="1:5" ht="15">
      <c r="A17" s="132"/>
      <c r="B17" s="119" t="s">
        <v>212</v>
      </c>
      <c r="C17" s="132"/>
      <c r="D17" s="131" t="s">
        <v>160</v>
      </c>
      <c r="E17" s="134"/>
    </row>
    <row r="18" spans="1:5" ht="15">
      <c r="A18" s="132"/>
      <c r="B18" s="119" t="s">
        <v>213</v>
      </c>
      <c r="C18" s="132"/>
      <c r="D18" s="131" t="s">
        <v>161</v>
      </c>
      <c r="E18" s="134"/>
    </row>
    <row r="19" spans="1:5" ht="15">
      <c r="A19" s="132"/>
      <c r="B19" s="119" t="s">
        <v>214</v>
      </c>
      <c r="C19" s="132"/>
      <c r="D19" s="131" t="s">
        <v>162</v>
      </c>
      <c r="E19" s="134"/>
    </row>
    <row r="20" spans="1:5" ht="15">
      <c r="A20" s="132"/>
      <c r="B20" s="119" t="s">
        <v>215</v>
      </c>
      <c r="C20" s="132"/>
      <c r="D20" s="131" t="s">
        <v>163</v>
      </c>
      <c r="E20" s="134"/>
    </row>
    <row r="21" spans="2:5" ht="15">
      <c r="B21" s="119" t="s">
        <v>216</v>
      </c>
      <c r="D21" s="131" t="s">
        <v>164</v>
      </c>
      <c r="E21" s="134"/>
    </row>
    <row r="22" spans="2:5" ht="15">
      <c r="B22" s="119" t="s">
        <v>217</v>
      </c>
      <c r="D22" s="131" t="s">
        <v>165</v>
      </c>
      <c r="E22" s="134"/>
    </row>
    <row r="23" spans="2:5" ht="15">
      <c r="B23" s="119" t="s">
        <v>218</v>
      </c>
      <c r="D23" s="131" t="s">
        <v>166</v>
      </c>
      <c r="E23" s="134"/>
    </row>
    <row r="24" spans="4:5" ht="15">
      <c r="D24" s="135" t="s">
        <v>266</v>
      </c>
      <c r="E24" s="135" t="s">
        <v>257</v>
      </c>
    </row>
    <row r="25" spans="4:5" ht="15">
      <c r="D25" s="136" t="s">
        <v>219</v>
      </c>
      <c r="E25" s="128" t="s">
        <v>220</v>
      </c>
    </row>
    <row r="26" spans="4:5" ht="15">
      <c r="D26" s="136" t="s">
        <v>221</v>
      </c>
      <c r="E26" s="128" t="s">
        <v>264</v>
      </c>
    </row>
    <row r="27" spans="4:5" ht="15">
      <c r="D27" s="691" t="s">
        <v>222</v>
      </c>
      <c r="E27" s="128" t="s">
        <v>223</v>
      </c>
    </row>
    <row r="28" spans="4:5" ht="15">
      <c r="D28" s="692"/>
      <c r="E28" s="128" t="s">
        <v>224</v>
      </c>
    </row>
    <row r="29" spans="4:5" ht="15">
      <c r="D29" s="692"/>
      <c r="E29" s="128" t="s">
        <v>225</v>
      </c>
    </row>
    <row r="30" spans="4:5" ht="15">
      <c r="D30" s="693"/>
      <c r="E30" s="128" t="s">
        <v>226</v>
      </c>
    </row>
    <row r="31" spans="4:5" ht="15">
      <c r="D31" s="136" t="s">
        <v>227</v>
      </c>
      <c r="E31" s="128" t="s">
        <v>228</v>
      </c>
    </row>
    <row r="32" spans="4:5" ht="15">
      <c r="D32" s="136" t="s">
        <v>229</v>
      </c>
      <c r="E32" s="128" t="s">
        <v>230</v>
      </c>
    </row>
    <row r="33" spans="4:5" ht="15">
      <c r="D33" s="136" t="s">
        <v>231</v>
      </c>
      <c r="E33" s="128" t="s">
        <v>232</v>
      </c>
    </row>
    <row r="34" spans="4:5" ht="15">
      <c r="D34" s="136" t="s">
        <v>258</v>
      </c>
      <c r="E34" s="128" t="s">
        <v>233</v>
      </c>
    </row>
    <row r="35" spans="4:5" ht="15">
      <c r="D35" s="136" t="s">
        <v>234</v>
      </c>
      <c r="E35" s="128" t="s">
        <v>235</v>
      </c>
    </row>
    <row r="36" spans="4:5" ht="15">
      <c r="D36" s="136" t="s">
        <v>236</v>
      </c>
      <c r="E36" s="128" t="s">
        <v>237</v>
      </c>
    </row>
    <row r="37" spans="4:5" ht="15">
      <c r="D37" s="136" t="s">
        <v>238</v>
      </c>
      <c r="E37" s="128" t="s">
        <v>239</v>
      </c>
    </row>
    <row r="38" spans="4:5" ht="15">
      <c r="D38" s="136" t="s">
        <v>240</v>
      </c>
      <c r="E38" s="128" t="s">
        <v>241</v>
      </c>
    </row>
    <row r="39" spans="4:5" ht="15">
      <c r="D39" s="137" t="s">
        <v>259</v>
      </c>
      <c r="E39" s="128" t="s">
        <v>242</v>
      </c>
    </row>
    <row r="40" spans="4:5" ht="15">
      <c r="D40" s="137" t="s">
        <v>243</v>
      </c>
      <c r="E40" s="128" t="s">
        <v>263</v>
      </c>
    </row>
    <row r="41" spans="4:5" ht="15">
      <c r="D41" s="136" t="s">
        <v>260</v>
      </c>
      <c r="E41" s="128" t="s">
        <v>244</v>
      </c>
    </row>
    <row r="42" spans="4:5" ht="15">
      <c r="D42" s="136" t="s">
        <v>245</v>
      </c>
      <c r="E42" s="128" t="s">
        <v>246</v>
      </c>
    </row>
    <row r="43" spans="4:5" ht="15">
      <c r="D43" s="137" t="s">
        <v>253</v>
      </c>
      <c r="E43" s="128" t="s">
        <v>262</v>
      </c>
    </row>
    <row r="44" spans="4:5" ht="15">
      <c r="D44" s="138" t="s">
        <v>254</v>
      </c>
      <c r="E44" s="128" t="s">
        <v>261</v>
      </c>
    </row>
    <row r="45" spans="4:5" ht="15">
      <c r="D45" s="131" t="s">
        <v>247</v>
      </c>
      <c r="E45" s="128" t="s">
        <v>248</v>
      </c>
    </row>
    <row r="46" spans="4:5" ht="15">
      <c r="D46" s="131" t="s">
        <v>249</v>
      </c>
      <c r="E46" s="128" t="s">
        <v>250</v>
      </c>
    </row>
    <row r="47" spans="4:5" ht="15">
      <c r="D47" s="131" t="s">
        <v>251</v>
      </c>
      <c r="E47" s="128" t="s">
        <v>252</v>
      </c>
    </row>
    <row r="48" spans="4:5" ht="15">
      <c r="D48" s="131" t="s">
        <v>255</v>
      </c>
      <c r="E48" s="128" t="s">
        <v>256</v>
      </c>
    </row>
    <row r="49" ht="15">
      <c r="D49" s="135" t="s">
        <v>268</v>
      </c>
    </row>
    <row r="50" ht="15">
      <c r="D50" s="131" t="s">
        <v>274</v>
      </c>
    </row>
    <row r="51" ht="15">
      <c r="D51" s="131" t="s">
        <v>275</v>
      </c>
    </row>
    <row r="52" ht="15">
      <c r="D52" s="135" t="s">
        <v>269</v>
      </c>
    </row>
    <row r="53" ht="15">
      <c r="D53" s="138" t="s">
        <v>270</v>
      </c>
    </row>
    <row r="54" ht="15">
      <c r="D54" s="138" t="s">
        <v>271</v>
      </c>
    </row>
    <row r="55" ht="15">
      <c r="D55" s="138" t="s">
        <v>272</v>
      </c>
    </row>
    <row r="56" ht="15">
      <c r="D56" s="138" t="s">
        <v>273</v>
      </c>
    </row>
  </sheetData>
  <sheetProtection/>
  <mergeCells count="1">
    <mergeCell ref="D27:D30"/>
  </mergeCells>
  <printOptions/>
  <pageMargins left="0.75" right="0.75" top="1" bottom="1" header="0.3" footer="0.3"/>
  <pageSetup fitToHeight="1" fitToWidth="1" horizontalDpi="600" verticalDpi="600" orientation="landscape" scale="26"/>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5" right="0.75" top="1" bottom="1" header="0.3" footer="0.3"/>
  <pageSetup orientation="portrait" paperSize="9"/>
</worksheet>
</file>

<file path=xl/worksheets/sheet13.xml><?xml version="1.0" encoding="utf-8"?>
<worksheet xmlns="http://schemas.openxmlformats.org/spreadsheetml/2006/main" xmlns:r="http://schemas.openxmlformats.org/officeDocument/2006/relationships">
  <dimension ref="A1:N105"/>
  <sheetViews>
    <sheetView zoomScale="90" zoomScaleNormal="90" zoomScalePageLayoutView="0" workbookViewId="0" topLeftCell="A1">
      <selection activeCell="P9" sqref="P9"/>
    </sheetView>
  </sheetViews>
  <sheetFormatPr defaultColWidth="11.421875" defaultRowHeight="15"/>
  <cols>
    <col min="3" max="3" width="6.8515625" style="0" customWidth="1"/>
    <col min="4" max="4" width="8.8515625" style="0" customWidth="1"/>
    <col min="5" max="5" width="10.8515625" style="0" customWidth="1"/>
  </cols>
  <sheetData>
    <row r="1" spans="2:14" ht="15">
      <c r="B1" t="s">
        <v>19</v>
      </c>
      <c r="C1" s="698" t="s">
        <v>20</v>
      </c>
      <c r="D1" s="698"/>
      <c r="E1" s="698"/>
      <c r="F1" s="698"/>
      <c r="G1" s="699" t="s">
        <v>22</v>
      </c>
      <c r="H1" s="700"/>
      <c r="I1" s="700"/>
      <c r="J1" s="701"/>
      <c r="K1" s="697" t="s">
        <v>23</v>
      </c>
      <c r="L1" s="697"/>
      <c r="M1" s="697"/>
      <c r="N1" s="697"/>
    </row>
    <row r="2" spans="3:14" ht="15">
      <c r="C2" s="5"/>
      <c r="D2" s="5"/>
      <c r="E2" s="5"/>
      <c r="F2" s="5" t="s">
        <v>21</v>
      </c>
      <c r="G2" s="31"/>
      <c r="H2" s="5"/>
      <c r="I2" s="5"/>
      <c r="J2" s="32" t="s">
        <v>21</v>
      </c>
      <c r="K2" s="5"/>
      <c r="L2" s="5"/>
      <c r="M2" s="5"/>
      <c r="N2" s="5" t="s">
        <v>21</v>
      </c>
    </row>
    <row r="3" spans="1:14" ht="15">
      <c r="A3" s="694" t="s">
        <v>24</v>
      </c>
      <c r="B3" s="6">
        <v>1</v>
      </c>
      <c r="C3" s="7">
        <v>0.05</v>
      </c>
      <c r="D3" s="7">
        <v>0.05</v>
      </c>
      <c r="E3" s="7">
        <v>0.1</v>
      </c>
      <c r="F3" s="8">
        <f>(C3+D3+E3)</f>
        <v>0.2</v>
      </c>
      <c r="G3" s="33">
        <v>0.1</v>
      </c>
      <c r="H3" s="7">
        <v>0.1</v>
      </c>
      <c r="I3" s="7">
        <v>0.1</v>
      </c>
      <c r="J3" s="34">
        <f>(G3+H3+I3)</f>
        <v>0.30000000000000004</v>
      </c>
      <c r="K3" s="1">
        <v>0.1</v>
      </c>
      <c r="L3" s="1">
        <v>0.1</v>
      </c>
      <c r="M3" s="1">
        <v>0.1</v>
      </c>
      <c r="N3" s="2">
        <f>K3+L3+M3</f>
        <v>0.30000000000000004</v>
      </c>
    </row>
    <row r="4" spans="1:14" ht="15">
      <c r="A4" s="694"/>
      <c r="B4" s="6">
        <v>2</v>
      </c>
      <c r="C4" s="7">
        <v>0.05</v>
      </c>
      <c r="D4" s="7">
        <v>0.05</v>
      </c>
      <c r="E4" s="7">
        <v>0.1</v>
      </c>
      <c r="F4" s="8">
        <f>(C4+D4+E4)</f>
        <v>0.2</v>
      </c>
      <c r="G4" s="33">
        <v>0.1</v>
      </c>
      <c r="H4" s="7">
        <v>0.1</v>
      </c>
      <c r="I4" s="7">
        <v>0.1</v>
      </c>
      <c r="J4" s="34">
        <f>(G4+H4+I4)</f>
        <v>0.30000000000000004</v>
      </c>
      <c r="K4" s="1">
        <v>0.1</v>
      </c>
      <c r="L4" s="1">
        <v>0.1</v>
      </c>
      <c r="M4" s="1">
        <v>0.1</v>
      </c>
      <c r="N4" s="2">
        <f>K4+L4+M4</f>
        <v>0.30000000000000004</v>
      </c>
    </row>
    <row r="5" spans="1:14" ht="15">
      <c r="A5" s="694"/>
      <c r="B5" s="6">
        <v>3</v>
      </c>
      <c r="C5" s="7">
        <v>0.05</v>
      </c>
      <c r="D5" s="7">
        <v>0.05</v>
      </c>
      <c r="E5" s="7">
        <v>0.1</v>
      </c>
      <c r="F5" s="8">
        <f>(C5+D5+E5)</f>
        <v>0.2</v>
      </c>
      <c r="G5" s="33">
        <v>0.1</v>
      </c>
      <c r="H5" s="7">
        <v>0.1</v>
      </c>
      <c r="I5" s="7">
        <v>0.1</v>
      </c>
      <c r="J5" s="34">
        <f>(G5+H5+I5)</f>
        <v>0.30000000000000004</v>
      </c>
      <c r="K5" s="25"/>
      <c r="L5" s="6"/>
      <c r="M5" s="6"/>
      <c r="N5" s="6"/>
    </row>
    <row r="6" spans="1:14" ht="15">
      <c r="A6" s="694"/>
      <c r="B6" s="6">
        <v>4</v>
      </c>
      <c r="C6" s="7">
        <v>0.1</v>
      </c>
      <c r="D6" s="7">
        <v>0.1</v>
      </c>
      <c r="E6" s="7">
        <v>0.2</v>
      </c>
      <c r="F6" s="8">
        <f>(C6+D6+E6)</f>
        <v>0.4</v>
      </c>
      <c r="G6" s="33">
        <v>0</v>
      </c>
      <c r="H6" s="7">
        <v>0</v>
      </c>
      <c r="I6" s="7">
        <v>0.1</v>
      </c>
      <c r="J6" s="34">
        <f>(G6+H6+I6)</f>
        <v>0.1</v>
      </c>
      <c r="K6" s="25"/>
      <c r="L6" s="6"/>
      <c r="M6" s="6"/>
      <c r="N6" s="6"/>
    </row>
    <row r="7" spans="1:14" ht="15">
      <c r="A7" s="694"/>
      <c r="B7" s="6">
        <v>5</v>
      </c>
      <c r="C7" s="7">
        <v>0</v>
      </c>
      <c r="D7" s="7">
        <v>0</v>
      </c>
      <c r="E7" s="7">
        <v>0</v>
      </c>
      <c r="F7" s="8">
        <f>(C7+D7+E7)</f>
        <v>0</v>
      </c>
      <c r="G7" s="33">
        <v>0</v>
      </c>
      <c r="H7" s="7">
        <v>0</v>
      </c>
      <c r="I7" s="7">
        <v>0</v>
      </c>
      <c r="J7" s="34">
        <f>(G7+H7+I7)</f>
        <v>0</v>
      </c>
      <c r="K7" s="25"/>
      <c r="L7" s="6"/>
      <c r="M7" s="6"/>
      <c r="N7" s="6"/>
    </row>
    <row r="8" spans="1:14" ht="15">
      <c r="A8" s="694" t="s">
        <v>25</v>
      </c>
      <c r="B8" s="10">
        <v>6</v>
      </c>
      <c r="C8" s="11">
        <v>0.1</v>
      </c>
      <c r="D8" s="11">
        <v>0.1</v>
      </c>
      <c r="E8" s="11">
        <v>0.1</v>
      </c>
      <c r="F8" s="12">
        <f>C8+D8+E8</f>
        <v>0.30000000000000004</v>
      </c>
      <c r="G8" s="35"/>
      <c r="H8" s="10"/>
      <c r="I8" s="10"/>
      <c r="J8" s="36"/>
      <c r="K8" s="26"/>
      <c r="L8" s="10"/>
      <c r="M8" s="10"/>
      <c r="N8" s="10"/>
    </row>
    <row r="9" spans="1:14" ht="15">
      <c r="A9" s="694"/>
      <c r="B9" s="10">
        <v>7</v>
      </c>
      <c r="C9" s="10"/>
      <c r="D9" s="10"/>
      <c r="E9" s="10"/>
      <c r="F9" s="20"/>
      <c r="G9" s="37"/>
      <c r="H9" s="10"/>
      <c r="I9" s="10"/>
      <c r="J9" s="36"/>
      <c r="K9" s="26"/>
      <c r="L9" s="10"/>
      <c r="M9" s="10"/>
      <c r="N9" s="10"/>
    </row>
    <row r="10" spans="1:14" ht="15">
      <c r="A10" s="694"/>
      <c r="B10" s="10">
        <v>8</v>
      </c>
      <c r="C10" s="10"/>
      <c r="D10" s="10"/>
      <c r="E10" s="10"/>
      <c r="F10" s="20"/>
      <c r="G10" s="37"/>
      <c r="H10" s="10"/>
      <c r="I10" s="10"/>
      <c r="J10" s="36"/>
      <c r="K10" s="26"/>
      <c r="L10" s="10"/>
      <c r="M10" s="10"/>
      <c r="N10" s="10"/>
    </row>
    <row r="11" spans="1:14" ht="15">
      <c r="A11" s="694"/>
      <c r="B11" s="10">
        <v>9</v>
      </c>
      <c r="C11" s="10"/>
      <c r="D11" s="10"/>
      <c r="E11" s="10"/>
      <c r="F11" s="20"/>
      <c r="G11" s="37"/>
      <c r="H11" s="10"/>
      <c r="I11" s="10"/>
      <c r="J11" s="36"/>
      <c r="K11" s="26"/>
      <c r="L11" s="10"/>
      <c r="M11" s="10"/>
      <c r="N11" s="10"/>
    </row>
    <row r="12" spans="1:14" ht="15">
      <c r="A12" s="694" t="s">
        <v>26</v>
      </c>
      <c r="B12" s="15">
        <v>10</v>
      </c>
      <c r="C12" s="15"/>
      <c r="D12" s="15"/>
      <c r="E12" s="15"/>
      <c r="F12" s="21"/>
      <c r="G12" s="38"/>
      <c r="H12" s="15"/>
      <c r="I12" s="15"/>
      <c r="J12" s="39"/>
      <c r="K12" s="27"/>
      <c r="L12" s="15"/>
      <c r="M12" s="15"/>
      <c r="N12" s="15"/>
    </row>
    <row r="13" spans="1:14" ht="15">
      <c r="A13" s="694"/>
      <c r="B13" s="15">
        <v>11</v>
      </c>
      <c r="C13" s="15"/>
      <c r="D13" s="15"/>
      <c r="E13" s="15"/>
      <c r="F13" s="21"/>
      <c r="G13" s="38"/>
      <c r="H13" s="15"/>
      <c r="I13" s="15"/>
      <c r="J13" s="39"/>
      <c r="K13" s="27"/>
      <c r="L13" s="15"/>
      <c r="M13" s="15"/>
      <c r="N13" s="15"/>
    </row>
    <row r="14" spans="1:14" ht="15">
      <c r="A14" s="694"/>
      <c r="B14" s="15">
        <v>12</v>
      </c>
      <c r="C14" s="15"/>
      <c r="D14" s="15"/>
      <c r="E14" s="15"/>
      <c r="F14" s="21"/>
      <c r="G14" s="38"/>
      <c r="H14" s="15"/>
      <c r="I14" s="15"/>
      <c r="J14" s="39"/>
      <c r="K14" s="27"/>
      <c r="L14" s="15"/>
      <c r="M14" s="15"/>
      <c r="N14" s="15"/>
    </row>
    <row r="15" spans="1:14" ht="15">
      <c r="A15" s="694"/>
      <c r="B15" s="15">
        <v>13</v>
      </c>
      <c r="C15" s="15"/>
      <c r="D15" s="15"/>
      <c r="E15" s="15"/>
      <c r="F15" s="21"/>
      <c r="G15" s="38"/>
      <c r="H15" s="15"/>
      <c r="I15" s="15"/>
      <c r="J15" s="39"/>
      <c r="K15" s="27"/>
      <c r="L15" s="15"/>
      <c r="M15" s="15"/>
      <c r="N15" s="15"/>
    </row>
    <row r="16" spans="1:14" ht="15">
      <c r="A16" s="694" t="s">
        <v>27</v>
      </c>
      <c r="B16" s="16">
        <v>14</v>
      </c>
      <c r="C16" s="16"/>
      <c r="D16" s="16"/>
      <c r="E16" s="16"/>
      <c r="F16" s="22"/>
      <c r="G16" s="40"/>
      <c r="H16" s="16"/>
      <c r="I16" s="16"/>
      <c r="J16" s="41"/>
      <c r="K16" s="28"/>
      <c r="L16" s="16"/>
      <c r="M16" s="16"/>
      <c r="N16" s="16"/>
    </row>
    <row r="17" spans="1:14" ht="15">
      <c r="A17" s="694"/>
      <c r="B17" s="16">
        <v>15</v>
      </c>
      <c r="C17" s="16"/>
      <c r="D17" s="16"/>
      <c r="E17" s="16"/>
      <c r="F17" s="22"/>
      <c r="G17" s="40"/>
      <c r="H17" s="16"/>
      <c r="I17" s="16"/>
      <c r="J17" s="41"/>
      <c r="K17" s="28"/>
      <c r="L17" s="16"/>
      <c r="M17" s="16"/>
      <c r="N17" s="16"/>
    </row>
    <row r="18" spans="1:14" ht="15">
      <c r="A18" s="694"/>
      <c r="B18" s="16">
        <v>16</v>
      </c>
      <c r="C18" s="16"/>
      <c r="D18" s="16"/>
      <c r="E18" s="16"/>
      <c r="F18" s="22"/>
      <c r="G18" s="40"/>
      <c r="H18" s="16"/>
      <c r="I18" s="16"/>
      <c r="J18" s="41"/>
      <c r="K18" s="28"/>
      <c r="L18" s="16"/>
      <c r="M18" s="16"/>
      <c r="N18" s="16"/>
    </row>
    <row r="19" spans="1:14" ht="15">
      <c r="A19" s="694" t="s">
        <v>28</v>
      </c>
      <c r="B19" s="19">
        <v>17</v>
      </c>
      <c r="C19" s="19"/>
      <c r="D19" s="19"/>
      <c r="E19" s="19"/>
      <c r="F19" s="23"/>
      <c r="G19" s="42"/>
      <c r="H19" s="19"/>
      <c r="I19" s="19"/>
      <c r="J19" s="43"/>
      <c r="K19" s="29"/>
      <c r="L19" s="19"/>
      <c r="M19" s="19"/>
      <c r="N19" s="19"/>
    </row>
    <row r="20" spans="1:14" ht="15">
      <c r="A20" s="694"/>
      <c r="B20" s="19">
        <v>18</v>
      </c>
      <c r="C20" s="19"/>
      <c r="D20" s="19"/>
      <c r="E20" s="19"/>
      <c r="F20" s="23"/>
      <c r="G20" s="42"/>
      <c r="H20" s="19"/>
      <c r="I20" s="19"/>
      <c r="J20" s="43"/>
      <c r="K20" s="29"/>
      <c r="L20" s="19"/>
      <c r="M20" s="19"/>
      <c r="N20" s="19"/>
    </row>
    <row r="21" spans="1:14" ht="15">
      <c r="A21" s="694"/>
      <c r="B21" s="19">
        <v>19</v>
      </c>
      <c r="C21" s="19"/>
      <c r="D21" s="19"/>
      <c r="E21" s="19"/>
      <c r="F21" s="23"/>
      <c r="G21" s="42"/>
      <c r="H21" s="19"/>
      <c r="I21" s="19"/>
      <c r="J21" s="43"/>
      <c r="K21" s="29"/>
      <c r="L21" s="19"/>
      <c r="M21" s="19"/>
      <c r="N21" s="19"/>
    </row>
    <row r="22" spans="1:14" ht="15">
      <c r="A22" s="694"/>
      <c r="B22" s="19">
        <v>20</v>
      </c>
      <c r="C22" s="19"/>
      <c r="D22" s="19"/>
      <c r="E22" s="19"/>
      <c r="F22" s="23"/>
      <c r="G22" s="42"/>
      <c r="H22" s="19"/>
      <c r="I22" s="19"/>
      <c r="J22" s="43"/>
      <c r="K22" s="29"/>
      <c r="L22" s="19"/>
      <c r="M22" s="19"/>
      <c r="N22" s="19"/>
    </row>
    <row r="23" spans="1:14" ht="15">
      <c r="A23" s="694" t="s">
        <v>29</v>
      </c>
      <c r="B23" s="14">
        <v>21</v>
      </c>
      <c r="C23" s="14"/>
      <c r="D23" s="14"/>
      <c r="E23" s="14"/>
      <c r="F23" s="24"/>
      <c r="G23" s="44"/>
      <c r="H23" s="14"/>
      <c r="I23" s="14"/>
      <c r="J23" s="45"/>
      <c r="K23" s="30"/>
      <c r="L23" s="14"/>
      <c r="M23" s="14"/>
      <c r="N23" s="14"/>
    </row>
    <row r="24" spans="1:14" ht="15">
      <c r="A24" s="694"/>
      <c r="B24" s="14">
        <v>22</v>
      </c>
      <c r="C24" s="14"/>
      <c r="D24" s="14"/>
      <c r="E24" s="14"/>
      <c r="F24" s="24"/>
      <c r="G24" s="44"/>
      <c r="H24" s="14"/>
      <c r="I24" s="14"/>
      <c r="J24" s="45"/>
      <c r="K24" s="30"/>
      <c r="L24" s="14"/>
      <c r="M24" s="14"/>
      <c r="N24" s="14"/>
    </row>
    <row r="25" spans="1:14" ht="15">
      <c r="A25" s="694"/>
      <c r="B25" s="14">
        <v>23</v>
      </c>
      <c r="C25" s="14"/>
      <c r="D25" s="14"/>
      <c r="E25" s="14"/>
      <c r="F25" s="24"/>
      <c r="G25" s="44"/>
      <c r="H25" s="14"/>
      <c r="I25" s="14"/>
      <c r="J25" s="45"/>
      <c r="K25" s="30"/>
      <c r="L25" s="14"/>
      <c r="M25" s="14"/>
      <c r="N25" s="14"/>
    </row>
    <row r="26" spans="1:14" ht="15">
      <c r="A26" s="694"/>
      <c r="B26" s="14">
        <v>24</v>
      </c>
      <c r="C26" s="14"/>
      <c r="D26" s="14"/>
      <c r="E26" s="14"/>
      <c r="F26" s="24"/>
      <c r="G26" s="44"/>
      <c r="H26" s="14"/>
      <c r="I26" s="14"/>
      <c r="J26" s="45"/>
      <c r="K26" s="30"/>
      <c r="L26" s="14"/>
      <c r="M26" s="14"/>
      <c r="N26" s="14"/>
    </row>
    <row r="27" spans="1:14" ht="15">
      <c r="A27" s="694" t="s">
        <v>30</v>
      </c>
      <c r="B27" s="10">
        <v>25</v>
      </c>
      <c r="C27" s="10"/>
      <c r="D27" s="10"/>
      <c r="E27" s="10"/>
      <c r="F27" s="10"/>
      <c r="G27" s="10"/>
      <c r="H27" s="10"/>
      <c r="I27" s="10"/>
      <c r="J27" s="10"/>
      <c r="K27" s="10"/>
      <c r="L27" s="10"/>
      <c r="M27" s="10"/>
      <c r="N27" s="10"/>
    </row>
    <row r="28" spans="1:14" ht="15">
      <c r="A28" s="694"/>
      <c r="B28" s="10">
        <v>26</v>
      </c>
      <c r="C28" s="10"/>
      <c r="D28" s="10"/>
      <c r="E28" s="10"/>
      <c r="F28" s="10"/>
      <c r="G28" s="10"/>
      <c r="H28" s="10"/>
      <c r="I28" s="10"/>
      <c r="J28" s="10"/>
      <c r="K28" s="10"/>
      <c r="L28" s="10"/>
      <c r="M28" s="10"/>
      <c r="N28" s="10"/>
    </row>
    <row r="29" spans="1:14" ht="15">
      <c r="A29" s="694"/>
      <c r="B29" s="10">
        <v>27</v>
      </c>
      <c r="C29" s="10"/>
      <c r="D29" s="10"/>
      <c r="E29" s="10"/>
      <c r="F29" s="10"/>
      <c r="G29" s="10"/>
      <c r="H29" s="10"/>
      <c r="I29" s="10"/>
      <c r="J29" s="10"/>
      <c r="K29" s="10"/>
      <c r="L29" s="10"/>
      <c r="M29" s="10"/>
      <c r="N29" s="10"/>
    </row>
    <row r="30" spans="1:14" ht="15">
      <c r="A30" s="694"/>
      <c r="B30" s="10">
        <v>28</v>
      </c>
      <c r="C30" s="10"/>
      <c r="D30" s="10"/>
      <c r="E30" s="10"/>
      <c r="F30" s="10"/>
      <c r="G30" s="10"/>
      <c r="H30" s="10"/>
      <c r="I30" s="10"/>
      <c r="J30" s="10"/>
      <c r="K30" s="10"/>
      <c r="L30" s="10"/>
      <c r="M30" s="10"/>
      <c r="N30" s="10"/>
    </row>
    <row r="31" spans="1:14" ht="15">
      <c r="A31" s="694"/>
      <c r="B31" s="10">
        <v>29</v>
      </c>
      <c r="C31" s="10"/>
      <c r="D31" s="10"/>
      <c r="E31" s="10"/>
      <c r="F31" s="10"/>
      <c r="G31" s="10"/>
      <c r="H31" s="10"/>
      <c r="I31" s="10"/>
      <c r="J31" s="10"/>
      <c r="K31" s="10"/>
      <c r="L31" s="10"/>
      <c r="M31" s="10"/>
      <c r="N31" s="10"/>
    </row>
    <row r="32" spans="1:14" ht="15">
      <c r="A32" s="694" t="s">
        <v>31</v>
      </c>
      <c r="B32" s="17">
        <v>30</v>
      </c>
      <c r="C32" s="17"/>
      <c r="D32" s="17"/>
      <c r="E32" s="17"/>
      <c r="F32" s="17"/>
      <c r="G32" s="17"/>
      <c r="H32" s="17"/>
      <c r="I32" s="17"/>
      <c r="J32" s="17"/>
      <c r="K32" s="17"/>
      <c r="L32" s="17"/>
      <c r="M32" s="17"/>
      <c r="N32" s="17"/>
    </row>
    <row r="33" spans="1:14" ht="15">
      <c r="A33" s="694"/>
      <c r="B33" s="17">
        <v>31</v>
      </c>
      <c r="C33" s="17"/>
      <c r="D33" s="17"/>
      <c r="E33" s="17"/>
      <c r="F33" s="17"/>
      <c r="G33" s="17"/>
      <c r="H33" s="17"/>
      <c r="I33" s="17"/>
      <c r="J33" s="17"/>
      <c r="K33" s="17"/>
      <c r="L33" s="17"/>
      <c r="M33" s="17"/>
      <c r="N33" s="17"/>
    </row>
    <row r="34" spans="1:14" ht="15">
      <c r="A34" s="694"/>
      <c r="B34" s="17">
        <v>32</v>
      </c>
      <c r="C34" s="17"/>
      <c r="D34" s="17"/>
      <c r="E34" s="17"/>
      <c r="F34" s="17"/>
      <c r="G34" s="17"/>
      <c r="H34" s="17"/>
      <c r="I34" s="17"/>
      <c r="J34" s="17"/>
      <c r="K34" s="17"/>
      <c r="L34" s="17"/>
      <c r="M34" s="17"/>
      <c r="N34" s="17"/>
    </row>
    <row r="35" spans="1:14" ht="15">
      <c r="A35" s="694" t="s">
        <v>32</v>
      </c>
      <c r="B35" s="18">
        <v>33</v>
      </c>
      <c r="C35" s="15"/>
      <c r="D35" s="15"/>
      <c r="E35" s="15"/>
      <c r="F35" s="15"/>
      <c r="G35" s="15"/>
      <c r="H35" s="15"/>
      <c r="I35" s="15"/>
      <c r="J35" s="15"/>
      <c r="K35" s="15"/>
      <c r="L35" s="15"/>
      <c r="M35" s="15"/>
      <c r="N35" s="15"/>
    </row>
    <row r="36" spans="1:14" ht="15">
      <c r="A36" s="694"/>
      <c r="B36" s="15">
        <v>34</v>
      </c>
      <c r="C36" s="15"/>
      <c r="D36" s="15"/>
      <c r="E36" s="15"/>
      <c r="F36" s="15"/>
      <c r="G36" s="15"/>
      <c r="H36" s="15"/>
      <c r="I36" s="15"/>
      <c r="J36" s="15"/>
      <c r="K36" s="15"/>
      <c r="L36" s="15"/>
      <c r="M36" s="15"/>
      <c r="N36" s="15"/>
    </row>
    <row r="37" spans="1:14" ht="15">
      <c r="A37" s="694"/>
      <c r="B37" s="46">
        <v>35</v>
      </c>
      <c r="C37" s="15"/>
      <c r="D37" s="15"/>
      <c r="E37" s="15"/>
      <c r="F37" s="15"/>
      <c r="G37" s="15"/>
      <c r="H37" s="15"/>
      <c r="I37" s="15"/>
      <c r="J37" s="15"/>
      <c r="K37" s="15"/>
      <c r="L37" s="15"/>
      <c r="M37" s="15"/>
      <c r="N37" s="15"/>
    </row>
    <row r="38" spans="1:14" ht="15">
      <c r="A38" s="694" t="s">
        <v>33</v>
      </c>
      <c r="B38" s="9">
        <v>36</v>
      </c>
      <c r="C38" s="9"/>
      <c r="D38" s="9"/>
      <c r="E38" s="9"/>
      <c r="F38" s="9"/>
      <c r="G38" s="9"/>
      <c r="H38" s="9"/>
      <c r="I38" s="9"/>
      <c r="J38" s="9"/>
      <c r="K38" s="9"/>
      <c r="L38" s="9"/>
      <c r="M38" s="9"/>
      <c r="N38" s="9"/>
    </row>
    <row r="39" spans="1:14" ht="15">
      <c r="A39" s="694"/>
      <c r="B39" s="9">
        <v>37</v>
      </c>
      <c r="C39" s="9"/>
      <c r="D39" s="9"/>
      <c r="E39" s="9"/>
      <c r="F39" s="9"/>
      <c r="G39" s="9"/>
      <c r="H39" s="9"/>
      <c r="I39" s="9"/>
      <c r="J39" s="9"/>
      <c r="K39" s="9"/>
      <c r="L39" s="9"/>
      <c r="M39" s="9"/>
      <c r="N39" s="9"/>
    </row>
    <row r="40" spans="1:14" ht="15">
      <c r="A40" s="694"/>
      <c r="B40" s="9">
        <v>38</v>
      </c>
      <c r="C40" s="9"/>
      <c r="D40" s="9"/>
      <c r="E40" s="9"/>
      <c r="F40" s="9"/>
      <c r="G40" s="9"/>
      <c r="H40" s="9"/>
      <c r="I40" s="9"/>
      <c r="J40" s="9"/>
      <c r="K40" s="9"/>
      <c r="L40" s="9"/>
      <c r="M40" s="9"/>
      <c r="N40" s="9"/>
    </row>
    <row r="41" spans="1:14" ht="15">
      <c r="A41" s="695" t="s">
        <v>34</v>
      </c>
      <c r="B41" s="47">
        <v>39</v>
      </c>
      <c r="C41" s="48"/>
      <c r="D41" s="48"/>
      <c r="E41" s="48"/>
      <c r="F41" s="48"/>
      <c r="G41" s="48"/>
      <c r="H41" s="48"/>
      <c r="I41" s="48"/>
      <c r="J41" s="48"/>
      <c r="K41" s="48"/>
      <c r="L41" s="48"/>
      <c r="M41" s="48"/>
      <c r="N41" s="48"/>
    </row>
    <row r="42" spans="1:14" ht="15">
      <c r="A42" s="695"/>
      <c r="B42" s="48">
        <v>40</v>
      </c>
      <c r="C42" s="48"/>
      <c r="D42" s="48"/>
      <c r="E42" s="48"/>
      <c r="F42" s="48"/>
      <c r="G42" s="48"/>
      <c r="H42" s="48"/>
      <c r="I42" s="48"/>
      <c r="J42" s="48"/>
      <c r="K42" s="48"/>
      <c r="L42" s="48"/>
      <c r="M42" s="48"/>
      <c r="N42" s="48"/>
    </row>
    <row r="43" spans="1:14" ht="15">
      <c r="A43" s="695"/>
      <c r="B43" s="48">
        <v>41</v>
      </c>
      <c r="C43" s="48"/>
      <c r="D43" s="48"/>
      <c r="E43" s="48"/>
      <c r="F43" s="48"/>
      <c r="G43" s="48"/>
      <c r="H43" s="48"/>
      <c r="I43" s="48"/>
      <c r="J43" s="48"/>
      <c r="K43" s="48"/>
      <c r="L43" s="48"/>
      <c r="M43" s="48"/>
      <c r="N43" s="48"/>
    </row>
    <row r="44" spans="1:14" ht="15">
      <c r="A44" s="695"/>
      <c r="B44" s="49">
        <v>42</v>
      </c>
      <c r="C44" s="48"/>
      <c r="D44" s="48"/>
      <c r="E44" s="48"/>
      <c r="F44" s="48"/>
      <c r="G44" s="48"/>
      <c r="H44" s="48"/>
      <c r="I44" s="48"/>
      <c r="J44" s="48"/>
      <c r="K44" s="48"/>
      <c r="L44" s="48"/>
      <c r="M44" s="48"/>
      <c r="N44" s="48"/>
    </row>
    <row r="45" spans="1:14" ht="15">
      <c r="A45" s="696" t="s">
        <v>35</v>
      </c>
      <c r="B45" s="13">
        <v>43</v>
      </c>
      <c r="C45" s="13"/>
      <c r="D45" s="13"/>
      <c r="E45" s="13"/>
      <c r="F45" s="13"/>
      <c r="G45" s="13"/>
      <c r="H45" s="13"/>
      <c r="I45" s="13"/>
      <c r="J45" s="13"/>
      <c r="K45" s="13"/>
      <c r="L45" s="13"/>
      <c r="M45" s="13"/>
      <c r="N45" s="13"/>
    </row>
    <row r="46" spans="1:14" ht="15">
      <c r="A46" s="696"/>
      <c r="B46" s="13">
        <v>44</v>
      </c>
      <c r="C46" s="13"/>
      <c r="D46" s="13"/>
      <c r="E46" s="13"/>
      <c r="F46" s="13"/>
      <c r="G46" s="13"/>
      <c r="H46" s="13"/>
      <c r="I46" s="13"/>
      <c r="J46" s="13"/>
      <c r="K46" s="13"/>
      <c r="L46" s="13"/>
      <c r="M46" s="13"/>
      <c r="N46" s="13"/>
    </row>
    <row r="47" spans="1:14" ht="15">
      <c r="A47" s="3"/>
      <c r="B47" s="3"/>
      <c r="C47" s="3"/>
      <c r="D47" s="3"/>
      <c r="E47" s="3"/>
      <c r="F47" s="3"/>
      <c r="G47" s="3"/>
      <c r="H47" s="3"/>
      <c r="I47" s="3"/>
      <c r="J47" s="3"/>
      <c r="K47" s="3"/>
      <c r="L47" s="3"/>
      <c r="M47" s="3"/>
      <c r="N47" s="3"/>
    </row>
    <row r="48" spans="1:14" ht="15">
      <c r="A48" s="3"/>
      <c r="B48" s="3"/>
      <c r="C48" s="3"/>
      <c r="D48" s="3"/>
      <c r="E48" s="3"/>
      <c r="F48" s="3"/>
      <c r="G48" s="3"/>
      <c r="H48" s="3"/>
      <c r="I48" s="3"/>
      <c r="J48" s="3"/>
      <c r="K48" s="3"/>
      <c r="L48" s="3"/>
      <c r="M48" s="3"/>
      <c r="N48" s="3"/>
    </row>
    <row r="49" spans="1:14" ht="15">
      <c r="A49" s="3"/>
      <c r="B49" s="3"/>
      <c r="C49" s="3"/>
      <c r="D49" s="3"/>
      <c r="E49" s="3"/>
      <c r="F49" s="3"/>
      <c r="G49" s="3"/>
      <c r="H49" s="3"/>
      <c r="I49" s="3"/>
      <c r="J49" s="3"/>
      <c r="K49" s="3"/>
      <c r="L49" s="3"/>
      <c r="M49" s="3"/>
      <c r="N49" s="3"/>
    </row>
    <row r="50" spans="1:14" ht="15">
      <c r="A50" s="3"/>
      <c r="B50" s="3"/>
      <c r="C50" s="3"/>
      <c r="D50" s="3"/>
      <c r="E50" s="3"/>
      <c r="F50" s="3"/>
      <c r="G50" s="3"/>
      <c r="H50" s="3"/>
      <c r="I50" s="3"/>
      <c r="J50" s="3"/>
      <c r="K50" s="3"/>
      <c r="L50" s="3"/>
      <c r="M50" s="3"/>
      <c r="N50" s="3"/>
    </row>
    <row r="51" spans="1:14" ht="15">
      <c r="A51" s="3"/>
      <c r="B51" s="3"/>
      <c r="C51" s="3"/>
      <c r="D51" s="3"/>
      <c r="E51" s="3"/>
      <c r="F51" s="3"/>
      <c r="G51" s="3"/>
      <c r="H51" s="3"/>
      <c r="I51" s="3"/>
      <c r="J51" s="3"/>
      <c r="K51" s="3"/>
      <c r="L51" s="3"/>
      <c r="M51" s="3"/>
      <c r="N51" s="3"/>
    </row>
    <row r="52" spans="1:14" ht="15">
      <c r="A52" s="3"/>
      <c r="B52" s="3"/>
      <c r="C52" s="3"/>
      <c r="D52" s="3"/>
      <c r="E52" s="3"/>
      <c r="F52" s="3"/>
      <c r="G52" s="3"/>
      <c r="H52" s="3"/>
      <c r="I52" s="3"/>
      <c r="J52" s="3"/>
      <c r="K52" s="3"/>
      <c r="L52" s="3"/>
      <c r="M52" s="3"/>
      <c r="N52" s="3"/>
    </row>
    <row r="53" spans="1:14" ht="15">
      <c r="A53" s="3"/>
      <c r="B53" s="3"/>
      <c r="C53" s="3"/>
      <c r="D53" s="3"/>
      <c r="E53" s="3"/>
      <c r="F53" s="3"/>
      <c r="G53" s="3"/>
      <c r="H53" s="3"/>
      <c r="I53" s="3"/>
      <c r="J53" s="3"/>
      <c r="K53" s="3"/>
      <c r="L53" s="3"/>
      <c r="M53" s="3"/>
      <c r="N53" s="3"/>
    </row>
    <row r="54" spans="1:14" ht="15">
      <c r="A54" s="3"/>
      <c r="B54" s="3"/>
      <c r="C54" s="3"/>
      <c r="D54" s="3"/>
      <c r="E54" s="3"/>
      <c r="F54" s="3"/>
      <c r="G54" s="3"/>
      <c r="H54" s="3"/>
      <c r="I54" s="3"/>
      <c r="J54" s="3"/>
      <c r="K54" s="3"/>
      <c r="L54" s="3"/>
      <c r="M54" s="3"/>
      <c r="N54" s="3"/>
    </row>
    <row r="55" spans="1:14" ht="15">
      <c r="A55" s="3"/>
      <c r="B55" s="3"/>
      <c r="C55" s="3"/>
      <c r="D55" s="3"/>
      <c r="E55" s="3"/>
      <c r="F55" s="3"/>
      <c r="G55" s="3"/>
      <c r="H55" s="3"/>
      <c r="I55" s="3"/>
      <c r="J55" s="3"/>
      <c r="K55" s="3"/>
      <c r="L55" s="3"/>
      <c r="M55" s="3"/>
      <c r="N55" s="3"/>
    </row>
    <row r="56" spans="1:14" ht="15">
      <c r="A56" s="3"/>
      <c r="B56" s="3"/>
      <c r="C56" s="3"/>
      <c r="D56" s="3"/>
      <c r="E56" s="3"/>
      <c r="F56" s="3"/>
      <c r="G56" s="3"/>
      <c r="H56" s="3"/>
      <c r="I56" s="3"/>
      <c r="J56" s="3"/>
      <c r="K56" s="3"/>
      <c r="L56" s="3"/>
      <c r="M56" s="3"/>
      <c r="N56" s="3"/>
    </row>
    <row r="57" spans="1:14" ht="15">
      <c r="A57" s="3"/>
      <c r="B57" s="3"/>
      <c r="C57" s="3"/>
      <c r="D57" s="3"/>
      <c r="E57" s="3"/>
      <c r="F57" s="3"/>
      <c r="G57" s="3"/>
      <c r="H57" s="3"/>
      <c r="I57" s="3"/>
      <c r="J57" s="3"/>
      <c r="K57" s="3"/>
      <c r="L57" s="3"/>
      <c r="M57" s="3"/>
      <c r="N57" s="3"/>
    </row>
    <row r="58" spans="1:14" ht="15">
      <c r="A58" s="3"/>
      <c r="B58" s="3"/>
      <c r="C58" s="3"/>
      <c r="D58" s="3"/>
      <c r="E58" s="3"/>
      <c r="F58" s="3"/>
      <c r="G58" s="3"/>
      <c r="H58" s="3"/>
      <c r="I58" s="3"/>
      <c r="J58" s="3"/>
      <c r="K58" s="3"/>
      <c r="L58" s="3"/>
      <c r="M58" s="3"/>
      <c r="N58" s="3"/>
    </row>
    <row r="59" spans="1:14" ht="15">
      <c r="A59" s="3"/>
      <c r="B59" s="3"/>
      <c r="C59" s="3"/>
      <c r="D59" s="3"/>
      <c r="E59" s="3"/>
      <c r="F59" s="3"/>
      <c r="G59" s="3"/>
      <c r="H59" s="3"/>
      <c r="I59" s="3"/>
      <c r="J59" s="3"/>
      <c r="K59" s="3"/>
      <c r="L59" s="3"/>
      <c r="M59" s="3"/>
      <c r="N59" s="3"/>
    </row>
    <row r="60" spans="1:14" ht="15">
      <c r="A60" s="3"/>
      <c r="B60" s="3"/>
      <c r="C60" s="3"/>
      <c r="D60" s="3"/>
      <c r="E60" s="3"/>
      <c r="F60" s="3"/>
      <c r="G60" s="3"/>
      <c r="H60" s="3"/>
      <c r="I60" s="3"/>
      <c r="J60" s="3"/>
      <c r="K60" s="3"/>
      <c r="L60" s="3"/>
      <c r="M60" s="3"/>
      <c r="N60" s="3"/>
    </row>
    <row r="61" spans="1:14" ht="15">
      <c r="A61" s="3"/>
      <c r="B61" s="3"/>
      <c r="C61" s="3"/>
      <c r="D61" s="3"/>
      <c r="E61" s="3"/>
      <c r="F61" s="3"/>
      <c r="G61" s="3"/>
      <c r="H61" s="3"/>
      <c r="I61" s="3"/>
      <c r="J61" s="3"/>
      <c r="K61" s="3"/>
      <c r="L61" s="3"/>
      <c r="M61" s="3"/>
      <c r="N61" s="3"/>
    </row>
    <row r="62" spans="1:14" ht="15">
      <c r="A62" s="3"/>
      <c r="B62" s="3"/>
      <c r="C62" s="3"/>
      <c r="D62" s="3"/>
      <c r="E62" s="3"/>
      <c r="F62" s="3"/>
      <c r="G62" s="3"/>
      <c r="H62" s="3"/>
      <c r="I62" s="3"/>
      <c r="J62" s="3"/>
      <c r="K62" s="3"/>
      <c r="L62" s="3"/>
      <c r="M62" s="3"/>
      <c r="N62" s="3"/>
    </row>
    <row r="63" spans="1:14" ht="15">
      <c r="A63" s="3"/>
      <c r="B63" s="3"/>
      <c r="C63" s="3"/>
      <c r="D63" s="3"/>
      <c r="E63" s="3"/>
      <c r="F63" s="3"/>
      <c r="G63" s="3"/>
      <c r="H63" s="3"/>
      <c r="I63" s="3"/>
      <c r="J63" s="3"/>
      <c r="K63" s="3"/>
      <c r="L63" s="3"/>
      <c r="M63" s="3"/>
      <c r="N63" s="3"/>
    </row>
    <row r="64" spans="1:14" ht="15">
      <c r="A64" s="3"/>
      <c r="B64" s="3"/>
      <c r="C64" s="3"/>
      <c r="D64" s="3"/>
      <c r="E64" s="3"/>
      <c r="F64" s="3"/>
      <c r="G64" s="3"/>
      <c r="H64" s="3"/>
      <c r="I64" s="3"/>
      <c r="J64" s="3"/>
      <c r="K64" s="3"/>
      <c r="L64" s="3"/>
      <c r="M64" s="3"/>
      <c r="N64" s="3"/>
    </row>
    <row r="65" spans="1:14" ht="15">
      <c r="A65" s="3"/>
      <c r="B65" s="3"/>
      <c r="C65" s="3"/>
      <c r="D65" s="3"/>
      <c r="E65" s="3"/>
      <c r="F65" s="3"/>
      <c r="G65" s="3"/>
      <c r="H65" s="3"/>
      <c r="I65" s="3"/>
      <c r="J65" s="3"/>
      <c r="K65" s="3"/>
      <c r="L65" s="3"/>
      <c r="M65" s="3"/>
      <c r="N65" s="3"/>
    </row>
    <row r="66" spans="1:14" ht="15">
      <c r="A66" s="3"/>
      <c r="B66" s="3"/>
      <c r="C66" s="3"/>
      <c r="D66" s="3"/>
      <c r="E66" s="3"/>
      <c r="F66" s="3"/>
      <c r="G66" s="3"/>
      <c r="H66" s="3"/>
      <c r="I66" s="3"/>
      <c r="J66" s="3"/>
      <c r="K66" s="3"/>
      <c r="L66" s="3"/>
      <c r="M66" s="3"/>
      <c r="N66" s="3"/>
    </row>
    <row r="67" spans="1:14" ht="15">
      <c r="A67" s="3"/>
      <c r="B67" s="3"/>
      <c r="C67" s="3"/>
      <c r="D67" s="3"/>
      <c r="E67" s="3"/>
      <c r="F67" s="3"/>
      <c r="G67" s="3"/>
      <c r="H67" s="3"/>
      <c r="I67" s="3"/>
      <c r="J67" s="3"/>
      <c r="K67" s="3"/>
      <c r="L67" s="3"/>
      <c r="M67" s="3"/>
      <c r="N67" s="3"/>
    </row>
    <row r="68" spans="1:14" ht="15">
      <c r="A68" s="3"/>
      <c r="B68" s="3"/>
      <c r="C68" s="3"/>
      <c r="D68" s="3"/>
      <c r="E68" s="3"/>
      <c r="F68" s="3"/>
      <c r="G68" s="3"/>
      <c r="H68" s="3"/>
      <c r="I68" s="3"/>
      <c r="J68" s="3"/>
      <c r="K68" s="3"/>
      <c r="L68" s="3"/>
      <c r="M68" s="3"/>
      <c r="N68" s="3"/>
    </row>
    <row r="69" spans="1:14" ht="15">
      <c r="A69" s="3"/>
      <c r="B69" s="3"/>
      <c r="C69" s="3"/>
      <c r="D69" s="3"/>
      <c r="E69" s="3"/>
      <c r="F69" s="3"/>
      <c r="G69" s="3"/>
      <c r="H69" s="3"/>
      <c r="I69" s="3"/>
      <c r="J69" s="3"/>
      <c r="K69" s="3"/>
      <c r="L69" s="3"/>
      <c r="M69" s="3"/>
      <c r="N69" s="3"/>
    </row>
    <row r="70" spans="1:14" ht="15">
      <c r="A70" s="3"/>
      <c r="B70" s="3"/>
      <c r="C70" s="3"/>
      <c r="D70" s="3"/>
      <c r="E70" s="3"/>
      <c r="F70" s="3"/>
      <c r="G70" s="3"/>
      <c r="H70" s="3"/>
      <c r="I70" s="3"/>
      <c r="J70" s="3"/>
      <c r="K70" s="3"/>
      <c r="L70" s="3"/>
      <c r="M70" s="3"/>
      <c r="N70" s="3"/>
    </row>
    <row r="71" spans="1:14" ht="15">
      <c r="A71" s="3"/>
      <c r="B71" s="3"/>
      <c r="C71" s="3"/>
      <c r="D71" s="3"/>
      <c r="E71" s="3"/>
      <c r="F71" s="3"/>
      <c r="G71" s="3"/>
      <c r="H71" s="3"/>
      <c r="I71" s="3"/>
      <c r="J71" s="3"/>
      <c r="K71" s="3"/>
      <c r="L71" s="3"/>
      <c r="M71" s="3"/>
      <c r="N71" s="3"/>
    </row>
    <row r="72" spans="1:14" ht="15">
      <c r="A72" s="3"/>
      <c r="B72" s="3"/>
      <c r="C72" s="3"/>
      <c r="D72" s="3"/>
      <c r="E72" s="3"/>
      <c r="F72" s="3"/>
      <c r="G72" s="3"/>
      <c r="H72" s="3"/>
      <c r="I72" s="3"/>
      <c r="J72" s="3"/>
      <c r="K72" s="3"/>
      <c r="L72" s="3"/>
      <c r="M72" s="3"/>
      <c r="N72" s="3"/>
    </row>
    <row r="73" spans="1:14" ht="15">
      <c r="A73" s="3"/>
      <c r="B73" s="3"/>
      <c r="C73" s="3"/>
      <c r="D73" s="3"/>
      <c r="E73" s="3"/>
      <c r="F73" s="3"/>
      <c r="G73" s="3"/>
      <c r="H73" s="3"/>
      <c r="I73" s="3"/>
      <c r="J73" s="3"/>
      <c r="K73" s="3"/>
      <c r="L73" s="3"/>
      <c r="M73" s="3"/>
      <c r="N73" s="3"/>
    </row>
    <row r="74" spans="1:14" ht="15">
      <c r="A74" s="3"/>
      <c r="B74" s="3"/>
      <c r="C74" s="3"/>
      <c r="D74" s="3"/>
      <c r="E74" s="3"/>
      <c r="F74" s="3"/>
      <c r="G74" s="3"/>
      <c r="H74" s="3"/>
      <c r="I74" s="3"/>
      <c r="J74" s="3"/>
      <c r="K74" s="3"/>
      <c r="L74" s="3"/>
      <c r="M74" s="3"/>
      <c r="N74" s="3"/>
    </row>
    <row r="75" spans="1:14" ht="15">
      <c r="A75" s="3"/>
      <c r="B75" s="3"/>
      <c r="C75" s="3"/>
      <c r="D75" s="3"/>
      <c r="E75" s="3"/>
      <c r="F75" s="3"/>
      <c r="G75" s="3"/>
      <c r="H75" s="3"/>
      <c r="I75" s="3"/>
      <c r="J75" s="3"/>
      <c r="K75" s="3"/>
      <c r="L75" s="3"/>
      <c r="M75" s="3"/>
      <c r="N75" s="3"/>
    </row>
    <row r="76" spans="1:14" ht="15">
      <c r="A76" s="3"/>
      <c r="B76" s="3"/>
      <c r="C76" s="3"/>
      <c r="D76" s="3"/>
      <c r="E76" s="3"/>
      <c r="F76" s="3"/>
      <c r="G76" s="3"/>
      <c r="H76" s="3"/>
      <c r="I76" s="3"/>
      <c r="J76" s="3"/>
      <c r="K76" s="3"/>
      <c r="L76" s="3"/>
      <c r="M76" s="3"/>
      <c r="N76" s="3"/>
    </row>
    <row r="77" spans="1:14" ht="15">
      <c r="A77" s="3"/>
      <c r="B77" s="3"/>
      <c r="C77" s="3"/>
      <c r="D77" s="3"/>
      <c r="E77" s="3"/>
      <c r="F77" s="3"/>
      <c r="G77" s="3"/>
      <c r="H77" s="3"/>
      <c r="I77" s="3"/>
      <c r="J77" s="3"/>
      <c r="K77" s="3"/>
      <c r="L77" s="3"/>
      <c r="M77" s="3"/>
      <c r="N77" s="3"/>
    </row>
    <row r="78" spans="1:14" ht="15">
      <c r="A78" s="3"/>
      <c r="B78" s="3"/>
      <c r="C78" s="3"/>
      <c r="D78" s="3"/>
      <c r="E78" s="3"/>
      <c r="F78" s="3"/>
      <c r="G78" s="3"/>
      <c r="H78" s="3"/>
      <c r="I78" s="3"/>
      <c r="J78" s="3"/>
      <c r="K78" s="3"/>
      <c r="L78" s="3"/>
      <c r="M78" s="3"/>
      <c r="N78" s="3"/>
    </row>
    <row r="79" spans="1:14" ht="15">
      <c r="A79" s="3"/>
      <c r="B79" s="3"/>
      <c r="C79" s="3"/>
      <c r="D79" s="3"/>
      <c r="E79" s="3"/>
      <c r="F79" s="3"/>
      <c r="G79" s="3"/>
      <c r="H79" s="3"/>
      <c r="I79" s="3"/>
      <c r="J79" s="3"/>
      <c r="K79" s="3"/>
      <c r="L79" s="3"/>
      <c r="M79" s="3"/>
      <c r="N79" s="3"/>
    </row>
    <row r="80" spans="1:14" ht="15">
      <c r="A80" s="3"/>
      <c r="B80" s="3"/>
      <c r="C80" s="3"/>
      <c r="D80" s="3"/>
      <c r="E80" s="3"/>
      <c r="F80" s="3"/>
      <c r="G80" s="3"/>
      <c r="H80" s="3"/>
      <c r="I80" s="3"/>
      <c r="J80" s="3"/>
      <c r="K80" s="3"/>
      <c r="L80" s="3"/>
      <c r="M80" s="3"/>
      <c r="N80" s="3"/>
    </row>
    <row r="81" spans="1:14" ht="15">
      <c r="A81" s="3"/>
      <c r="B81" s="3"/>
      <c r="C81" s="3"/>
      <c r="D81" s="3"/>
      <c r="E81" s="3"/>
      <c r="F81" s="3"/>
      <c r="G81" s="3"/>
      <c r="H81" s="3"/>
      <c r="I81" s="3"/>
      <c r="J81" s="3"/>
      <c r="K81" s="3"/>
      <c r="L81" s="3"/>
      <c r="M81" s="3"/>
      <c r="N81" s="3"/>
    </row>
    <row r="82" spans="1:14" ht="15">
      <c r="A82" s="3"/>
      <c r="B82" s="3"/>
      <c r="C82" s="3"/>
      <c r="D82" s="3"/>
      <c r="E82" s="3"/>
      <c r="F82" s="3"/>
      <c r="G82" s="3"/>
      <c r="H82" s="3"/>
      <c r="I82" s="3"/>
      <c r="J82" s="3"/>
      <c r="K82" s="3"/>
      <c r="L82" s="3"/>
      <c r="M82" s="3"/>
      <c r="N82" s="3"/>
    </row>
    <row r="83" spans="1:14" ht="15">
      <c r="A83" s="3"/>
      <c r="B83" s="3"/>
      <c r="C83" s="3"/>
      <c r="D83" s="3"/>
      <c r="E83" s="3"/>
      <c r="F83" s="3"/>
      <c r="G83" s="3"/>
      <c r="H83" s="3"/>
      <c r="I83" s="3"/>
      <c r="J83" s="3"/>
      <c r="K83" s="3"/>
      <c r="L83" s="3"/>
      <c r="M83" s="3"/>
      <c r="N83" s="3"/>
    </row>
    <row r="84" spans="1:14" ht="15">
      <c r="A84" s="3"/>
      <c r="B84" s="3"/>
      <c r="C84" s="3"/>
      <c r="D84" s="3"/>
      <c r="E84" s="3"/>
      <c r="F84" s="3"/>
      <c r="G84" s="3"/>
      <c r="H84" s="3"/>
      <c r="I84" s="3"/>
      <c r="J84" s="3"/>
      <c r="K84" s="3"/>
      <c r="L84" s="3"/>
      <c r="M84" s="3"/>
      <c r="N84" s="3"/>
    </row>
    <row r="85" spans="1:14" ht="15">
      <c r="A85" s="3"/>
      <c r="B85" s="3"/>
      <c r="C85" s="3"/>
      <c r="D85" s="3"/>
      <c r="E85" s="3"/>
      <c r="F85" s="3"/>
      <c r="G85" s="3"/>
      <c r="H85" s="3"/>
      <c r="I85" s="3"/>
      <c r="J85" s="3"/>
      <c r="K85" s="3"/>
      <c r="L85" s="3"/>
      <c r="M85" s="3"/>
      <c r="N85" s="3"/>
    </row>
    <row r="86" spans="1:14" ht="15">
      <c r="A86" s="3"/>
      <c r="B86" s="3"/>
      <c r="C86" s="3"/>
      <c r="D86" s="3"/>
      <c r="E86" s="3"/>
      <c r="F86" s="3"/>
      <c r="G86" s="3"/>
      <c r="H86" s="3"/>
      <c r="I86" s="3"/>
      <c r="J86" s="3"/>
      <c r="K86" s="3"/>
      <c r="L86" s="3"/>
      <c r="M86" s="3"/>
      <c r="N86" s="3"/>
    </row>
    <row r="87" spans="1:14" ht="15">
      <c r="A87" s="3"/>
      <c r="B87" s="3"/>
      <c r="C87" s="3"/>
      <c r="D87" s="3"/>
      <c r="E87" s="3"/>
      <c r="F87" s="3"/>
      <c r="G87" s="3"/>
      <c r="H87" s="3"/>
      <c r="I87" s="3"/>
      <c r="J87" s="3"/>
      <c r="K87" s="3"/>
      <c r="L87" s="3"/>
      <c r="M87" s="3"/>
      <c r="N87" s="3"/>
    </row>
    <row r="88" spans="1:14" ht="15">
      <c r="A88" s="3"/>
      <c r="B88" s="3"/>
      <c r="C88" s="3"/>
      <c r="D88" s="3"/>
      <c r="E88" s="3"/>
      <c r="F88" s="3"/>
      <c r="G88" s="3"/>
      <c r="H88" s="3"/>
      <c r="I88" s="3"/>
      <c r="J88" s="3"/>
      <c r="K88" s="3"/>
      <c r="L88" s="3"/>
      <c r="M88" s="3"/>
      <c r="N88" s="3"/>
    </row>
    <row r="89" spans="1:14" ht="15">
      <c r="A89" s="3"/>
      <c r="B89" s="3"/>
      <c r="C89" s="3"/>
      <c r="D89" s="3"/>
      <c r="E89" s="3"/>
      <c r="F89" s="3"/>
      <c r="G89" s="3"/>
      <c r="H89" s="3"/>
      <c r="I89" s="3"/>
      <c r="J89" s="3"/>
      <c r="K89" s="3"/>
      <c r="L89" s="3"/>
      <c r="M89" s="3"/>
      <c r="N89" s="3"/>
    </row>
    <row r="90" spans="1:14" ht="15">
      <c r="A90" s="3"/>
      <c r="B90" s="3"/>
      <c r="C90" s="3"/>
      <c r="D90" s="3"/>
      <c r="E90" s="3"/>
      <c r="F90" s="3"/>
      <c r="G90" s="3"/>
      <c r="H90" s="3"/>
      <c r="I90" s="3"/>
      <c r="J90" s="3"/>
      <c r="K90" s="3"/>
      <c r="L90" s="3"/>
      <c r="M90" s="3"/>
      <c r="N90" s="3"/>
    </row>
    <row r="91" spans="1:14" ht="15">
      <c r="A91" s="3"/>
      <c r="B91" s="3"/>
      <c r="C91" s="3"/>
      <c r="D91" s="3"/>
      <c r="E91" s="3"/>
      <c r="F91" s="3"/>
      <c r="G91" s="3"/>
      <c r="H91" s="3"/>
      <c r="I91" s="3"/>
      <c r="J91" s="3"/>
      <c r="K91" s="3"/>
      <c r="L91" s="3"/>
      <c r="M91" s="3"/>
      <c r="N91" s="3"/>
    </row>
    <row r="92" spans="1:14" ht="15">
      <c r="A92" s="3"/>
      <c r="B92" s="3"/>
      <c r="C92" s="3"/>
      <c r="D92" s="3"/>
      <c r="E92" s="3"/>
      <c r="F92" s="3"/>
      <c r="G92" s="3"/>
      <c r="H92" s="3"/>
      <c r="I92" s="3"/>
      <c r="J92" s="3"/>
      <c r="K92" s="3"/>
      <c r="L92" s="3"/>
      <c r="M92" s="3"/>
      <c r="N92" s="3"/>
    </row>
    <row r="93" spans="1:14" ht="15">
      <c r="A93" s="3"/>
      <c r="B93" s="3"/>
      <c r="C93" s="3"/>
      <c r="D93" s="3"/>
      <c r="E93" s="3"/>
      <c r="F93" s="3"/>
      <c r="G93" s="3"/>
      <c r="H93" s="3"/>
      <c r="I93" s="3"/>
      <c r="J93" s="3"/>
      <c r="K93" s="3"/>
      <c r="L93" s="3"/>
      <c r="M93" s="3"/>
      <c r="N93" s="3"/>
    </row>
    <row r="94" spans="1:14" ht="15">
      <c r="A94" s="3"/>
      <c r="B94" s="3"/>
      <c r="C94" s="3"/>
      <c r="D94" s="3"/>
      <c r="E94" s="3"/>
      <c r="F94" s="3"/>
      <c r="G94" s="3"/>
      <c r="H94" s="3"/>
      <c r="I94" s="3"/>
      <c r="J94" s="3"/>
      <c r="K94" s="3"/>
      <c r="L94" s="3"/>
      <c r="M94" s="3"/>
      <c r="N94" s="3"/>
    </row>
    <row r="95" spans="1:14" ht="15">
      <c r="A95" s="3"/>
      <c r="B95" s="3"/>
      <c r="C95" s="3"/>
      <c r="D95" s="3"/>
      <c r="E95" s="3"/>
      <c r="F95" s="3"/>
      <c r="G95" s="3"/>
      <c r="H95" s="3"/>
      <c r="I95" s="3"/>
      <c r="J95" s="3"/>
      <c r="K95" s="3"/>
      <c r="L95" s="3"/>
      <c r="M95" s="3"/>
      <c r="N95" s="3"/>
    </row>
    <row r="96" spans="1:14" ht="15">
      <c r="A96" s="3"/>
      <c r="B96" s="3"/>
      <c r="C96" s="3"/>
      <c r="D96" s="3"/>
      <c r="E96" s="3"/>
      <c r="F96" s="3"/>
      <c r="G96" s="3"/>
      <c r="H96" s="3"/>
      <c r="I96" s="3"/>
      <c r="J96" s="3"/>
      <c r="K96" s="3"/>
      <c r="L96" s="3"/>
      <c r="M96" s="3"/>
      <c r="N96" s="3"/>
    </row>
    <row r="97" spans="1:14" ht="15">
      <c r="A97" s="3"/>
      <c r="B97" s="3"/>
      <c r="C97" s="3"/>
      <c r="D97" s="3"/>
      <c r="E97" s="3"/>
      <c r="F97" s="3"/>
      <c r="G97" s="3"/>
      <c r="H97" s="3"/>
      <c r="I97" s="3"/>
      <c r="J97" s="3"/>
      <c r="K97" s="3"/>
      <c r="L97" s="3"/>
      <c r="M97" s="3"/>
      <c r="N97" s="3"/>
    </row>
    <row r="98" spans="1:14" ht="15">
      <c r="A98" s="3"/>
      <c r="B98" s="3"/>
      <c r="C98" s="3"/>
      <c r="D98" s="3"/>
      <c r="E98" s="3"/>
      <c r="F98" s="3"/>
      <c r="G98" s="3"/>
      <c r="H98" s="3"/>
      <c r="I98" s="3"/>
      <c r="J98" s="3"/>
      <c r="K98" s="3"/>
      <c r="L98" s="3"/>
      <c r="M98" s="3"/>
      <c r="N98" s="3"/>
    </row>
    <row r="99" spans="1:14" ht="15">
      <c r="A99" s="3"/>
      <c r="B99" s="3"/>
      <c r="C99" s="3"/>
      <c r="D99" s="3"/>
      <c r="E99" s="3"/>
      <c r="F99" s="3"/>
      <c r="G99" s="3"/>
      <c r="H99" s="3"/>
      <c r="I99" s="3"/>
      <c r="J99" s="3"/>
      <c r="K99" s="3"/>
      <c r="L99" s="3"/>
      <c r="M99" s="3"/>
      <c r="N99" s="3"/>
    </row>
    <row r="100" spans="1:14" ht="15">
      <c r="A100" s="3"/>
      <c r="B100" s="3"/>
      <c r="C100" s="3"/>
      <c r="D100" s="3"/>
      <c r="E100" s="3"/>
      <c r="F100" s="3"/>
      <c r="G100" s="3"/>
      <c r="H100" s="3"/>
      <c r="I100" s="3"/>
      <c r="J100" s="3"/>
      <c r="K100" s="3"/>
      <c r="L100" s="3"/>
      <c r="M100" s="3"/>
      <c r="N100" s="3"/>
    </row>
    <row r="101" spans="1:14" ht="15">
      <c r="A101" s="3"/>
      <c r="B101" s="3"/>
      <c r="C101" s="3"/>
      <c r="D101" s="3"/>
      <c r="E101" s="3"/>
      <c r="F101" s="3"/>
      <c r="G101" s="3"/>
      <c r="H101" s="3"/>
      <c r="I101" s="3"/>
      <c r="J101" s="3"/>
      <c r="K101" s="3"/>
      <c r="L101" s="3"/>
      <c r="M101" s="3"/>
      <c r="N101" s="3"/>
    </row>
    <row r="102" spans="1:14" ht="15">
      <c r="A102" s="3"/>
      <c r="B102" s="3"/>
      <c r="C102" s="3"/>
      <c r="D102" s="3"/>
      <c r="E102" s="3"/>
      <c r="F102" s="3"/>
      <c r="G102" s="3"/>
      <c r="H102" s="3"/>
      <c r="I102" s="3"/>
      <c r="J102" s="3"/>
      <c r="K102" s="3"/>
      <c r="L102" s="3"/>
      <c r="M102" s="3"/>
      <c r="N102" s="3"/>
    </row>
    <row r="103" spans="1:14" ht="15">
      <c r="A103" s="3"/>
      <c r="B103" s="3"/>
      <c r="C103" s="3"/>
      <c r="D103" s="3"/>
      <c r="E103" s="3"/>
      <c r="F103" s="3"/>
      <c r="G103" s="3"/>
      <c r="H103" s="3"/>
      <c r="I103" s="3"/>
      <c r="J103" s="3"/>
      <c r="K103" s="3"/>
      <c r="L103" s="3"/>
      <c r="M103" s="3"/>
      <c r="N103" s="3"/>
    </row>
    <row r="104" spans="1:14" ht="15">
      <c r="A104" s="3"/>
      <c r="B104" s="3"/>
      <c r="C104" s="3"/>
      <c r="D104" s="3"/>
      <c r="E104" s="3"/>
      <c r="F104" s="3"/>
      <c r="G104" s="3"/>
      <c r="H104" s="3"/>
      <c r="I104" s="3"/>
      <c r="J104" s="3"/>
      <c r="K104" s="3"/>
      <c r="L104" s="3"/>
      <c r="M104" s="3"/>
      <c r="N104" s="3"/>
    </row>
    <row r="105" spans="1:14" ht="15">
      <c r="A105" s="3"/>
      <c r="B105" s="3"/>
      <c r="C105" s="3"/>
      <c r="D105" s="3"/>
      <c r="E105" s="3"/>
      <c r="F105" s="3"/>
      <c r="G105" s="3"/>
      <c r="H105" s="3"/>
      <c r="I105" s="3"/>
      <c r="J105" s="3"/>
      <c r="K105" s="3"/>
      <c r="L105" s="3"/>
      <c r="M105" s="3"/>
      <c r="N105" s="3"/>
    </row>
  </sheetData>
  <sheetProtection/>
  <mergeCells count="15">
    <mergeCell ref="A23:A26"/>
    <mergeCell ref="K1:N1"/>
    <mergeCell ref="A3:A7"/>
    <mergeCell ref="A8:A11"/>
    <mergeCell ref="A12:A15"/>
    <mergeCell ref="A16:A18"/>
    <mergeCell ref="A19:A22"/>
    <mergeCell ref="C1:F1"/>
    <mergeCell ref="G1:J1"/>
    <mergeCell ref="A27:A31"/>
    <mergeCell ref="A32:A34"/>
    <mergeCell ref="A35:A37"/>
    <mergeCell ref="A38:A40"/>
    <mergeCell ref="A41:A44"/>
    <mergeCell ref="A45:A46"/>
  </mergeCells>
  <printOptions/>
  <pageMargins left="0.75" right="0.75" top="1" bottom="1"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7" tint="0.39998000860214233"/>
    <pageSetUpPr fitToPage="1"/>
  </sheetPr>
  <dimension ref="A1:AO42"/>
  <sheetViews>
    <sheetView showGridLines="0" zoomScale="75" zoomScaleNormal="75" workbookViewId="0" topLeftCell="P31">
      <selection activeCell="Q38" sqref="Q38:AD39"/>
    </sheetView>
  </sheetViews>
  <sheetFormatPr defaultColWidth="10.8515625" defaultRowHeight="15"/>
  <cols>
    <col min="1" max="1" width="38.421875" style="52" customWidth="1"/>
    <col min="2" max="2" width="15.421875" style="52" customWidth="1"/>
    <col min="3" max="14" width="20.7109375" style="52" customWidth="1"/>
    <col min="15" max="15" width="16.140625" style="52" customWidth="1"/>
    <col min="16" max="16" width="18.140625" style="52" customWidth="1"/>
    <col min="17" max="17" width="21.00390625" style="52" customWidth="1"/>
    <col min="18" max="18" width="28.7109375" style="52" customWidth="1"/>
    <col min="19" max="19" width="26.00390625" style="52" customWidth="1"/>
    <col min="20" max="20" width="19.7109375" style="52" customWidth="1"/>
    <col min="21" max="21" width="23.00390625" style="52" customWidth="1"/>
    <col min="22" max="22" width="21.28125" style="52" customWidth="1"/>
    <col min="23"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thickBot="1">
      <c r="A1" s="361"/>
      <c r="B1" s="364" t="s">
        <v>16</v>
      </c>
      <c r="C1" s="365"/>
      <c r="D1" s="365"/>
      <c r="E1" s="365"/>
      <c r="F1" s="365"/>
      <c r="G1" s="365"/>
      <c r="H1" s="365"/>
      <c r="I1" s="365"/>
      <c r="J1" s="365"/>
      <c r="K1" s="365"/>
      <c r="L1" s="365"/>
      <c r="M1" s="365"/>
      <c r="N1" s="365"/>
      <c r="O1" s="365"/>
      <c r="P1" s="365"/>
      <c r="Q1" s="365"/>
      <c r="R1" s="365"/>
      <c r="S1" s="365"/>
      <c r="T1" s="365"/>
      <c r="U1" s="365"/>
      <c r="V1" s="365"/>
      <c r="W1" s="365"/>
      <c r="X1" s="365"/>
      <c r="Y1" s="365"/>
      <c r="Z1" s="365"/>
      <c r="AA1" s="366"/>
      <c r="AB1" s="367" t="s">
        <v>418</v>
      </c>
      <c r="AC1" s="368"/>
      <c r="AD1" s="369"/>
    </row>
    <row r="2" spans="1:30" ht="30.75" customHeight="1" thickBot="1">
      <c r="A2" s="362"/>
      <c r="B2" s="364" t="s">
        <v>17</v>
      </c>
      <c r="C2" s="365"/>
      <c r="D2" s="365"/>
      <c r="E2" s="365"/>
      <c r="F2" s="365"/>
      <c r="G2" s="365"/>
      <c r="H2" s="365"/>
      <c r="I2" s="365"/>
      <c r="J2" s="365"/>
      <c r="K2" s="365"/>
      <c r="L2" s="365"/>
      <c r="M2" s="365"/>
      <c r="N2" s="365"/>
      <c r="O2" s="365"/>
      <c r="P2" s="365"/>
      <c r="Q2" s="365"/>
      <c r="R2" s="365"/>
      <c r="S2" s="365"/>
      <c r="T2" s="365"/>
      <c r="U2" s="365"/>
      <c r="V2" s="365"/>
      <c r="W2" s="365"/>
      <c r="X2" s="365"/>
      <c r="Y2" s="365"/>
      <c r="Z2" s="365"/>
      <c r="AA2" s="366"/>
      <c r="AB2" s="370" t="s">
        <v>413</v>
      </c>
      <c r="AC2" s="371"/>
      <c r="AD2" s="372"/>
    </row>
    <row r="3" spans="1:30" ht="24" customHeight="1">
      <c r="A3" s="362"/>
      <c r="B3" s="373" t="s">
        <v>295</v>
      </c>
      <c r="C3" s="374"/>
      <c r="D3" s="374"/>
      <c r="E3" s="374"/>
      <c r="F3" s="374"/>
      <c r="G3" s="374"/>
      <c r="H3" s="374"/>
      <c r="I3" s="374"/>
      <c r="J3" s="374"/>
      <c r="K3" s="374"/>
      <c r="L3" s="374"/>
      <c r="M3" s="374"/>
      <c r="N3" s="374"/>
      <c r="O3" s="374"/>
      <c r="P3" s="374"/>
      <c r="Q3" s="374"/>
      <c r="R3" s="374"/>
      <c r="S3" s="374"/>
      <c r="T3" s="374"/>
      <c r="U3" s="374"/>
      <c r="V3" s="374"/>
      <c r="W3" s="374"/>
      <c r="X3" s="374"/>
      <c r="Y3" s="374"/>
      <c r="Z3" s="374"/>
      <c r="AA3" s="375"/>
      <c r="AB3" s="370" t="s">
        <v>419</v>
      </c>
      <c r="AC3" s="371"/>
      <c r="AD3" s="372"/>
    </row>
    <row r="4" spans="1:30" ht="21.75" customHeight="1" thickBot="1">
      <c r="A4" s="363"/>
      <c r="B4" s="376"/>
      <c r="C4" s="377"/>
      <c r="D4" s="377"/>
      <c r="E4" s="377"/>
      <c r="F4" s="377"/>
      <c r="G4" s="377"/>
      <c r="H4" s="377"/>
      <c r="I4" s="377"/>
      <c r="J4" s="377"/>
      <c r="K4" s="377"/>
      <c r="L4" s="377"/>
      <c r="M4" s="377"/>
      <c r="N4" s="377"/>
      <c r="O4" s="377"/>
      <c r="P4" s="377"/>
      <c r="Q4" s="377"/>
      <c r="R4" s="377"/>
      <c r="S4" s="377"/>
      <c r="T4" s="377"/>
      <c r="U4" s="377"/>
      <c r="V4" s="377"/>
      <c r="W4" s="377"/>
      <c r="X4" s="377"/>
      <c r="Y4" s="377"/>
      <c r="Z4" s="377"/>
      <c r="AA4" s="378"/>
      <c r="AB4" s="379" t="s">
        <v>175</v>
      </c>
      <c r="AC4" s="380"/>
      <c r="AD4" s="381"/>
    </row>
    <row r="5" spans="1:30" ht="9" customHeight="1" thickBot="1">
      <c r="A5" s="53"/>
      <c r="B5" s="210"/>
      <c r="C5" s="211"/>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340" t="s">
        <v>293</v>
      </c>
      <c r="B7" s="341"/>
      <c r="C7" s="346" t="s">
        <v>47</v>
      </c>
      <c r="D7" s="382" t="s">
        <v>71</v>
      </c>
      <c r="E7" s="388"/>
      <c r="F7" s="388"/>
      <c r="G7" s="388"/>
      <c r="H7" s="383"/>
      <c r="I7" s="391">
        <v>45201</v>
      </c>
      <c r="J7" s="392"/>
      <c r="K7" s="382" t="s">
        <v>67</v>
      </c>
      <c r="L7" s="383"/>
      <c r="M7" s="407" t="s">
        <v>70</v>
      </c>
      <c r="N7" s="408"/>
      <c r="O7" s="397"/>
      <c r="P7" s="398"/>
      <c r="Q7" s="56"/>
      <c r="R7" s="56"/>
      <c r="S7" s="56"/>
      <c r="T7" s="56"/>
      <c r="U7" s="56"/>
      <c r="V7" s="56"/>
      <c r="W7" s="56"/>
      <c r="X7" s="56"/>
      <c r="Y7" s="56"/>
      <c r="Z7" s="57"/>
      <c r="AA7" s="56"/>
      <c r="AB7" s="56"/>
      <c r="AC7" s="62"/>
      <c r="AD7" s="63"/>
    </row>
    <row r="8" spans="1:30" ht="15">
      <c r="A8" s="342"/>
      <c r="B8" s="343"/>
      <c r="C8" s="347"/>
      <c r="D8" s="384"/>
      <c r="E8" s="389"/>
      <c r="F8" s="389"/>
      <c r="G8" s="389"/>
      <c r="H8" s="385"/>
      <c r="I8" s="393"/>
      <c r="J8" s="394"/>
      <c r="K8" s="384"/>
      <c r="L8" s="385"/>
      <c r="M8" s="399" t="s">
        <v>68</v>
      </c>
      <c r="N8" s="400"/>
      <c r="O8" s="401"/>
      <c r="P8" s="402"/>
      <c r="Q8" s="56"/>
      <c r="R8" s="56"/>
      <c r="S8" s="56"/>
      <c r="T8" s="56"/>
      <c r="U8" s="56"/>
      <c r="V8" s="56"/>
      <c r="W8" s="56"/>
      <c r="X8" s="56"/>
      <c r="Y8" s="56"/>
      <c r="Z8" s="57"/>
      <c r="AA8" s="56"/>
      <c r="AB8" s="56"/>
      <c r="AC8" s="62"/>
      <c r="AD8" s="63"/>
    </row>
    <row r="9" spans="1:30" ht="15.75" thickBot="1">
      <c r="A9" s="344"/>
      <c r="B9" s="345"/>
      <c r="C9" s="348"/>
      <c r="D9" s="386"/>
      <c r="E9" s="390"/>
      <c r="F9" s="390"/>
      <c r="G9" s="390"/>
      <c r="H9" s="387"/>
      <c r="I9" s="395"/>
      <c r="J9" s="396"/>
      <c r="K9" s="386"/>
      <c r="L9" s="387"/>
      <c r="M9" s="403" t="s">
        <v>69</v>
      </c>
      <c r="N9" s="404"/>
      <c r="O9" s="405" t="s">
        <v>420</v>
      </c>
      <c r="P9" s="406"/>
      <c r="Q9" s="56"/>
      <c r="R9" s="56"/>
      <c r="S9" s="56"/>
      <c r="T9" s="56"/>
      <c r="U9" s="56"/>
      <c r="V9" s="56"/>
      <c r="W9" s="56"/>
      <c r="X9" s="56"/>
      <c r="Y9" s="56"/>
      <c r="Z9" s="57"/>
      <c r="AA9" s="56"/>
      <c r="AB9" s="56"/>
      <c r="AC9" s="62"/>
      <c r="AD9" s="63"/>
    </row>
    <row r="10" spans="1:30" s="180" customFormat="1" ht="15" customHeight="1" thickBot="1">
      <c r="A10" s="176"/>
      <c r="B10" s="177"/>
      <c r="C10" s="177"/>
      <c r="D10" s="67"/>
      <c r="E10" s="67"/>
      <c r="F10" s="67"/>
      <c r="G10" s="67"/>
      <c r="H10" s="67"/>
      <c r="I10" s="173"/>
      <c r="J10" s="173"/>
      <c r="K10" s="67"/>
      <c r="L10" s="67"/>
      <c r="M10" s="174"/>
      <c r="N10" s="174"/>
      <c r="O10" s="175"/>
      <c r="P10" s="175"/>
      <c r="Q10" s="177"/>
      <c r="R10" s="177"/>
      <c r="S10" s="177"/>
      <c r="T10" s="177"/>
      <c r="U10" s="177"/>
      <c r="V10" s="177"/>
      <c r="W10" s="177"/>
      <c r="X10" s="177"/>
      <c r="Y10" s="177"/>
      <c r="Z10" s="178"/>
      <c r="AA10" s="177"/>
      <c r="AB10" s="177"/>
      <c r="AC10" s="179"/>
      <c r="AD10" s="181"/>
    </row>
    <row r="11" spans="1:30" ht="15" customHeight="1">
      <c r="A11" s="382" t="s">
        <v>0</v>
      </c>
      <c r="B11" s="383"/>
      <c r="C11" s="349" t="s">
        <v>421</v>
      </c>
      <c r="D11" s="350"/>
      <c r="E11" s="350"/>
      <c r="F11" s="350"/>
      <c r="G11" s="350"/>
      <c r="H11" s="350"/>
      <c r="I11" s="350"/>
      <c r="J11" s="350"/>
      <c r="K11" s="350"/>
      <c r="L11" s="350"/>
      <c r="M11" s="350"/>
      <c r="N11" s="350"/>
      <c r="O11" s="350"/>
      <c r="P11" s="350"/>
      <c r="Q11" s="350"/>
      <c r="R11" s="350"/>
      <c r="S11" s="350"/>
      <c r="T11" s="350"/>
      <c r="U11" s="350"/>
      <c r="V11" s="350"/>
      <c r="W11" s="350"/>
      <c r="X11" s="350"/>
      <c r="Y11" s="350"/>
      <c r="Z11" s="350"/>
      <c r="AA11" s="350"/>
      <c r="AB11" s="350"/>
      <c r="AC11" s="350"/>
      <c r="AD11" s="351"/>
    </row>
    <row r="12" spans="1:30" ht="15" customHeight="1">
      <c r="A12" s="384"/>
      <c r="B12" s="385"/>
      <c r="C12" s="352"/>
      <c r="D12" s="353"/>
      <c r="E12" s="353"/>
      <c r="F12" s="353"/>
      <c r="G12" s="353"/>
      <c r="H12" s="353"/>
      <c r="I12" s="353"/>
      <c r="J12" s="353"/>
      <c r="K12" s="353"/>
      <c r="L12" s="353"/>
      <c r="M12" s="353"/>
      <c r="N12" s="353"/>
      <c r="O12" s="353"/>
      <c r="P12" s="353"/>
      <c r="Q12" s="353"/>
      <c r="R12" s="353"/>
      <c r="S12" s="353"/>
      <c r="T12" s="353"/>
      <c r="U12" s="353"/>
      <c r="V12" s="353"/>
      <c r="W12" s="353"/>
      <c r="X12" s="353"/>
      <c r="Y12" s="353"/>
      <c r="Z12" s="353"/>
      <c r="AA12" s="353"/>
      <c r="AB12" s="353"/>
      <c r="AC12" s="353"/>
      <c r="AD12" s="354"/>
    </row>
    <row r="13" spans="1:30" ht="15" customHeight="1" thickBot="1">
      <c r="A13" s="386"/>
      <c r="B13" s="387"/>
      <c r="C13" s="355"/>
      <c r="D13" s="356"/>
      <c r="E13" s="356"/>
      <c r="F13" s="356"/>
      <c r="G13" s="356"/>
      <c r="H13" s="356"/>
      <c r="I13" s="356"/>
      <c r="J13" s="356"/>
      <c r="K13" s="356"/>
      <c r="L13" s="356"/>
      <c r="M13" s="356"/>
      <c r="N13" s="356"/>
      <c r="O13" s="356"/>
      <c r="P13" s="356"/>
      <c r="Q13" s="356"/>
      <c r="R13" s="356"/>
      <c r="S13" s="356"/>
      <c r="T13" s="356"/>
      <c r="U13" s="356"/>
      <c r="V13" s="356"/>
      <c r="W13" s="356"/>
      <c r="X13" s="356"/>
      <c r="Y13" s="356"/>
      <c r="Z13" s="356"/>
      <c r="AA13" s="356"/>
      <c r="AB13" s="356"/>
      <c r="AC13" s="356"/>
      <c r="AD13" s="357"/>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419" t="s">
        <v>77</v>
      </c>
      <c r="B15" s="420"/>
      <c r="C15" s="322" t="s">
        <v>422</v>
      </c>
      <c r="D15" s="323"/>
      <c r="E15" s="323"/>
      <c r="F15" s="323"/>
      <c r="G15" s="323"/>
      <c r="H15" s="323"/>
      <c r="I15" s="323"/>
      <c r="J15" s="323"/>
      <c r="K15" s="324"/>
      <c r="L15" s="358" t="s">
        <v>73</v>
      </c>
      <c r="M15" s="359"/>
      <c r="N15" s="359"/>
      <c r="O15" s="359"/>
      <c r="P15" s="359"/>
      <c r="Q15" s="360"/>
      <c r="R15" s="434" t="s">
        <v>423</v>
      </c>
      <c r="S15" s="435"/>
      <c r="T15" s="435"/>
      <c r="U15" s="435"/>
      <c r="V15" s="435"/>
      <c r="W15" s="435"/>
      <c r="X15" s="436"/>
      <c r="Y15" s="358" t="s">
        <v>72</v>
      </c>
      <c r="Z15" s="360"/>
      <c r="AA15" s="415" t="s">
        <v>424</v>
      </c>
      <c r="AB15" s="416"/>
      <c r="AC15" s="416"/>
      <c r="AD15" s="417"/>
    </row>
    <row r="16" spans="1:30" ht="9" customHeight="1" thickBot="1">
      <c r="A16" s="61"/>
      <c r="B16" s="56"/>
      <c r="C16" s="418"/>
      <c r="D16" s="418"/>
      <c r="E16" s="418"/>
      <c r="F16" s="418"/>
      <c r="G16" s="418"/>
      <c r="H16" s="418"/>
      <c r="I16" s="418"/>
      <c r="J16" s="418"/>
      <c r="K16" s="418"/>
      <c r="L16" s="418"/>
      <c r="M16" s="418"/>
      <c r="N16" s="418"/>
      <c r="O16" s="418"/>
      <c r="P16" s="418"/>
      <c r="Q16" s="418"/>
      <c r="R16" s="418"/>
      <c r="S16" s="418"/>
      <c r="T16" s="418"/>
      <c r="U16" s="418"/>
      <c r="V16" s="418"/>
      <c r="W16" s="418"/>
      <c r="X16" s="418"/>
      <c r="Y16" s="418"/>
      <c r="Z16" s="418"/>
      <c r="AA16" s="418"/>
      <c r="AB16" s="418"/>
      <c r="AC16" s="75"/>
      <c r="AD16" s="76"/>
    </row>
    <row r="17" spans="1:30" s="78" customFormat="1" ht="37.5" customHeight="1" thickBot="1">
      <c r="A17" s="419" t="s">
        <v>79</v>
      </c>
      <c r="B17" s="420"/>
      <c r="C17" s="421" t="s">
        <v>546</v>
      </c>
      <c r="D17" s="422"/>
      <c r="E17" s="422"/>
      <c r="F17" s="422"/>
      <c r="G17" s="422"/>
      <c r="H17" s="422"/>
      <c r="I17" s="422"/>
      <c r="J17" s="422"/>
      <c r="K17" s="422"/>
      <c r="L17" s="422"/>
      <c r="M17" s="422"/>
      <c r="N17" s="422"/>
      <c r="O17" s="422"/>
      <c r="P17" s="422"/>
      <c r="Q17" s="423"/>
      <c r="R17" s="327" t="s">
        <v>374</v>
      </c>
      <c r="S17" s="328"/>
      <c r="T17" s="328"/>
      <c r="U17" s="328"/>
      <c r="V17" s="329"/>
      <c r="W17" s="437">
        <v>1300</v>
      </c>
      <c r="X17" s="438"/>
      <c r="Y17" s="328" t="s">
        <v>15</v>
      </c>
      <c r="Z17" s="328"/>
      <c r="AA17" s="328"/>
      <c r="AB17" s="329"/>
      <c r="AC17" s="338">
        <v>0.4</v>
      </c>
      <c r="AD17" s="339"/>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2.25" customHeight="1" thickBot="1">
      <c r="A19" s="327" t="s">
        <v>1</v>
      </c>
      <c r="B19" s="328"/>
      <c r="C19" s="328"/>
      <c r="D19" s="328"/>
      <c r="E19" s="328"/>
      <c r="F19" s="328"/>
      <c r="G19" s="328"/>
      <c r="H19" s="328"/>
      <c r="I19" s="328"/>
      <c r="J19" s="328"/>
      <c r="K19" s="328"/>
      <c r="L19" s="328"/>
      <c r="M19" s="328"/>
      <c r="N19" s="328"/>
      <c r="O19" s="328"/>
      <c r="P19" s="328"/>
      <c r="Q19" s="328"/>
      <c r="R19" s="328"/>
      <c r="S19" s="328"/>
      <c r="T19" s="328"/>
      <c r="U19" s="328"/>
      <c r="V19" s="328"/>
      <c r="W19" s="328"/>
      <c r="X19" s="328"/>
      <c r="Y19" s="328"/>
      <c r="Z19" s="328"/>
      <c r="AA19" s="328"/>
      <c r="AB19" s="328"/>
      <c r="AC19" s="328"/>
      <c r="AD19" s="329"/>
      <c r="AE19" s="86"/>
      <c r="AF19" s="86"/>
    </row>
    <row r="20" spans="1:32" ht="32.25" customHeight="1" thickBot="1">
      <c r="A20" s="85"/>
      <c r="B20" s="62"/>
      <c r="C20" s="333" t="s">
        <v>376</v>
      </c>
      <c r="D20" s="334"/>
      <c r="E20" s="334"/>
      <c r="F20" s="334"/>
      <c r="G20" s="334"/>
      <c r="H20" s="334"/>
      <c r="I20" s="334"/>
      <c r="J20" s="334"/>
      <c r="K20" s="334"/>
      <c r="L20" s="334"/>
      <c r="M20" s="334"/>
      <c r="N20" s="334"/>
      <c r="O20" s="334"/>
      <c r="P20" s="335"/>
      <c r="Q20" s="330" t="s">
        <v>377</v>
      </c>
      <c r="R20" s="331"/>
      <c r="S20" s="331"/>
      <c r="T20" s="331"/>
      <c r="U20" s="331"/>
      <c r="V20" s="331"/>
      <c r="W20" s="331"/>
      <c r="X20" s="331"/>
      <c r="Y20" s="331"/>
      <c r="Z20" s="331"/>
      <c r="AA20" s="331"/>
      <c r="AB20" s="331"/>
      <c r="AC20" s="331"/>
      <c r="AD20" s="332"/>
      <c r="AE20" s="86"/>
      <c r="AF20" s="86"/>
    </row>
    <row r="21" spans="1:32" ht="32.25" customHeight="1" thickBot="1">
      <c r="A21" s="61"/>
      <c r="B21" s="56"/>
      <c r="C21" s="316" t="s">
        <v>39</v>
      </c>
      <c r="D21" s="317" t="s">
        <v>40</v>
      </c>
      <c r="E21" s="317" t="s">
        <v>41</v>
      </c>
      <c r="F21" s="317" t="s">
        <v>42</v>
      </c>
      <c r="G21" s="317" t="s">
        <v>43</v>
      </c>
      <c r="H21" s="317" t="s">
        <v>44</v>
      </c>
      <c r="I21" s="317" t="s">
        <v>45</v>
      </c>
      <c r="J21" s="317" t="s">
        <v>46</v>
      </c>
      <c r="K21" s="317" t="s">
        <v>47</v>
      </c>
      <c r="L21" s="317" t="s">
        <v>48</v>
      </c>
      <c r="M21" s="317" t="s">
        <v>49</v>
      </c>
      <c r="N21" s="317" t="s">
        <v>50</v>
      </c>
      <c r="O21" s="317" t="s">
        <v>8</v>
      </c>
      <c r="P21" s="318" t="s">
        <v>382</v>
      </c>
      <c r="Q21" s="316" t="s">
        <v>39</v>
      </c>
      <c r="R21" s="317" t="s">
        <v>40</v>
      </c>
      <c r="S21" s="317" t="s">
        <v>41</v>
      </c>
      <c r="T21" s="317" t="s">
        <v>42</v>
      </c>
      <c r="U21" s="317" t="s">
        <v>43</v>
      </c>
      <c r="V21" s="317" t="s">
        <v>44</v>
      </c>
      <c r="W21" s="317" t="s">
        <v>45</v>
      </c>
      <c r="X21" s="317" t="s">
        <v>46</v>
      </c>
      <c r="Y21" s="317" t="s">
        <v>47</v>
      </c>
      <c r="Z21" s="317" t="s">
        <v>48</v>
      </c>
      <c r="AA21" s="317" t="s">
        <v>49</v>
      </c>
      <c r="AB21" s="317" t="s">
        <v>50</v>
      </c>
      <c r="AC21" s="317" t="s">
        <v>8</v>
      </c>
      <c r="AD21" s="318" t="s">
        <v>382</v>
      </c>
      <c r="AE21" s="4"/>
      <c r="AF21" s="4"/>
    </row>
    <row r="22" spans="1:32" ht="32.25" customHeight="1">
      <c r="A22" s="336" t="s">
        <v>378</v>
      </c>
      <c r="B22" s="337"/>
      <c r="C22" s="251">
        <f>63439925</f>
        <v>63439925</v>
      </c>
      <c r="D22" s="237"/>
      <c r="E22" s="237"/>
      <c r="F22" s="237"/>
      <c r="G22" s="237">
        <v>-14814614.35</v>
      </c>
      <c r="H22" s="237"/>
      <c r="I22" s="237"/>
      <c r="J22" s="237"/>
      <c r="K22" s="237"/>
      <c r="L22" s="237"/>
      <c r="M22" s="237"/>
      <c r="N22" s="237"/>
      <c r="O22" s="237">
        <f>SUM(C22:N22)</f>
        <v>48625310.65</v>
      </c>
      <c r="P22" s="286"/>
      <c r="Q22" s="251">
        <f>2911724847-T22-R22</f>
        <v>2471279210</v>
      </c>
      <c r="R22" s="237">
        <v>398664000</v>
      </c>
      <c r="S22" s="237"/>
      <c r="T22" s="237">
        <v>41781637</v>
      </c>
      <c r="U22" s="237"/>
      <c r="V22" s="237"/>
      <c r="W22" s="237">
        <v>41746558</v>
      </c>
      <c r="X22" s="237">
        <f>74605298+66494671</f>
        <v>141099969</v>
      </c>
      <c r="Y22" s="237"/>
      <c r="Z22" s="237"/>
      <c r="AA22" s="237"/>
      <c r="AB22" s="237"/>
      <c r="AC22" s="237">
        <f>SUM(Q22:AB22)</f>
        <v>3094571374</v>
      </c>
      <c r="AD22" s="238"/>
      <c r="AE22" s="4"/>
      <c r="AF22" s="4"/>
    </row>
    <row r="23" spans="1:31" ht="32.25" customHeight="1">
      <c r="A23" s="325" t="s">
        <v>379</v>
      </c>
      <c r="B23" s="326"/>
      <c r="C23" s="183">
        <f>+C22</f>
        <v>63439925</v>
      </c>
      <c r="D23" s="182"/>
      <c r="E23" s="182"/>
      <c r="F23" s="182"/>
      <c r="G23" s="182">
        <v>-14814614.35</v>
      </c>
      <c r="H23" s="182"/>
      <c r="I23" s="182"/>
      <c r="J23" s="182"/>
      <c r="K23" s="182"/>
      <c r="L23" s="182"/>
      <c r="M23" s="182"/>
      <c r="N23" s="182"/>
      <c r="O23" s="240">
        <f>SUM(C23:N23)</f>
        <v>48625310.65</v>
      </c>
      <c r="P23" s="190">
        <f>_xlfn.IFERROR(O23/(SUMIF(C23:N23,"&gt;0",C22:N22))," ")</f>
        <v>0.7664780601490307</v>
      </c>
      <c r="Q23" s="309">
        <v>2135097765</v>
      </c>
      <c r="R23" s="310">
        <v>403661057</v>
      </c>
      <c r="S23" s="310"/>
      <c r="T23" s="310">
        <f>272104000-5649674.25</f>
        <v>266454325.75</v>
      </c>
      <c r="U23" s="310">
        <v>70647264.94</v>
      </c>
      <c r="V23" s="310">
        <v>-6960800.33</v>
      </c>
      <c r="W23" s="240">
        <f>-3585867-131497.39</f>
        <v>-3717364.39</v>
      </c>
      <c r="X23" s="182">
        <v>62998493</v>
      </c>
      <c r="Y23" s="182">
        <v>102092400</v>
      </c>
      <c r="Z23" s="182"/>
      <c r="AA23" s="182"/>
      <c r="AB23" s="182"/>
      <c r="AC23" s="240">
        <f>SUM(Q23:AB23)</f>
        <v>3030273140.9700003</v>
      </c>
      <c r="AD23" s="190">
        <f>_xlfn.IFERROR(AC23/(SUMIF(Q23:AB23,"&gt;0",Q22:AB22))," ")</f>
        <v>0.9926128499376036</v>
      </c>
      <c r="AE23" s="291"/>
    </row>
    <row r="24" spans="1:32" ht="32.25" customHeight="1">
      <c r="A24" s="325" t="s">
        <v>380</v>
      </c>
      <c r="B24" s="326"/>
      <c r="C24" s="183">
        <f>3304659-1</f>
        <v>3304658</v>
      </c>
      <c r="D24" s="182">
        <v>31508238</v>
      </c>
      <c r="E24" s="182">
        <v>12313273</v>
      </c>
      <c r="F24" s="182">
        <v>1499142</v>
      </c>
      <c r="G24" s="182">
        <f>14814613-14814613</f>
        <v>0</v>
      </c>
      <c r="H24" s="182"/>
      <c r="I24" s="182"/>
      <c r="J24" s="182"/>
      <c r="K24" s="182"/>
      <c r="L24" s="182"/>
      <c r="M24" s="182"/>
      <c r="N24" s="182"/>
      <c r="O24" s="240">
        <f>SUM(C24:N24)</f>
        <v>48625311</v>
      </c>
      <c r="P24" s="190"/>
      <c r="Q24" s="308"/>
      <c r="R24" s="182">
        <v>39268856</v>
      </c>
      <c r="S24" s="182">
        <v>274890870</v>
      </c>
      <c r="T24" s="182">
        <v>316672507</v>
      </c>
      <c r="U24" s="182">
        <v>274890870</v>
      </c>
      <c r="V24" s="182">
        <v>274890870</v>
      </c>
      <c r="W24" s="182">
        <v>274890870</v>
      </c>
      <c r="X24" s="182">
        <v>274890870</v>
      </c>
      <c r="Y24" s="182">
        <v>273572370</v>
      </c>
      <c r="Z24" s="182">
        <v>273572370</v>
      </c>
      <c r="AA24" s="182">
        <f>273572370+1318500</f>
        <v>274890870</v>
      </c>
      <c r="AB24" s="182">
        <f>360612024+115033356+66494671</f>
        <v>542140051</v>
      </c>
      <c r="AC24" s="240">
        <f>SUM(Q24:AB24)</f>
        <v>3094571374</v>
      </c>
      <c r="AD24" s="190"/>
      <c r="AE24" s="4"/>
      <c r="AF24" s="4"/>
    </row>
    <row r="25" spans="1:33" ht="32.25" customHeight="1" thickBot="1">
      <c r="A25" s="413" t="s">
        <v>381</v>
      </c>
      <c r="B25" s="414"/>
      <c r="C25" s="184">
        <v>16742838</v>
      </c>
      <c r="D25" s="304">
        <v>20812192</v>
      </c>
      <c r="E25" s="304">
        <v>9571139</v>
      </c>
      <c r="F25" s="304"/>
      <c r="G25" s="304">
        <f>1499141.7</f>
        <v>1499141.7</v>
      </c>
      <c r="H25" s="304"/>
      <c r="I25" s="304"/>
      <c r="J25" s="304"/>
      <c r="K25" s="304"/>
      <c r="L25" s="304"/>
      <c r="M25" s="304"/>
      <c r="N25" s="304"/>
      <c r="O25" s="294">
        <f>SUM(C25:N25)</f>
        <v>48625310.7</v>
      </c>
      <c r="P25" s="191">
        <f>_xlfn.IFERROR(O25/(SUMIF(C25:N25,"&gt;0",C24:N24))," ")</f>
        <v>1.0318112363430179</v>
      </c>
      <c r="Q25" s="184"/>
      <c r="R25" s="304">
        <v>55249850.25</v>
      </c>
      <c r="S25" s="304">
        <v>215368965.28</v>
      </c>
      <c r="T25" s="304">
        <v>243887146.5</v>
      </c>
      <c r="U25" s="304">
        <v>251287429</v>
      </c>
      <c r="V25" s="304">
        <v>271649496</v>
      </c>
      <c r="W25" s="304">
        <v>321404896.88</v>
      </c>
      <c r="X25" s="304">
        <v>281313096</v>
      </c>
      <c r="Y25" s="304">
        <f>280150980-210933</f>
        <v>279940047</v>
      </c>
      <c r="Z25" s="304"/>
      <c r="AA25" s="304"/>
      <c r="AB25" s="304"/>
      <c r="AC25" s="294">
        <f>SUM(Q25:AB25)</f>
        <v>1920100926.9099998</v>
      </c>
      <c r="AD25" s="191">
        <f>_xlfn.IFERROR(AC25/(SUMIF(Q25:AB25,"&gt;0",Q24:AB24))," ")</f>
        <v>0.9581494551727349</v>
      </c>
      <c r="AE25" s="4"/>
      <c r="AF25" s="291"/>
      <c r="AG25" s="291"/>
    </row>
    <row r="26" spans="1:30" ht="32.2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1"/>
    </row>
    <row r="27" spans="1:30" ht="33.75" customHeight="1">
      <c r="A27" s="409" t="s">
        <v>76</v>
      </c>
      <c r="B27" s="410"/>
      <c r="C27" s="411"/>
      <c r="D27" s="411"/>
      <c r="E27" s="411"/>
      <c r="F27" s="411"/>
      <c r="G27" s="411"/>
      <c r="H27" s="411"/>
      <c r="I27" s="411"/>
      <c r="J27" s="411"/>
      <c r="K27" s="411"/>
      <c r="L27" s="411"/>
      <c r="M27" s="411"/>
      <c r="N27" s="411"/>
      <c r="O27" s="411"/>
      <c r="P27" s="411"/>
      <c r="Q27" s="411"/>
      <c r="R27" s="411"/>
      <c r="S27" s="411"/>
      <c r="T27" s="411"/>
      <c r="U27" s="411"/>
      <c r="V27" s="411"/>
      <c r="W27" s="411"/>
      <c r="X27" s="411"/>
      <c r="Y27" s="411"/>
      <c r="Z27" s="411"/>
      <c r="AA27" s="411"/>
      <c r="AB27" s="411"/>
      <c r="AC27" s="411"/>
      <c r="AD27" s="412"/>
    </row>
    <row r="28" spans="1:30" ht="15" customHeight="1">
      <c r="A28" s="424" t="s">
        <v>189</v>
      </c>
      <c r="B28" s="426" t="s">
        <v>6</v>
      </c>
      <c r="C28" s="427"/>
      <c r="D28" s="326" t="s">
        <v>398</v>
      </c>
      <c r="E28" s="430"/>
      <c r="F28" s="430"/>
      <c r="G28" s="430"/>
      <c r="H28" s="430"/>
      <c r="I28" s="430"/>
      <c r="J28" s="430"/>
      <c r="K28" s="430"/>
      <c r="L28" s="430"/>
      <c r="M28" s="430"/>
      <c r="N28" s="430"/>
      <c r="O28" s="431"/>
      <c r="P28" s="432" t="s">
        <v>8</v>
      </c>
      <c r="Q28" s="432" t="s">
        <v>84</v>
      </c>
      <c r="R28" s="432"/>
      <c r="S28" s="432"/>
      <c r="T28" s="432"/>
      <c r="U28" s="432"/>
      <c r="V28" s="432"/>
      <c r="W28" s="432"/>
      <c r="X28" s="432"/>
      <c r="Y28" s="432"/>
      <c r="Z28" s="432"/>
      <c r="AA28" s="432"/>
      <c r="AB28" s="432"/>
      <c r="AC28" s="432"/>
      <c r="AD28" s="433"/>
    </row>
    <row r="29" spans="1:30" ht="27" customHeight="1">
      <c r="A29" s="425"/>
      <c r="B29" s="428"/>
      <c r="C29" s="429"/>
      <c r="D29" s="208" t="s">
        <v>39</v>
      </c>
      <c r="E29" s="208" t="s">
        <v>40</v>
      </c>
      <c r="F29" s="208" t="s">
        <v>41</v>
      </c>
      <c r="G29" s="208" t="s">
        <v>42</v>
      </c>
      <c r="H29" s="208" t="s">
        <v>43</v>
      </c>
      <c r="I29" s="208" t="s">
        <v>44</v>
      </c>
      <c r="J29" s="208" t="s">
        <v>45</v>
      </c>
      <c r="K29" s="208" t="s">
        <v>46</v>
      </c>
      <c r="L29" s="208" t="s">
        <v>47</v>
      </c>
      <c r="M29" s="208" t="s">
        <v>48</v>
      </c>
      <c r="N29" s="208" t="s">
        <v>49</v>
      </c>
      <c r="O29" s="208" t="s">
        <v>50</v>
      </c>
      <c r="P29" s="431"/>
      <c r="Q29" s="432"/>
      <c r="R29" s="432"/>
      <c r="S29" s="432"/>
      <c r="T29" s="432"/>
      <c r="U29" s="432"/>
      <c r="V29" s="432"/>
      <c r="W29" s="432"/>
      <c r="X29" s="432"/>
      <c r="Y29" s="432"/>
      <c r="Z29" s="432"/>
      <c r="AA29" s="432"/>
      <c r="AB29" s="432"/>
      <c r="AC29" s="432"/>
      <c r="AD29" s="433"/>
    </row>
    <row r="30" spans="1:30" ht="42" customHeight="1" thickBot="1">
      <c r="A30" s="88"/>
      <c r="B30" s="439"/>
      <c r="C30" s="440"/>
      <c r="D30" s="92"/>
      <c r="E30" s="92"/>
      <c r="F30" s="92"/>
      <c r="G30" s="92"/>
      <c r="H30" s="92"/>
      <c r="I30" s="92"/>
      <c r="J30" s="92"/>
      <c r="K30" s="92"/>
      <c r="L30" s="92"/>
      <c r="M30" s="92"/>
      <c r="N30" s="92"/>
      <c r="O30" s="92"/>
      <c r="P30" s="89">
        <f>SUM(D30:O30)</f>
        <v>0</v>
      </c>
      <c r="Q30" s="441"/>
      <c r="R30" s="441"/>
      <c r="S30" s="441"/>
      <c r="T30" s="441"/>
      <c r="U30" s="441"/>
      <c r="V30" s="441"/>
      <c r="W30" s="441"/>
      <c r="X30" s="441"/>
      <c r="Y30" s="441"/>
      <c r="Z30" s="441"/>
      <c r="AA30" s="441"/>
      <c r="AB30" s="441"/>
      <c r="AC30" s="441"/>
      <c r="AD30" s="442"/>
    </row>
    <row r="31" spans="1:30" ht="45" customHeight="1">
      <c r="A31" s="373" t="s">
        <v>292</v>
      </c>
      <c r="B31" s="374"/>
      <c r="C31" s="374"/>
      <c r="D31" s="374"/>
      <c r="E31" s="374"/>
      <c r="F31" s="374"/>
      <c r="G31" s="374"/>
      <c r="H31" s="374"/>
      <c r="I31" s="374"/>
      <c r="J31" s="374"/>
      <c r="K31" s="374"/>
      <c r="L31" s="374"/>
      <c r="M31" s="374"/>
      <c r="N31" s="374"/>
      <c r="O31" s="374"/>
      <c r="P31" s="374"/>
      <c r="Q31" s="374"/>
      <c r="R31" s="374"/>
      <c r="S31" s="374"/>
      <c r="T31" s="374"/>
      <c r="U31" s="374"/>
      <c r="V31" s="374"/>
      <c r="W31" s="374"/>
      <c r="X31" s="374"/>
      <c r="Y31" s="374"/>
      <c r="Z31" s="374"/>
      <c r="AA31" s="374"/>
      <c r="AB31" s="374"/>
      <c r="AC31" s="374"/>
      <c r="AD31" s="375"/>
    </row>
    <row r="32" spans="1:41" ht="23.25" customHeight="1">
      <c r="A32" s="325" t="s">
        <v>190</v>
      </c>
      <c r="B32" s="432" t="s">
        <v>62</v>
      </c>
      <c r="C32" s="432" t="s">
        <v>6</v>
      </c>
      <c r="D32" s="432" t="s">
        <v>60</v>
      </c>
      <c r="E32" s="432"/>
      <c r="F32" s="432"/>
      <c r="G32" s="432"/>
      <c r="H32" s="432"/>
      <c r="I32" s="432"/>
      <c r="J32" s="432"/>
      <c r="K32" s="432"/>
      <c r="L32" s="432"/>
      <c r="M32" s="432"/>
      <c r="N32" s="432"/>
      <c r="O32" s="432"/>
      <c r="P32" s="432"/>
      <c r="Q32" s="432" t="s">
        <v>85</v>
      </c>
      <c r="R32" s="432"/>
      <c r="S32" s="432"/>
      <c r="T32" s="432"/>
      <c r="U32" s="432"/>
      <c r="V32" s="432"/>
      <c r="W32" s="432"/>
      <c r="X32" s="432"/>
      <c r="Y32" s="432"/>
      <c r="Z32" s="432"/>
      <c r="AA32" s="432"/>
      <c r="AB32" s="432"/>
      <c r="AC32" s="432"/>
      <c r="AD32" s="433"/>
      <c r="AG32" s="90"/>
      <c r="AH32" s="90"/>
      <c r="AI32" s="90"/>
      <c r="AJ32" s="90"/>
      <c r="AK32" s="90"/>
      <c r="AL32" s="90"/>
      <c r="AM32" s="90"/>
      <c r="AN32" s="90"/>
      <c r="AO32" s="90"/>
    </row>
    <row r="33" spans="1:41" ht="27" customHeight="1">
      <c r="A33" s="325"/>
      <c r="B33" s="432"/>
      <c r="C33" s="443"/>
      <c r="D33" s="208" t="s">
        <v>39</v>
      </c>
      <c r="E33" s="208" t="s">
        <v>40</v>
      </c>
      <c r="F33" s="208" t="s">
        <v>41</v>
      </c>
      <c r="G33" s="208" t="s">
        <v>42</v>
      </c>
      <c r="H33" s="208" t="s">
        <v>43</v>
      </c>
      <c r="I33" s="208" t="s">
        <v>44</v>
      </c>
      <c r="J33" s="208" t="s">
        <v>45</v>
      </c>
      <c r="K33" s="208" t="s">
        <v>46</v>
      </c>
      <c r="L33" s="208" t="s">
        <v>47</v>
      </c>
      <c r="M33" s="208" t="s">
        <v>48</v>
      </c>
      <c r="N33" s="208" t="s">
        <v>49</v>
      </c>
      <c r="O33" s="208" t="s">
        <v>50</v>
      </c>
      <c r="P33" s="208" t="s">
        <v>8</v>
      </c>
      <c r="Q33" s="432" t="s">
        <v>402</v>
      </c>
      <c r="R33" s="432"/>
      <c r="S33" s="432"/>
      <c r="T33" s="432" t="s">
        <v>403</v>
      </c>
      <c r="U33" s="432"/>
      <c r="V33" s="432"/>
      <c r="W33" s="428" t="s">
        <v>81</v>
      </c>
      <c r="X33" s="444"/>
      <c r="Y33" s="444"/>
      <c r="Z33" s="429"/>
      <c r="AA33" s="428" t="s">
        <v>82</v>
      </c>
      <c r="AB33" s="444"/>
      <c r="AC33" s="444"/>
      <c r="AD33" s="445"/>
      <c r="AG33" s="90"/>
      <c r="AH33" s="90"/>
      <c r="AI33" s="90"/>
      <c r="AJ33" s="90"/>
      <c r="AK33" s="90"/>
      <c r="AL33" s="90"/>
      <c r="AM33" s="90"/>
      <c r="AN33" s="90"/>
      <c r="AO33" s="90"/>
    </row>
    <row r="34" spans="1:41" ht="147" customHeight="1">
      <c r="A34" s="446" t="s">
        <v>546</v>
      </c>
      <c r="B34" s="448">
        <v>0.4</v>
      </c>
      <c r="C34" s="93" t="s">
        <v>9</v>
      </c>
      <c r="D34" s="285">
        <v>24</v>
      </c>
      <c r="E34" s="285">
        <v>73</v>
      </c>
      <c r="F34" s="285">
        <v>133</v>
      </c>
      <c r="G34" s="285">
        <v>99</v>
      </c>
      <c r="H34" s="285">
        <v>164</v>
      </c>
      <c r="I34" s="285">
        <v>144</v>
      </c>
      <c r="J34" s="285">
        <v>137</v>
      </c>
      <c r="K34" s="285">
        <v>121</v>
      </c>
      <c r="L34" s="285">
        <v>110</v>
      </c>
      <c r="M34" s="285">
        <v>110</v>
      </c>
      <c r="N34" s="285">
        <v>100</v>
      </c>
      <c r="O34" s="285">
        <v>85</v>
      </c>
      <c r="P34" s="244">
        <f>SUM(D34:O34)</f>
        <v>1300</v>
      </c>
      <c r="Q34" s="458" t="s">
        <v>550</v>
      </c>
      <c r="R34" s="459"/>
      <c r="S34" s="460"/>
      <c r="T34" s="458" t="s">
        <v>551</v>
      </c>
      <c r="U34" s="459"/>
      <c r="V34" s="460"/>
      <c r="W34" s="491"/>
      <c r="X34" s="492"/>
      <c r="Y34" s="492"/>
      <c r="Z34" s="493"/>
      <c r="AA34" s="450" t="s">
        <v>527</v>
      </c>
      <c r="AB34" s="451"/>
      <c r="AC34" s="451"/>
      <c r="AD34" s="456"/>
      <c r="AF34"/>
      <c r="AG34" s="90"/>
      <c r="AH34" s="90"/>
      <c r="AI34" s="90"/>
      <c r="AJ34" s="90"/>
      <c r="AK34" s="90"/>
      <c r="AL34" s="90"/>
      <c r="AM34" s="90"/>
      <c r="AN34" s="90"/>
      <c r="AO34" s="90"/>
    </row>
    <row r="35" spans="1:41" ht="130.5" customHeight="1" thickBot="1">
      <c r="A35" s="447"/>
      <c r="B35" s="449"/>
      <c r="C35" s="94" t="s">
        <v>10</v>
      </c>
      <c r="D35" s="243">
        <v>24</v>
      </c>
      <c r="E35" s="243">
        <v>73</v>
      </c>
      <c r="F35" s="243">
        <v>133</v>
      </c>
      <c r="G35" s="242">
        <v>99</v>
      </c>
      <c r="H35" s="242">
        <v>164</v>
      </c>
      <c r="I35" s="242">
        <v>144</v>
      </c>
      <c r="J35" s="242">
        <v>137</v>
      </c>
      <c r="K35" s="242">
        <v>121</v>
      </c>
      <c r="L35" s="242">
        <v>136</v>
      </c>
      <c r="M35" s="242"/>
      <c r="N35" s="242"/>
      <c r="O35" s="242"/>
      <c r="P35" s="242">
        <f>SUM(D35:O35)</f>
        <v>1031</v>
      </c>
      <c r="Q35" s="461"/>
      <c r="R35" s="462"/>
      <c r="S35" s="463"/>
      <c r="T35" s="461"/>
      <c r="U35" s="462"/>
      <c r="V35" s="463"/>
      <c r="W35" s="494"/>
      <c r="X35" s="495"/>
      <c r="Y35" s="495"/>
      <c r="Z35" s="496"/>
      <c r="AA35" s="453"/>
      <c r="AB35" s="454"/>
      <c r="AC35" s="454"/>
      <c r="AD35" s="457"/>
      <c r="AE35" s="50"/>
      <c r="AF35"/>
      <c r="AG35" s="90"/>
      <c r="AH35" s="90"/>
      <c r="AI35" s="90"/>
      <c r="AJ35" s="90"/>
      <c r="AK35" s="90"/>
      <c r="AL35" s="90"/>
      <c r="AM35" s="90"/>
      <c r="AN35" s="90"/>
      <c r="AO35" s="90"/>
    </row>
    <row r="36" spans="1:41" ht="26.25" customHeight="1">
      <c r="A36" s="336" t="s">
        <v>191</v>
      </c>
      <c r="B36" s="464" t="s">
        <v>61</v>
      </c>
      <c r="C36" s="466" t="s">
        <v>11</v>
      </c>
      <c r="D36" s="466"/>
      <c r="E36" s="466"/>
      <c r="F36" s="466"/>
      <c r="G36" s="466"/>
      <c r="H36" s="466"/>
      <c r="I36" s="466"/>
      <c r="J36" s="466"/>
      <c r="K36" s="466"/>
      <c r="L36" s="466"/>
      <c r="M36" s="466"/>
      <c r="N36" s="466"/>
      <c r="O36" s="466"/>
      <c r="P36" s="466"/>
      <c r="Q36" s="337" t="s">
        <v>78</v>
      </c>
      <c r="R36" s="467"/>
      <c r="S36" s="467"/>
      <c r="T36" s="467"/>
      <c r="U36" s="467"/>
      <c r="V36" s="467"/>
      <c r="W36" s="467"/>
      <c r="X36" s="467"/>
      <c r="Y36" s="467"/>
      <c r="Z36" s="467"/>
      <c r="AA36" s="467"/>
      <c r="AB36" s="467"/>
      <c r="AC36" s="467"/>
      <c r="AD36" s="468"/>
      <c r="AG36" s="90"/>
      <c r="AH36" s="90"/>
      <c r="AI36" s="90"/>
      <c r="AJ36" s="90"/>
      <c r="AK36" s="90"/>
      <c r="AL36" s="90"/>
      <c r="AM36" s="90"/>
      <c r="AN36" s="90"/>
      <c r="AO36" s="90"/>
    </row>
    <row r="37" spans="1:41" ht="26.25" customHeight="1">
      <c r="A37" s="325"/>
      <c r="B37" s="465"/>
      <c r="C37" s="234" t="s">
        <v>12</v>
      </c>
      <c r="D37" s="234" t="s">
        <v>36</v>
      </c>
      <c r="E37" s="234" t="s">
        <v>37</v>
      </c>
      <c r="F37" s="234" t="s">
        <v>38</v>
      </c>
      <c r="G37" s="234" t="s">
        <v>51</v>
      </c>
      <c r="H37" s="234" t="s">
        <v>52</v>
      </c>
      <c r="I37" s="234" t="s">
        <v>53</v>
      </c>
      <c r="J37" s="234" t="s">
        <v>54</v>
      </c>
      <c r="K37" s="234" t="s">
        <v>55</v>
      </c>
      <c r="L37" s="234" t="s">
        <v>56</v>
      </c>
      <c r="M37" s="234" t="s">
        <v>57</v>
      </c>
      <c r="N37" s="234" t="s">
        <v>58</v>
      </c>
      <c r="O37" s="234" t="s">
        <v>59</v>
      </c>
      <c r="P37" s="234" t="s">
        <v>63</v>
      </c>
      <c r="Q37" s="326" t="s">
        <v>83</v>
      </c>
      <c r="R37" s="430"/>
      <c r="S37" s="430"/>
      <c r="T37" s="430"/>
      <c r="U37" s="430"/>
      <c r="V37" s="430"/>
      <c r="W37" s="430"/>
      <c r="X37" s="430"/>
      <c r="Y37" s="430"/>
      <c r="Z37" s="430"/>
      <c r="AA37" s="430"/>
      <c r="AB37" s="430"/>
      <c r="AC37" s="430"/>
      <c r="AD37" s="469"/>
      <c r="AG37" s="98"/>
      <c r="AH37" s="98"/>
      <c r="AI37" s="98"/>
      <c r="AJ37" s="98"/>
      <c r="AK37" s="98"/>
      <c r="AL37" s="98"/>
      <c r="AM37" s="98"/>
      <c r="AN37" s="98"/>
      <c r="AO37" s="98"/>
    </row>
    <row r="38" spans="1:41" ht="64.5" customHeight="1">
      <c r="A38" s="470" t="s">
        <v>428</v>
      </c>
      <c r="B38" s="472">
        <v>0.3</v>
      </c>
      <c r="C38" s="93" t="s">
        <v>9</v>
      </c>
      <c r="D38" s="212">
        <v>0.08</v>
      </c>
      <c r="E38" s="212">
        <v>0.08</v>
      </c>
      <c r="F38" s="212">
        <v>0.08</v>
      </c>
      <c r="G38" s="212">
        <v>0.08</v>
      </c>
      <c r="H38" s="212">
        <v>0.08</v>
      </c>
      <c r="I38" s="212">
        <v>0.08</v>
      </c>
      <c r="J38" s="212">
        <v>0.08</v>
      </c>
      <c r="K38" s="212">
        <v>0.09</v>
      </c>
      <c r="L38" s="212">
        <v>0.09</v>
      </c>
      <c r="M38" s="212">
        <v>0.09</v>
      </c>
      <c r="N38" s="212">
        <v>0.09</v>
      </c>
      <c r="O38" s="212">
        <v>0.08</v>
      </c>
      <c r="P38" s="100">
        <f>SUM(D38:O38)</f>
        <v>0.9999999999999999</v>
      </c>
      <c r="Q38" s="702" t="s">
        <v>580</v>
      </c>
      <c r="R38" s="703"/>
      <c r="S38" s="703"/>
      <c r="T38" s="703"/>
      <c r="U38" s="703"/>
      <c r="V38" s="703"/>
      <c r="W38" s="703"/>
      <c r="X38" s="703"/>
      <c r="Y38" s="703"/>
      <c r="Z38" s="703"/>
      <c r="AA38" s="703"/>
      <c r="AB38" s="703"/>
      <c r="AC38" s="703"/>
      <c r="AD38" s="704"/>
      <c r="AE38" s="101"/>
      <c r="AG38" s="102"/>
      <c r="AH38" s="102"/>
      <c r="AI38" s="102"/>
      <c r="AJ38" s="102"/>
      <c r="AK38" s="102"/>
      <c r="AL38" s="102"/>
      <c r="AM38" s="102"/>
      <c r="AN38" s="102"/>
      <c r="AO38" s="102"/>
    </row>
    <row r="39" spans="1:31" ht="69" customHeight="1">
      <c r="A39" s="471"/>
      <c r="B39" s="473"/>
      <c r="C39" s="103" t="s">
        <v>10</v>
      </c>
      <c r="D39" s="104">
        <v>0.08</v>
      </c>
      <c r="E39" s="104">
        <v>0.08</v>
      </c>
      <c r="F39" s="104">
        <v>0.08</v>
      </c>
      <c r="G39" s="104">
        <v>0.08</v>
      </c>
      <c r="H39" s="104">
        <v>0.08</v>
      </c>
      <c r="I39" s="104">
        <v>0.08</v>
      </c>
      <c r="J39" s="104">
        <v>0.08</v>
      </c>
      <c r="K39" s="104">
        <v>0.09</v>
      </c>
      <c r="L39" s="104">
        <v>0.09</v>
      </c>
      <c r="M39" s="104"/>
      <c r="N39" s="104"/>
      <c r="O39" s="104"/>
      <c r="P39" s="105">
        <f>SUM(D39:O39)</f>
        <v>0.74</v>
      </c>
      <c r="Q39" s="705"/>
      <c r="R39" s="706"/>
      <c r="S39" s="706"/>
      <c r="T39" s="706"/>
      <c r="U39" s="706"/>
      <c r="V39" s="706"/>
      <c r="W39" s="706"/>
      <c r="X39" s="706"/>
      <c r="Y39" s="706"/>
      <c r="Z39" s="706"/>
      <c r="AA39" s="706"/>
      <c r="AB39" s="706"/>
      <c r="AC39" s="706"/>
      <c r="AD39" s="707"/>
      <c r="AE39" s="101"/>
    </row>
    <row r="40" spans="1:31" ht="46.5" customHeight="1">
      <c r="A40" s="486" t="s">
        <v>431</v>
      </c>
      <c r="B40" s="472">
        <v>0.1</v>
      </c>
      <c r="C40" s="106" t="s">
        <v>9</v>
      </c>
      <c r="D40" s="212">
        <v>0.08</v>
      </c>
      <c r="E40" s="212">
        <v>0.08</v>
      </c>
      <c r="F40" s="212">
        <v>0.08</v>
      </c>
      <c r="G40" s="212">
        <v>0.08</v>
      </c>
      <c r="H40" s="212">
        <v>0.08</v>
      </c>
      <c r="I40" s="212">
        <v>0.08</v>
      </c>
      <c r="J40" s="212">
        <v>0.08</v>
      </c>
      <c r="K40" s="212">
        <v>0.09</v>
      </c>
      <c r="L40" s="212">
        <v>0.09</v>
      </c>
      <c r="M40" s="212">
        <v>0.09</v>
      </c>
      <c r="N40" s="212">
        <v>0.09</v>
      </c>
      <c r="O40" s="212">
        <v>0.08</v>
      </c>
      <c r="P40" s="105">
        <f>SUM(D40:O40)</f>
        <v>0.9999999999999999</v>
      </c>
      <c r="Q40" s="474" t="s">
        <v>581</v>
      </c>
      <c r="R40" s="475"/>
      <c r="S40" s="475"/>
      <c r="T40" s="475"/>
      <c r="U40" s="475"/>
      <c r="V40" s="475"/>
      <c r="W40" s="475"/>
      <c r="X40" s="475"/>
      <c r="Y40" s="475"/>
      <c r="Z40" s="475"/>
      <c r="AA40" s="475"/>
      <c r="AB40" s="475"/>
      <c r="AC40" s="475"/>
      <c r="AD40" s="476"/>
      <c r="AE40" s="101"/>
    </row>
    <row r="41" spans="1:31" ht="28.5" customHeight="1" thickBot="1">
      <c r="A41" s="487"/>
      <c r="B41" s="482"/>
      <c r="C41" s="94" t="s">
        <v>10</v>
      </c>
      <c r="D41" s="110">
        <v>0.08</v>
      </c>
      <c r="E41" s="110">
        <v>0.08</v>
      </c>
      <c r="F41" s="110">
        <v>0.08</v>
      </c>
      <c r="G41" s="110">
        <v>0.08</v>
      </c>
      <c r="H41" s="110">
        <v>0.08</v>
      </c>
      <c r="I41" s="110">
        <v>0.08</v>
      </c>
      <c r="J41" s="110">
        <v>0.08</v>
      </c>
      <c r="K41" s="110">
        <v>0.09</v>
      </c>
      <c r="L41" s="110">
        <v>0.09</v>
      </c>
      <c r="M41" s="111"/>
      <c r="N41" s="111"/>
      <c r="O41" s="111"/>
      <c r="P41" s="112">
        <f>SUM(D41:O41)</f>
        <v>0.74</v>
      </c>
      <c r="Q41" s="488"/>
      <c r="R41" s="489"/>
      <c r="S41" s="489"/>
      <c r="T41" s="489"/>
      <c r="U41" s="489"/>
      <c r="V41" s="489"/>
      <c r="W41" s="489"/>
      <c r="X41" s="489"/>
      <c r="Y41" s="489"/>
      <c r="Z41" s="489"/>
      <c r="AA41" s="489"/>
      <c r="AB41" s="489"/>
      <c r="AC41" s="489"/>
      <c r="AD41" s="490"/>
      <c r="AE41" s="101"/>
    </row>
    <row r="42" ht="15">
      <c r="A42" s="52" t="s">
        <v>294</v>
      </c>
    </row>
  </sheetData>
  <sheetProtection/>
  <mergeCells count="76">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B4:AD4"/>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Q38:AD39"/>
    <mergeCell ref="W33:Z33"/>
    <mergeCell ref="AA33:AD33"/>
    <mergeCell ref="A34:A35"/>
    <mergeCell ref="B34:B35"/>
    <mergeCell ref="Q34:S35"/>
    <mergeCell ref="T34:V35"/>
    <mergeCell ref="W34:Z35"/>
    <mergeCell ref="AA34:AD35"/>
    <mergeCell ref="A40:A41"/>
    <mergeCell ref="B40:B41"/>
    <mergeCell ref="Q40:AD41"/>
    <mergeCell ref="A36:A37"/>
    <mergeCell ref="B36:B37"/>
    <mergeCell ref="C36:P36"/>
    <mergeCell ref="Q36:AD36"/>
    <mergeCell ref="Q37:AD37"/>
    <mergeCell ref="A38:A39"/>
    <mergeCell ref="B38:B39"/>
  </mergeCells>
  <dataValidations count="3">
    <dataValidation type="list" allowBlank="1" showInputMessage="1" showErrorMessage="1" sqref="C7:C9"/>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AA34 Q34 W34 Q38:AD41 T34">
      <formula1>2000</formula1>
    </dataValidation>
  </dataValidations>
  <printOptions/>
  <pageMargins left="0.25" right="0.25" top="1" bottom="1" header="0.3" footer="0.3"/>
  <pageSetup fitToHeight="1" fitToWidth="1" horizontalDpi="600" verticalDpi="600" orientation="landscape" scale="15"/>
  <drawing r:id="rId3"/>
  <legacyDrawing r:id="rId2"/>
</worksheet>
</file>

<file path=xl/worksheets/sheet3.xml><?xml version="1.0" encoding="utf-8"?>
<worksheet xmlns="http://schemas.openxmlformats.org/spreadsheetml/2006/main" xmlns:r="http://schemas.openxmlformats.org/officeDocument/2006/relationships">
  <sheetPr>
    <tabColor theme="7" tint="0.39998000860214233"/>
    <pageSetUpPr fitToPage="1"/>
  </sheetPr>
  <dimension ref="A1:AO44"/>
  <sheetViews>
    <sheetView showGridLines="0" zoomScale="86" zoomScaleNormal="86" workbookViewId="0" topLeftCell="O34">
      <selection activeCell="Q40" sqref="Q40:AD41"/>
    </sheetView>
  </sheetViews>
  <sheetFormatPr defaultColWidth="10.8515625" defaultRowHeight="15"/>
  <cols>
    <col min="1" max="1" width="33.00390625" style="113" customWidth="1"/>
    <col min="2" max="2" width="15.421875" style="113" customWidth="1"/>
    <col min="3" max="14" width="20.7109375" style="113" customWidth="1"/>
    <col min="15" max="15" width="16.140625" style="113" customWidth="1"/>
    <col min="16" max="27" width="18.140625" style="113" customWidth="1"/>
    <col min="28" max="28" width="22.7109375" style="113" customWidth="1"/>
    <col min="29" max="29" width="19.00390625" style="113" customWidth="1"/>
    <col min="30" max="30" width="19.421875" style="113" customWidth="1"/>
    <col min="31" max="31" width="6.28125" style="253" bestFit="1" customWidth="1"/>
    <col min="32" max="32" width="22.8515625" style="113" customWidth="1"/>
    <col min="33" max="33" width="18.421875" style="113" bestFit="1" customWidth="1"/>
    <col min="34" max="34" width="8.421875" style="113" customWidth="1"/>
    <col min="35" max="35" width="18.421875" style="113" bestFit="1" customWidth="1"/>
    <col min="36" max="36" width="5.7109375" style="113" customWidth="1"/>
    <col min="37" max="37" width="18.421875" style="113" bestFit="1" customWidth="1"/>
    <col min="38" max="38" width="4.7109375" style="113" customWidth="1"/>
    <col min="39" max="39" width="23.00390625" style="113" bestFit="1" customWidth="1"/>
    <col min="40" max="40" width="10.8515625" style="113" customWidth="1"/>
    <col min="41" max="41" width="18.421875" style="113" bestFit="1" customWidth="1"/>
    <col min="42" max="42" width="16.140625" style="113" customWidth="1"/>
    <col min="43" max="16384" width="10.8515625" style="113" customWidth="1"/>
  </cols>
  <sheetData>
    <row r="1" spans="1:30" ht="32.25" customHeight="1" thickBot="1">
      <c r="A1" s="361"/>
      <c r="B1" s="364" t="s">
        <v>16</v>
      </c>
      <c r="C1" s="365"/>
      <c r="D1" s="365"/>
      <c r="E1" s="365"/>
      <c r="F1" s="365"/>
      <c r="G1" s="365"/>
      <c r="H1" s="365"/>
      <c r="I1" s="365"/>
      <c r="J1" s="365"/>
      <c r="K1" s="365"/>
      <c r="L1" s="365"/>
      <c r="M1" s="365"/>
      <c r="N1" s="365"/>
      <c r="O1" s="365"/>
      <c r="P1" s="365"/>
      <c r="Q1" s="365"/>
      <c r="R1" s="365"/>
      <c r="S1" s="365"/>
      <c r="T1" s="365"/>
      <c r="U1" s="365"/>
      <c r="V1" s="365"/>
      <c r="W1" s="365"/>
      <c r="X1" s="365"/>
      <c r="Y1" s="365"/>
      <c r="Z1" s="365"/>
      <c r="AA1" s="366"/>
      <c r="AB1" s="367" t="s">
        <v>418</v>
      </c>
      <c r="AC1" s="368"/>
      <c r="AD1" s="369"/>
    </row>
    <row r="2" spans="1:30" ht="30.75" customHeight="1" thickBot="1">
      <c r="A2" s="362"/>
      <c r="B2" s="364" t="s">
        <v>17</v>
      </c>
      <c r="C2" s="365"/>
      <c r="D2" s="365"/>
      <c r="E2" s="365"/>
      <c r="F2" s="365"/>
      <c r="G2" s="365"/>
      <c r="H2" s="365"/>
      <c r="I2" s="365"/>
      <c r="J2" s="365"/>
      <c r="K2" s="365"/>
      <c r="L2" s="365"/>
      <c r="M2" s="365"/>
      <c r="N2" s="365"/>
      <c r="O2" s="365"/>
      <c r="P2" s="365"/>
      <c r="Q2" s="365"/>
      <c r="R2" s="365"/>
      <c r="S2" s="365"/>
      <c r="T2" s="365"/>
      <c r="U2" s="365"/>
      <c r="V2" s="365"/>
      <c r="W2" s="365"/>
      <c r="X2" s="365"/>
      <c r="Y2" s="365"/>
      <c r="Z2" s="365"/>
      <c r="AA2" s="366"/>
      <c r="AB2" s="370" t="s">
        <v>413</v>
      </c>
      <c r="AC2" s="371"/>
      <c r="AD2" s="372"/>
    </row>
    <row r="3" spans="1:30" ht="24" customHeight="1">
      <c r="A3" s="362"/>
      <c r="B3" s="373" t="s">
        <v>295</v>
      </c>
      <c r="C3" s="374"/>
      <c r="D3" s="374"/>
      <c r="E3" s="374"/>
      <c r="F3" s="374"/>
      <c r="G3" s="374"/>
      <c r="H3" s="374"/>
      <c r="I3" s="374"/>
      <c r="J3" s="374"/>
      <c r="K3" s="374"/>
      <c r="L3" s="374"/>
      <c r="M3" s="374"/>
      <c r="N3" s="374"/>
      <c r="O3" s="374"/>
      <c r="P3" s="374"/>
      <c r="Q3" s="374"/>
      <c r="R3" s="374"/>
      <c r="S3" s="374"/>
      <c r="T3" s="374"/>
      <c r="U3" s="374"/>
      <c r="V3" s="374"/>
      <c r="W3" s="374"/>
      <c r="X3" s="374"/>
      <c r="Y3" s="374"/>
      <c r="Z3" s="374"/>
      <c r="AA3" s="375"/>
      <c r="AB3" s="370" t="s">
        <v>419</v>
      </c>
      <c r="AC3" s="371"/>
      <c r="AD3" s="372"/>
    </row>
    <row r="4" spans="1:30" ht="21.75" customHeight="1" thickBot="1">
      <c r="A4" s="363"/>
      <c r="B4" s="376"/>
      <c r="C4" s="377"/>
      <c r="D4" s="377"/>
      <c r="E4" s="377"/>
      <c r="F4" s="377"/>
      <c r="G4" s="377"/>
      <c r="H4" s="377"/>
      <c r="I4" s="377"/>
      <c r="J4" s="377"/>
      <c r="K4" s="377"/>
      <c r="L4" s="377"/>
      <c r="M4" s="377"/>
      <c r="N4" s="377"/>
      <c r="O4" s="377"/>
      <c r="P4" s="377"/>
      <c r="Q4" s="377"/>
      <c r="R4" s="377"/>
      <c r="S4" s="377"/>
      <c r="T4" s="377"/>
      <c r="U4" s="377"/>
      <c r="V4" s="377"/>
      <c r="W4" s="377"/>
      <c r="X4" s="377"/>
      <c r="Y4" s="377"/>
      <c r="Z4" s="377"/>
      <c r="AA4" s="378"/>
      <c r="AB4" s="379" t="s">
        <v>175</v>
      </c>
      <c r="AC4" s="380"/>
      <c r="AD4" s="381"/>
    </row>
    <row r="5" spans="1:30" ht="9" customHeight="1" thickBot="1">
      <c r="A5" s="53"/>
      <c r="B5" s="210"/>
      <c r="C5" s="211"/>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1" s="52" customFormat="1" ht="15">
      <c r="A7" s="340" t="s">
        <v>293</v>
      </c>
      <c r="B7" s="341"/>
      <c r="C7" s="346" t="s">
        <v>47</v>
      </c>
      <c r="D7" s="382" t="s">
        <v>71</v>
      </c>
      <c r="E7" s="388"/>
      <c r="F7" s="388"/>
      <c r="G7" s="388"/>
      <c r="H7" s="383"/>
      <c r="I7" s="391">
        <v>45201</v>
      </c>
      <c r="J7" s="392"/>
      <c r="K7" s="382" t="s">
        <v>67</v>
      </c>
      <c r="L7" s="383"/>
      <c r="M7" s="407" t="s">
        <v>70</v>
      </c>
      <c r="N7" s="408"/>
      <c r="O7" s="397"/>
      <c r="P7" s="398"/>
      <c r="Q7" s="56"/>
      <c r="R7" s="56"/>
      <c r="S7" s="56"/>
      <c r="T7" s="56"/>
      <c r="U7" s="56"/>
      <c r="V7" s="56"/>
      <c r="W7" s="56"/>
      <c r="X7" s="56"/>
      <c r="Y7" s="56"/>
      <c r="Z7" s="57"/>
      <c r="AA7" s="56"/>
      <c r="AB7" s="56"/>
      <c r="AC7" s="62"/>
      <c r="AD7" s="63"/>
      <c r="AE7" s="51"/>
    </row>
    <row r="8" spans="1:31" s="52" customFormat="1" ht="15">
      <c r="A8" s="342"/>
      <c r="B8" s="343"/>
      <c r="C8" s="347"/>
      <c r="D8" s="384"/>
      <c r="E8" s="389"/>
      <c r="F8" s="389"/>
      <c r="G8" s="389"/>
      <c r="H8" s="385"/>
      <c r="I8" s="393"/>
      <c r="J8" s="394"/>
      <c r="K8" s="384"/>
      <c r="L8" s="385"/>
      <c r="M8" s="399" t="s">
        <v>68</v>
      </c>
      <c r="N8" s="400"/>
      <c r="O8" s="401"/>
      <c r="P8" s="402"/>
      <c r="Q8" s="56"/>
      <c r="R8" s="56"/>
      <c r="S8" s="56"/>
      <c r="T8" s="56"/>
      <c r="U8" s="56"/>
      <c r="V8" s="56"/>
      <c r="W8" s="56"/>
      <c r="X8" s="56"/>
      <c r="Y8" s="56"/>
      <c r="Z8" s="57"/>
      <c r="AA8" s="56"/>
      <c r="AB8" s="56"/>
      <c r="AC8" s="62"/>
      <c r="AD8" s="63"/>
      <c r="AE8" s="51"/>
    </row>
    <row r="9" spans="1:31" s="52" customFormat="1" ht="15.75" thickBot="1">
      <c r="A9" s="344"/>
      <c r="B9" s="345"/>
      <c r="C9" s="348"/>
      <c r="D9" s="386"/>
      <c r="E9" s="390"/>
      <c r="F9" s="390"/>
      <c r="G9" s="390"/>
      <c r="H9" s="387"/>
      <c r="I9" s="395"/>
      <c r="J9" s="396"/>
      <c r="K9" s="386"/>
      <c r="L9" s="387"/>
      <c r="M9" s="403" t="s">
        <v>69</v>
      </c>
      <c r="N9" s="404"/>
      <c r="O9" s="405" t="s">
        <v>420</v>
      </c>
      <c r="P9" s="406"/>
      <c r="Q9" s="56"/>
      <c r="R9" s="56"/>
      <c r="S9" s="56"/>
      <c r="T9" s="56"/>
      <c r="U9" s="56"/>
      <c r="V9" s="56"/>
      <c r="W9" s="56"/>
      <c r="X9" s="56"/>
      <c r="Y9" s="56"/>
      <c r="Z9" s="57"/>
      <c r="AA9" s="56"/>
      <c r="AB9" s="56"/>
      <c r="AC9" s="62"/>
      <c r="AD9" s="63"/>
      <c r="AE9" s="51"/>
    </row>
    <row r="10" spans="1:30" s="257" customFormat="1" ht="15" customHeight="1" thickBot="1">
      <c r="A10" s="176"/>
      <c r="B10" s="177"/>
      <c r="C10" s="177"/>
      <c r="D10" s="67"/>
      <c r="E10" s="67"/>
      <c r="F10" s="67"/>
      <c r="G10" s="67"/>
      <c r="H10" s="67"/>
      <c r="I10" s="254"/>
      <c r="J10" s="254"/>
      <c r="K10" s="67"/>
      <c r="L10" s="67"/>
      <c r="M10" s="255"/>
      <c r="N10" s="255"/>
      <c r="O10" s="256"/>
      <c r="P10" s="256"/>
      <c r="Q10" s="177"/>
      <c r="R10" s="177"/>
      <c r="S10" s="177"/>
      <c r="T10" s="177"/>
      <c r="U10" s="177"/>
      <c r="V10" s="177"/>
      <c r="W10" s="177"/>
      <c r="X10" s="177"/>
      <c r="Y10" s="177"/>
      <c r="Z10" s="178"/>
      <c r="AA10" s="177"/>
      <c r="AB10" s="177"/>
      <c r="AC10" s="179"/>
      <c r="AD10" s="181"/>
    </row>
    <row r="11" spans="1:30" ht="15" customHeight="1">
      <c r="A11" s="382" t="s">
        <v>0</v>
      </c>
      <c r="B11" s="383"/>
      <c r="C11" s="349" t="s">
        <v>421</v>
      </c>
      <c r="D11" s="350"/>
      <c r="E11" s="350"/>
      <c r="F11" s="350"/>
      <c r="G11" s="350"/>
      <c r="H11" s="350"/>
      <c r="I11" s="350"/>
      <c r="J11" s="350"/>
      <c r="K11" s="350"/>
      <c r="L11" s="350"/>
      <c r="M11" s="350"/>
      <c r="N11" s="350"/>
      <c r="O11" s="350"/>
      <c r="P11" s="350"/>
      <c r="Q11" s="350"/>
      <c r="R11" s="350"/>
      <c r="S11" s="350"/>
      <c r="T11" s="350"/>
      <c r="U11" s="350"/>
      <c r="V11" s="350"/>
      <c r="W11" s="350"/>
      <c r="X11" s="350"/>
      <c r="Y11" s="350"/>
      <c r="Z11" s="350"/>
      <c r="AA11" s="350"/>
      <c r="AB11" s="350"/>
      <c r="AC11" s="350"/>
      <c r="AD11" s="351"/>
    </row>
    <row r="12" spans="1:30" ht="15" customHeight="1">
      <c r="A12" s="384"/>
      <c r="B12" s="385"/>
      <c r="C12" s="352"/>
      <c r="D12" s="353"/>
      <c r="E12" s="353"/>
      <c r="F12" s="353"/>
      <c r="G12" s="353"/>
      <c r="H12" s="353"/>
      <c r="I12" s="353"/>
      <c r="J12" s="353"/>
      <c r="K12" s="353"/>
      <c r="L12" s="353"/>
      <c r="M12" s="353"/>
      <c r="N12" s="353"/>
      <c r="O12" s="353"/>
      <c r="P12" s="353"/>
      <c r="Q12" s="353"/>
      <c r="R12" s="353"/>
      <c r="S12" s="353"/>
      <c r="T12" s="353"/>
      <c r="U12" s="353"/>
      <c r="V12" s="353"/>
      <c r="W12" s="353"/>
      <c r="X12" s="353"/>
      <c r="Y12" s="353"/>
      <c r="Z12" s="353"/>
      <c r="AA12" s="353"/>
      <c r="AB12" s="353"/>
      <c r="AC12" s="353"/>
      <c r="AD12" s="354"/>
    </row>
    <row r="13" spans="1:30" ht="15" customHeight="1" thickBot="1">
      <c r="A13" s="386"/>
      <c r="B13" s="387"/>
      <c r="C13" s="355"/>
      <c r="D13" s="356"/>
      <c r="E13" s="356"/>
      <c r="F13" s="356"/>
      <c r="G13" s="356"/>
      <c r="H13" s="356"/>
      <c r="I13" s="356"/>
      <c r="J13" s="356"/>
      <c r="K13" s="356"/>
      <c r="L13" s="356"/>
      <c r="M13" s="356"/>
      <c r="N13" s="356"/>
      <c r="O13" s="356"/>
      <c r="P13" s="356"/>
      <c r="Q13" s="356"/>
      <c r="R13" s="356"/>
      <c r="S13" s="356"/>
      <c r="T13" s="356"/>
      <c r="U13" s="356"/>
      <c r="V13" s="356"/>
      <c r="W13" s="356"/>
      <c r="X13" s="356"/>
      <c r="Y13" s="356"/>
      <c r="Z13" s="356"/>
      <c r="AA13" s="356"/>
      <c r="AB13" s="356"/>
      <c r="AC13" s="356"/>
      <c r="AD13" s="357"/>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419" t="s">
        <v>77</v>
      </c>
      <c r="B15" s="420"/>
      <c r="C15" s="322" t="s">
        <v>422</v>
      </c>
      <c r="D15" s="323"/>
      <c r="E15" s="323"/>
      <c r="F15" s="323"/>
      <c r="G15" s="323"/>
      <c r="H15" s="323"/>
      <c r="I15" s="323"/>
      <c r="J15" s="323"/>
      <c r="K15" s="324"/>
      <c r="L15" s="358" t="s">
        <v>73</v>
      </c>
      <c r="M15" s="359"/>
      <c r="N15" s="359"/>
      <c r="O15" s="359"/>
      <c r="P15" s="359"/>
      <c r="Q15" s="360"/>
      <c r="R15" s="434" t="s">
        <v>423</v>
      </c>
      <c r="S15" s="435"/>
      <c r="T15" s="435"/>
      <c r="U15" s="435"/>
      <c r="V15" s="435"/>
      <c r="W15" s="435"/>
      <c r="X15" s="436"/>
      <c r="Y15" s="358" t="s">
        <v>72</v>
      </c>
      <c r="Z15" s="360"/>
      <c r="AA15" s="415" t="s">
        <v>424</v>
      </c>
      <c r="AB15" s="416"/>
      <c r="AC15" s="416"/>
      <c r="AD15" s="417"/>
    </row>
    <row r="16" spans="1:30" ht="9" customHeight="1" thickBot="1">
      <c r="A16" s="61"/>
      <c r="B16" s="56"/>
      <c r="C16" s="418"/>
      <c r="D16" s="418"/>
      <c r="E16" s="418"/>
      <c r="F16" s="418"/>
      <c r="G16" s="418"/>
      <c r="H16" s="418"/>
      <c r="I16" s="418"/>
      <c r="J16" s="418"/>
      <c r="K16" s="418"/>
      <c r="L16" s="418"/>
      <c r="M16" s="418"/>
      <c r="N16" s="418"/>
      <c r="O16" s="418"/>
      <c r="P16" s="418"/>
      <c r="Q16" s="418"/>
      <c r="R16" s="418"/>
      <c r="S16" s="418"/>
      <c r="T16" s="418"/>
      <c r="U16" s="418"/>
      <c r="V16" s="418"/>
      <c r="W16" s="418"/>
      <c r="X16" s="418"/>
      <c r="Y16" s="418"/>
      <c r="Z16" s="418"/>
      <c r="AA16" s="418"/>
      <c r="AB16" s="418"/>
      <c r="AC16" s="75"/>
      <c r="AD16" s="76"/>
    </row>
    <row r="17" spans="1:30" s="56" customFormat="1" ht="37.5" customHeight="1" thickBot="1">
      <c r="A17" s="419" t="s">
        <v>79</v>
      </c>
      <c r="B17" s="420"/>
      <c r="C17" s="421" t="s">
        <v>429</v>
      </c>
      <c r="D17" s="422"/>
      <c r="E17" s="422"/>
      <c r="F17" s="422"/>
      <c r="G17" s="422"/>
      <c r="H17" s="422"/>
      <c r="I17" s="422"/>
      <c r="J17" s="422"/>
      <c r="K17" s="422"/>
      <c r="L17" s="422"/>
      <c r="M17" s="422"/>
      <c r="N17" s="422"/>
      <c r="O17" s="422"/>
      <c r="P17" s="422"/>
      <c r="Q17" s="423"/>
      <c r="R17" s="327" t="s">
        <v>374</v>
      </c>
      <c r="S17" s="328"/>
      <c r="T17" s="328"/>
      <c r="U17" s="328"/>
      <c r="V17" s="329"/>
      <c r="W17" s="437">
        <v>7</v>
      </c>
      <c r="X17" s="438"/>
      <c r="Y17" s="328" t="s">
        <v>15</v>
      </c>
      <c r="Z17" s="328"/>
      <c r="AA17" s="328"/>
      <c r="AB17" s="329"/>
      <c r="AC17" s="338">
        <v>0.1</v>
      </c>
      <c r="AD17" s="339"/>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2.25" customHeight="1" thickBot="1">
      <c r="A19" s="327" t="s">
        <v>1</v>
      </c>
      <c r="B19" s="328"/>
      <c r="C19" s="328"/>
      <c r="D19" s="328"/>
      <c r="E19" s="328"/>
      <c r="F19" s="328"/>
      <c r="G19" s="328"/>
      <c r="H19" s="328"/>
      <c r="I19" s="328"/>
      <c r="J19" s="328"/>
      <c r="K19" s="328"/>
      <c r="L19" s="328"/>
      <c r="M19" s="328"/>
      <c r="N19" s="328"/>
      <c r="O19" s="328"/>
      <c r="P19" s="328"/>
      <c r="Q19" s="328"/>
      <c r="R19" s="328"/>
      <c r="S19" s="328"/>
      <c r="T19" s="328"/>
      <c r="U19" s="328"/>
      <c r="V19" s="328"/>
      <c r="W19" s="328"/>
      <c r="X19" s="328"/>
      <c r="Y19" s="328"/>
      <c r="Z19" s="328"/>
      <c r="AA19" s="328"/>
      <c r="AB19" s="328"/>
      <c r="AC19" s="328"/>
      <c r="AD19" s="329"/>
      <c r="AE19" s="258"/>
      <c r="AF19" s="258"/>
    </row>
    <row r="20" spans="1:32" ht="32.25" customHeight="1" thickBot="1">
      <c r="A20" s="85"/>
      <c r="B20" s="62"/>
      <c r="C20" s="333" t="s">
        <v>376</v>
      </c>
      <c r="D20" s="334"/>
      <c r="E20" s="334"/>
      <c r="F20" s="334"/>
      <c r="G20" s="334"/>
      <c r="H20" s="334"/>
      <c r="I20" s="334"/>
      <c r="J20" s="334"/>
      <c r="K20" s="334"/>
      <c r="L20" s="334"/>
      <c r="M20" s="334"/>
      <c r="N20" s="334"/>
      <c r="O20" s="334"/>
      <c r="P20" s="335"/>
      <c r="Q20" s="330" t="s">
        <v>377</v>
      </c>
      <c r="R20" s="331"/>
      <c r="S20" s="331"/>
      <c r="T20" s="331"/>
      <c r="U20" s="331"/>
      <c r="V20" s="331"/>
      <c r="W20" s="331"/>
      <c r="X20" s="331"/>
      <c r="Y20" s="331"/>
      <c r="Z20" s="331"/>
      <c r="AA20" s="331"/>
      <c r="AB20" s="331"/>
      <c r="AC20" s="331"/>
      <c r="AD20" s="332"/>
      <c r="AE20" s="258"/>
      <c r="AF20" s="258"/>
    </row>
    <row r="21" spans="1:32" ht="32.25" customHeight="1" thickBot="1">
      <c r="A21" s="61"/>
      <c r="B21" s="56"/>
      <c r="C21" s="316" t="s">
        <v>39</v>
      </c>
      <c r="D21" s="317" t="s">
        <v>40</v>
      </c>
      <c r="E21" s="317" t="s">
        <v>41</v>
      </c>
      <c r="F21" s="317" t="s">
        <v>42</v>
      </c>
      <c r="G21" s="317" t="s">
        <v>43</v>
      </c>
      <c r="H21" s="317" t="s">
        <v>44</v>
      </c>
      <c r="I21" s="317" t="s">
        <v>45</v>
      </c>
      <c r="J21" s="317" t="s">
        <v>46</v>
      </c>
      <c r="K21" s="317" t="s">
        <v>47</v>
      </c>
      <c r="L21" s="317" t="s">
        <v>48</v>
      </c>
      <c r="M21" s="317" t="s">
        <v>49</v>
      </c>
      <c r="N21" s="317" t="s">
        <v>50</v>
      </c>
      <c r="O21" s="317" t="s">
        <v>8</v>
      </c>
      <c r="P21" s="318" t="s">
        <v>382</v>
      </c>
      <c r="Q21" s="316" t="s">
        <v>39</v>
      </c>
      <c r="R21" s="317" t="s">
        <v>40</v>
      </c>
      <c r="S21" s="317" t="s">
        <v>41</v>
      </c>
      <c r="T21" s="317" t="s">
        <v>42</v>
      </c>
      <c r="U21" s="317" t="s">
        <v>43</v>
      </c>
      <c r="V21" s="317" t="s">
        <v>44</v>
      </c>
      <c r="W21" s="317" t="s">
        <v>45</v>
      </c>
      <c r="X21" s="317" t="s">
        <v>46</v>
      </c>
      <c r="Y21" s="317" t="s">
        <v>47</v>
      </c>
      <c r="Z21" s="317" t="s">
        <v>48</v>
      </c>
      <c r="AA21" s="317" t="s">
        <v>49</v>
      </c>
      <c r="AB21" s="317" t="s">
        <v>50</v>
      </c>
      <c r="AC21" s="317" t="s">
        <v>8</v>
      </c>
      <c r="AD21" s="318" t="s">
        <v>382</v>
      </c>
      <c r="AE21" s="259"/>
      <c r="AF21" s="259"/>
    </row>
    <row r="22" spans="1:33" ht="32.25" customHeight="1">
      <c r="A22" s="336" t="s">
        <v>378</v>
      </c>
      <c r="B22" s="337"/>
      <c r="C22" s="260">
        <f>36007165</f>
        <v>36007165</v>
      </c>
      <c r="D22" s="261"/>
      <c r="E22" s="261"/>
      <c r="F22" s="261"/>
      <c r="G22" s="261">
        <v>-15602160</v>
      </c>
      <c r="H22" s="261"/>
      <c r="I22" s="261"/>
      <c r="J22" s="261"/>
      <c r="K22" s="261"/>
      <c r="L22" s="261"/>
      <c r="M22" s="261"/>
      <c r="N22" s="261"/>
      <c r="O22" s="296">
        <f>SUM(C22:N22)</f>
        <v>20405005</v>
      </c>
      <c r="P22" s="287"/>
      <c r="Q22" s="260">
        <f>1408383273-R22-T22-U22</f>
        <v>651371510</v>
      </c>
      <c r="R22" s="261">
        <f>471364320+223251840</f>
        <v>694616160</v>
      </c>
      <c r="S22" s="261"/>
      <c r="T22" s="261">
        <v>41781637</v>
      </c>
      <c r="U22" s="261">
        <v>20613966</v>
      </c>
      <c r="V22" s="261"/>
      <c r="W22" s="261">
        <v>20204054</v>
      </c>
      <c r="X22" s="261">
        <v>5315030</v>
      </c>
      <c r="Y22" s="261"/>
      <c r="Z22" s="261"/>
      <c r="AA22" s="261"/>
      <c r="AB22" s="261"/>
      <c r="AC22" s="296">
        <f>SUM(Q22:AB22)</f>
        <v>1433902357</v>
      </c>
      <c r="AD22" s="262"/>
      <c r="AE22" s="259"/>
      <c r="AF22" s="4"/>
      <c r="AG22" s="52"/>
    </row>
    <row r="23" spans="1:33" ht="32.25" customHeight="1">
      <c r="A23" s="325" t="s">
        <v>379</v>
      </c>
      <c r="B23" s="326"/>
      <c r="C23" s="263">
        <f>+C22</f>
        <v>36007165</v>
      </c>
      <c r="D23" s="264"/>
      <c r="E23" s="264"/>
      <c r="F23" s="264"/>
      <c r="G23" s="264">
        <v>-15602160</v>
      </c>
      <c r="H23" s="264"/>
      <c r="I23" s="264"/>
      <c r="J23" s="264"/>
      <c r="K23" s="264"/>
      <c r="L23" s="264"/>
      <c r="M23" s="264"/>
      <c r="N23" s="264"/>
      <c r="O23" s="297">
        <f>SUM(C23:N23)</f>
        <v>20405005</v>
      </c>
      <c r="P23" s="265">
        <f>_xlfn.IFERROR(O23/(SUMIF(C23:N23,"&gt;0",C22:N22))," ")</f>
        <v>0.5666929068145187</v>
      </c>
      <c r="Q23" s="263">
        <v>500430885</v>
      </c>
      <c r="R23" s="264">
        <v>675460145</v>
      </c>
      <c r="S23" s="264"/>
      <c r="T23" s="264">
        <f>150606400-5150968.75</f>
        <v>145455431.25</v>
      </c>
      <c r="U23" s="264">
        <v>41640839.57</v>
      </c>
      <c r="V23" s="264">
        <f>21768027.75-5315517.33</f>
        <v>16452510.42</v>
      </c>
      <c r="W23" s="264">
        <v>131497.39</v>
      </c>
      <c r="X23" s="264">
        <v>19928001</v>
      </c>
      <c r="Y23" s="264">
        <v>5274000</v>
      </c>
      <c r="Z23" s="264"/>
      <c r="AA23" s="264"/>
      <c r="AB23" s="264"/>
      <c r="AC23" s="297">
        <f>SUM(Q23:AB23)</f>
        <v>1404773309.63</v>
      </c>
      <c r="AD23" s="265">
        <f>_xlfn.IFERROR(AC23/(SUMIF(Q23:AB23,"&gt;0",Q22:AB22))," ")</f>
        <v>0.979685473541627</v>
      </c>
      <c r="AE23" s="259"/>
      <c r="AF23" s="291"/>
      <c r="AG23" s="52"/>
    </row>
    <row r="24" spans="1:33" ht="32.25" customHeight="1">
      <c r="A24" s="325" t="s">
        <v>380</v>
      </c>
      <c r="B24" s="326"/>
      <c r="C24" s="263">
        <v>1953385</v>
      </c>
      <c r="D24" s="264">
        <v>15713620</v>
      </c>
      <c r="E24" s="264">
        <v>2738000</v>
      </c>
      <c r="F24" s="264"/>
      <c r="G24" s="264">
        <f>15602160-15602160</f>
        <v>0</v>
      </c>
      <c r="H24" s="264"/>
      <c r="I24" s="264"/>
      <c r="J24" s="264"/>
      <c r="K24" s="264"/>
      <c r="L24" s="264"/>
      <c r="M24" s="264"/>
      <c r="N24" s="264"/>
      <c r="O24" s="297">
        <f>SUM(C24:N24)</f>
        <v>20405005</v>
      </c>
      <c r="P24" s="288"/>
      <c r="Q24" s="263"/>
      <c r="R24" s="264">
        <v>4886725</v>
      </c>
      <c r="S24" s="264">
        <v>130165990</v>
      </c>
      <c r="T24" s="264">
        <v>171947627</v>
      </c>
      <c r="U24" s="264">
        <v>131883821</v>
      </c>
      <c r="V24" s="264">
        <v>131883821</v>
      </c>
      <c r="W24" s="264">
        <v>131883821</v>
      </c>
      <c r="X24" s="264">
        <v>131883821</v>
      </c>
      <c r="Y24" s="264">
        <v>130565321</v>
      </c>
      <c r="Z24" s="264">
        <v>130565321</v>
      </c>
      <c r="AA24" s="264">
        <v>130565321</v>
      </c>
      <c r="AB24" s="264">
        <f>182151684+20204054+5315030</f>
        <v>207670768</v>
      </c>
      <c r="AC24" s="297">
        <f>SUM(Q24:AB24)</f>
        <v>1433902357</v>
      </c>
      <c r="AD24" s="265"/>
      <c r="AE24" s="259"/>
      <c r="AF24" s="4"/>
      <c r="AG24" s="52"/>
    </row>
    <row r="25" spans="1:33" ht="32.25" customHeight="1" thickBot="1">
      <c r="A25" s="413" t="s">
        <v>381</v>
      </c>
      <c r="B25" s="414"/>
      <c r="C25" s="266"/>
      <c r="D25" s="267">
        <v>16131411</v>
      </c>
      <c r="E25" s="267">
        <v>4273594</v>
      </c>
      <c r="F25" s="267"/>
      <c r="G25" s="267"/>
      <c r="H25" s="267"/>
      <c r="I25" s="267"/>
      <c r="J25" s="267"/>
      <c r="K25" s="267"/>
      <c r="L25" s="267"/>
      <c r="M25" s="267"/>
      <c r="N25" s="267"/>
      <c r="O25" s="298">
        <f>SUM(C25:N25)</f>
        <v>20405005</v>
      </c>
      <c r="P25" s="191">
        <f>_xlfn.IFERROR(O25/(SUMIF(C25:N25,"&gt;0",C24:N24))," ")</f>
        <v>1.1058652302616248</v>
      </c>
      <c r="Q25" s="266"/>
      <c r="R25" s="267">
        <v>7305595.25</v>
      </c>
      <c r="S25" s="267">
        <v>80551926.48</v>
      </c>
      <c r="T25" s="267">
        <v>117386906.5</v>
      </c>
      <c r="U25" s="267">
        <v>115927990.56</v>
      </c>
      <c r="V25" s="267">
        <v>131636110</v>
      </c>
      <c r="W25" s="267">
        <v>166369686.95</v>
      </c>
      <c r="X25" s="267">
        <v>137094315.5</v>
      </c>
      <c r="Y25" s="267">
        <v>132785957.5</v>
      </c>
      <c r="Z25" s="267"/>
      <c r="AA25" s="267"/>
      <c r="AB25" s="267"/>
      <c r="AC25" s="298">
        <f>SUM(Q25:AB25)</f>
        <v>889058488.74</v>
      </c>
      <c r="AD25" s="268">
        <f>_xlfn.IFERROR(AC25/(SUMIF(Q25:AB25,"&gt;0",Q24:AB24))," ")</f>
        <v>0.9212077674398966</v>
      </c>
      <c r="AE25" s="259"/>
      <c r="AF25" s="291"/>
      <c r="AG25" s="291"/>
    </row>
    <row r="26" spans="1:30" ht="32.2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1"/>
    </row>
    <row r="27" spans="1:30" ht="33.75" customHeight="1">
      <c r="A27" s="409" t="s">
        <v>76</v>
      </c>
      <c r="B27" s="410"/>
      <c r="C27" s="411"/>
      <c r="D27" s="411"/>
      <c r="E27" s="411"/>
      <c r="F27" s="411"/>
      <c r="G27" s="411"/>
      <c r="H27" s="411"/>
      <c r="I27" s="411"/>
      <c r="J27" s="411"/>
      <c r="K27" s="411"/>
      <c r="L27" s="411"/>
      <c r="M27" s="411"/>
      <c r="N27" s="411"/>
      <c r="O27" s="411"/>
      <c r="P27" s="411"/>
      <c r="Q27" s="411"/>
      <c r="R27" s="411"/>
      <c r="S27" s="411"/>
      <c r="T27" s="411"/>
      <c r="U27" s="411"/>
      <c r="V27" s="411"/>
      <c r="W27" s="411"/>
      <c r="X27" s="411"/>
      <c r="Y27" s="411"/>
      <c r="Z27" s="411"/>
      <c r="AA27" s="411"/>
      <c r="AB27" s="411"/>
      <c r="AC27" s="411"/>
      <c r="AD27" s="412"/>
    </row>
    <row r="28" spans="1:30" ht="15" customHeight="1">
      <c r="A28" s="424" t="s">
        <v>189</v>
      </c>
      <c r="B28" s="426" t="s">
        <v>6</v>
      </c>
      <c r="C28" s="427"/>
      <c r="D28" s="326" t="s">
        <v>398</v>
      </c>
      <c r="E28" s="430"/>
      <c r="F28" s="430"/>
      <c r="G28" s="430"/>
      <c r="H28" s="430"/>
      <c r="I28" s="430"/>
      <c r="J28" s="430"/>
      <c r="K28" s="430"/>
      <c r="L28" s="430"/>
      <c r="M28" s="430"/>
      <c r="N28" s="430"/>
      <c r="O28" s="431"/>
      <c r="P28" s="432" t="s">
        <v>8</v>
      </c>
      <c r="Q28" s="432" t="s">
        <v>84</v>
      </c>
      <c r="R28" s="432"/>
      <c r="S28" s="432"/>
      <c r="T28" s="432"/>
      <c r="U28" s="432"/>
      <c r="V28" s="432"/>
      <c r="W28" s="432"/>
      <c r="X28" s="432"/>
      <c r="Y28" s="432"/>
      <c r="Z28" s="432"/>
      <c r="AA28" s="432"/>
      <c r="AB28" s="432"/>
      <c r="AC28" s="432"/>
      <c r="AD28" s="433"/>
    </row>
    <row r="29" spans="1:30" ht="27" customHeight="1">
      <c r="A29" s="425"/>
      <c r="B29" s="428"/>
      <c r="C29" s="429"/>
      <c r="D29" s="250" t="s">
        <v>39</v>
      </c>
      <c r="E29" s="250" t="s">
        <v>40</v>
      </c>
      <c r="F29" s="250" t="s">
        <v>41</v>
      </c>
      <c r="G29" s="250" t="s">
        <v>42</v>
      </c>
      <c r="H29" s="250" t="s">
        <v>43</v>
      </c>
      <c r="I29" s="250" t="s">
        <v>44</v>
      </c>
      <c r="J29" s="250" t="s">
        <v>45</v>
      </c>
      <c r="K29" s="250" t="s">
        <v>46</v>
      </c>
      <c r="L29" s="250" t="s">
        <v>47</v>
      </c>
      <c r="M29" s="250" t="s">
        <v>48</v>
      </c>
      <c r="N29" s="250" t="s">
        <v>49</v>
      </c>
      <c r="O29" s="250" t="s">
        <v>50</v>
      </c>
      <c r="P29" s="431"/>
      <c r="Q29" s="432"/>
      <c r="R29" s="432"/>
      <c r="S29" s="432"/>
      <c r="T29" s="432"/>
      <c r="U29" s="432"/>
      <c r="V29" s="432"/>
      <c r="W29" s="432"/>
      <c r="X29" s="432"/>
      <c r="Y29" s="432"/>
      <c r="Z29" s="432"/>
      <c r="AA29" s="432"/>
      <c r="AB29" s="432"/>
      <c r="AC29" s="432"/>
      <c r="AD29" s="433"/>
    </row>
    <row r="30" spans="1:30" ht="42" customHeight="1" thickBot="1">
      <c r="A30" s="88"/>
      <c r="B30" s="439"/>
      <c r="C30" s="440"/>
      <c r="D30" s="92"/>
      <c r="E30" s="92"/>
      <c r="F30" s="92"/>
      <c r="G30" s="92"/>
      <c r="H30" s="92"/>
      <c r="I30" s="92"/>
      <c r="J30" s="92"/>
      <c r="K30" s="92"/>
      <c r="L30" s="92"/>
      <c r="M30" s="92"/>
      <c r="N30" s="92"/>
      <c r="O30" s="92"/>
      <c r="P30" s="89">
        <f>SUM(D30:O30)</f>
        <v>0</v>
      </c>
      <c r="Q30" s="441"/>
      <c r="R30" s="441"/>
      <c r="S30" s="441"/>
      <c r="T30" s="441"/>
      <c r="U30" s="441"/>
      <c r="V30" s="441"/>
      <c r="W30" s="441"/>
      <c r="X30" s="441"/>
      <c r="Y30" s="441"/>
      <c r="Z30" s="441"/>
      <c r="AA30" s="441"/>
      <c r="AB30" s="441"/>
      <c r="AC30" s="441"/>
      <c r="AD30" s="442"/>
    </row>
    <row r="31" spans="1:30" ht="45" customHeight="1">
      <c r="A31" s="497" t="s">
        <v>292</v>
      </c>
      <c r="B31" s="498"/>
      <c r="C31" s="498"/>
      <c r="D31" s="498"/>
      <c r="E31" s="498"/>
      <c r="F31" s="498"/>
      <c r="G31" s="498"/>
      <c r="H31" s="498"/>
      <c r="I31" s="498"/>
      <c r="J31" s="498"/>
      <c r="K31" s="498"/>
      <c r="L31" s="498"/>
      <c r="M31" s="498"/>
      <c r="N31" s="498"/>
      <c r="O31" s="498"/>
      <c r="P31" s="498"/>
      <c r="Q31" s="498"/>
      <c r="R31" s="498"/>
      <c r="S31" s="498"/>
      <c r="T31" s="498"/>
      <c r="U31" s="498"/>
      <c r="V31" s="498"/>
      <c r="W31" s="498"/>
      <c r="X31" s="498"/>
      <c r="Y31" s="498"/>
      <c r="Z31" s="498"/>
      <c r="AA31" s="498"/>
      <c r="AB31" s="498"/>
      <c r="AC31" s="498"/>
      <c r="AD31" s="499"/>
    </row>
    <row r="32" spans="1:41" ht="23.25" customHeight="1">
      <c r="A32" s="500" t="s">
        <v>190</v>
      </c>
      <c r="B32" s="502" t="s">
        <v>62</v>
      </c>
      <c r="C32" s="502" t="s">
        <v>6</v>
      </c>
      <c r="D32" s="326" t="s">
        <v>60</v>
      </c>
      <c r="E32" s="430"/>
      <c r="F32" s="430"/>
      <c r="G32" s="430"/>
      <c r="H32" s="430"/>
      <c r="I32" s="430"/>
      <c r="J32" s="430"/>
      <c r="K32" s="430"/>
      <c r="L32" s="430"/>
      <c r="M32" s="430"/>
      <c r="N32" s="430"/>
      <c r="O32" s="430"/>
      <c r="P32" s="431"/>
      <c r="Q32" s="326" t="s">
        <v>85</v>
      </c>
      <c r="R32" s="430"/>
      <c r="S32" s="430"/>
      <c r="T32" s="430"/>
      <c r="U32" s="430"/>
      <c r="V32" s="430"/>
      <c r="W32" s="430"/>
      <c r="X32" s="430"/>
      <c r="Y32" s="430"/>
      <c r="Z32" s="430"/>
      <c r="AA32" s="430"/>
      <c r="AB32" s="430"/>
      <c r="AC32" s="430"/>
      <c r="AD32" s="469"/>
      <c r="AG32" s="269"/>
      <c r="AH32" s="269"/>
      <c r="AI32" s="269"/>
      <c r="AJ32" s="269"/>
      <c r="AK32" s="269"/>
      <c r="AL32" s="269"/>
      <c r="AM32" s="269"/>
      <c r="AN32" s="269"/>
      <c r="AO32" s="269"/>
    </row>
    <row r="33" spans="1:41" ht="27" customHeight="1">
      <c r="A33" s="501"/>
      <c r="B33" s="465"/>
      <c r="C33" s="465"/>
      <c r="D33" s="250" t="s">
        <v>39</v>
      </c>
      <c r="E33" s="250" t="s">
        <v>40</v>
      </c>
      <c r="F33" s="250" t="s">
        <v>41</v>
      </c>
      <c r="G33" s="250" t="s">
        <v>42</v>
      </c>
      <c r="H33" s="250" t="s">
        <v>43</v>
      </c>
      <c r="I33" s="250" t="s">
        <v>44</v>
      </c>
      <c r="J33" s="250" t="s">
        <v>45</v>
      </c>
      <c r="K33" s="250" t="s">
        <v>46</v>
      </c>
      <c r="L33" s="250" t="s">
        <v>47</v>
      </c>
      <c r="M33" s="250" t="s">
        <v>48</v>
      </c>
      <c r="N33" s="250" t="s">
        <v>49</v>
      </c>
      <c r="O33" s="250" t="s">
        <v>50</v>
      </c>
      <c r="P33" s="250" t="s">
        <v>8</v>
      </c>
      <c r="Q33" s="326" t="s">
        <v>402</v>
      </c>
      <c r="R33" s="430"/>
      <c r="S33" s="431"/>
      <c r="T33" s="326" t="s">
        <v>403</v>
      </c>
      <c r="U33" s="430"/>
      <c r="V33" s="431"/>
      <c r="W33" s="326" t="s">
        <v>81</v>
      </c>
      <c r="X33" s="430"/>
      <c r="Y33" s="430"/>
      <c r="Z33" s="431"/>
      <c r="AA33" s="326" t="s">
        <v>82</v>
      </c>
      <c r="AB33" s="430"/>
      <c r="AC33" s="430"/>
      <c r="AD33" s="469"/>
      <c r="AG33" s="269"/>
      <c r="AH33" s="269"/>
      <c r="AI33" s="269"/>
      <c r="AJ33" s="269"/>
      <c r="AK33" s="269"/>
      <c r="AL33" s="269"/>
      <c r="AM33" s="269"/>
      <c r="AN33" s="269"/>
      <c r="AO33" s="269"/>
    </row>
    <row r="34" spans="1:41" ht="144.75" customHeight="1">
      <c r="A34" s="446" t="s">
        <v>429</v>
      </c>
      <c r="B34" s="448">
        <v>0.1</v>
      </c>
      <c r="C34" s="93" t="s">
        <v>9</v>
      </c>
      <c r="D34" s="92">
        <v>7</v>
      </c>
      <c r="E34" s="92">
        <v>7</v>
      </c>
      <c r="F34" s="92">
        <v>7</v>
      </c>
      <c r="G34" s="92">
        <v>7</v>
      </c>
      <c r="H34" s="92">
        <v>7</v>
      </c>
      <c r="I34" s="92">
        <v>7</v>
      </c>
      <c r="J34" s="92">
        <v>7</v>
      </c>
      <c r="K34" s="92">
        <v>7</v>
      </c>
      <c r="L34" s="92">
        <v>7</v>
      </c>
      <c r="M34" s="92">
        <v>7</v>
      </c>
      <c r="N34" s="92">
        <v>7</v>
      </c>
      <c r="O34" s="92">
        <v>7</v>
      </c>
      <c r="P34" s="92">
        <v>7</v>
      </c>
      <c r="Q34" s="450" t="s">
        <v>582</v>
      </c>
      <c r="R34" s="492"/>
      <c r="S34" s="493"/>
      <c r="T34" s="450" t="s">
        <v>583</v>
      </c>
      <c r="U34" s="492"/>
      <c r="V34" s="493"/>
      <c r="W34" s="450" t="s">
        <v>532</v>
      </c>
      <c r="X34" s="451"/>
      <c r="Y34" s="451"/>
      <c r="Z34" s="452"/>
      <c r="AA34" s="450" t="s">
        <v>524</v>
      </c>
      <c r="AB34" s="451"/>
      <c r="AC34" s="451"/>
      <c r="AD34" s="456"/>
      <c r="AG34" s="269"/>
      <c r="AH34" s="269"/>
      <c r="AI34" s="269"/>
      <c r="AJ34" s="269"/>
      <c r="AK34" s="269"/>
      <c r="AL34" s="269"/>
      <c r="AM34" s="269"/>
      <c r="AN34" s="269"/>
      <c r="AO34" s="269"/>
    </row>
    <row r="35" spans="1:41" ht="135.75" customHeight="1" thickBot="1">
      <c r="A35" s="447"/>
      <c r="B35" s="449"/>
      <c r="C35" s="243" t="s">
        <v>10</v>
      </c>
      <c r="D35" s="243">
        <v>7</v>
      </c>
      <c r="E35" s="243">
        <v>7</v>
      </c>
      <c r="F35" s="242">
        <v>7</v>
      </c>
      <c r="G35" s="242">
        <v>7</v>
      </c>
      <c r="H35" s="242">
        <v>7</v>
      </c>
      <c r="I35" s="242">
        <v>7</v>
      </c>
      <c r="J35" s="242">
        <v>7</v>
      </c>
      <c r="K35" s="242">
        <v>7</v>
      </c>
      <c r="L35" s="242">
        <v>7</v>
      </c>
      <c r="M35" s="242"/>
      <c r="N35" s="242"/>
      <c r="O35" s="242"/>
      <c r="P35" s="243">
        <v>7</v>
      </c>
      <c r="Q35" s="494"/>
      <c r="R35" s="495"/>
      <c r="S35" s="496"/>
      <c r="T35" s="494"/>
      <c r="U35" s="495"/>
      <c r="V35" s="496"/>
      <c r="W35" s="453"/>
      <c r="X35" s="454"/>
      <c r="Y35" s="454"/>
      <c r="Z35" s="455"/>
      <c r="AA35" s="453"/>
      <c r="AB35" s="454"/>
      <c r="AC35" s="454"/>
      <c r="AD35" s="457"/>
      <c r="AE35" s="270"/>
      <c r="AF35" s="271"/>
      <c r="AG35" s="269"/>
      <c r="AH35" s="269"/>
      <c r="AI35" s="269"/>
      <c r="AJ35" s="269"/>
      <c r="AK35" s="269"/>
      <c r="AL35" s="269"/>
      <c r="AM35" s="269"/>
      <c r="AN35" s="269"/>
      <c r="AO35" s="269"/>
    </row>
    <row r="36" spans="1:41" ht="26.25" customHeight="1">
      <c r="A36" s="336" t="s">
        <v>191</v>
      </c>
      <c r="B36" s="464" t="s">
        <v>61</v>
      </c>
      <c r="C36" s="466" t="s">
        <v>11</v>
      </c>
      <c r="D36" s="466"/>
      <c r="E36" s="466"/>
      <c r="F36" s="466"/>
      <c r="G36" s="466"/>
      <c r="H36" s="466"/>
      <c r="I36" s="466"/>
      <c r="J36" s="466"/>
      <c r="K36" s="466"/>
      <c r="L36" s="466"/>
      <c r="M36" s="466"/>
      <c r="N36" s="466"/>
      <c r="O36" s="466"/>
      <c r="P36" s="466"/>
      <c r="Q36" s="337" t="s">
        <v>78</v>
      </c>
      <c r="R36" s="467"/>
      <c r="S36" s="467"/>
      <c r="T36" s="467"/>
      <c r="U36" s="467"/>
      <c r="V36" s="467"/>
      <c r="W36" s="467"/>
      <c r="X36" s="467"/>
      <c r="Y36" s="467"/>
      <c r="Z36" s="467"/>
      <c r="AA36" s="467"/>
      <c r="AB36" s="467"/>
      <c r="AC36" s="467"/>
      <c r="AD36" s="468"/>
      <c r="AG36" s="269"/>
      <c r="AH36" s="269"/>
      <c r="AI36" s="269"/>
      <c r="AJ36" s="269"/>
      <c r="AK36" s="269"/>
      <c r="AL36" s="269"/>
      <c r="AM36" s="269"/>
      <c r="AN36" s="269"/>
      <c r="AO36" s="269"/>
    </row>
    <row r="37" spans="1:41" ht="26.25" customHeight="1">
      <c r="A37" s="325"/>
      <c r="B37" s="465"/>
      <c r="C37" s="252" t="s">
        <v>12</v>
      </c>
      <c r="D37" s="252" t="s">
        <v>36</v>
      </c>
      <c r="E37" s="252" t="s">
        <v>37</v>
      </c>
      <c r="F37" s="252" t="s">
        <v>38</v>
      </c>
      <c r="G37" s="252" t="s">
        <v>51</v>
      </c>
      <c r="H37" s="252" t="s">
        <v>52</v>
      </c>
      <c r="I37" s="252" t="s">
        <v>53</v>
      </c>
      <c r="J37" s="252" t="s">
        <v>54</v>
      </c>
      <c r="K37" s="252" t="s">
        <v>55</v>
      </c>
      <c r="L37" s="252" t="s">
        <v>56</v>
      </c>
      <c r="M37" s="252" t="s">
        <v>57</v>
      </c>
      <c r="N37" s="252" t="s">
        <v>58</v>
      </c>
      <c r="O37" s="252" t="s">
        <v>59</v>
      </c>
      <c r="P37" s="252" t="s">
        <v>63</v>
      </c>
      <c r="Q37" s="326" t="s">
        <v>83</v>
      </c>
      <c r="R37" s="430"/>
      <c r="S37" s="430"/>
      <c r="T37" s="430"/>
      <c r="U37" s="430"/>
      <c r="V37" s="430"/>
      <c r="W37" s="430"/>
      <c r="X37" s="430"/>
      <c r="Y37" s="430"/>
      <c r="Z37" s="430"/>
      <c r="AA37" s="430"/>
      <c r="AB37" s="430"/>
      <c r="AC37" s="430"/>
      <c r="AD37" s="469"/>
      <c r="AG37" s="272"/>
      <c r="AH37" s="272"/>
      <c r="AI37" s="272"/>
      <c r="AJ37" s="272"/>
      <c r="AK37" s="272"/>
      <c r="AL37" s="272"/>
      <c r="AM37" s="272"/>
      <c r="AN37" s="272"/>
      <c r="AO37" s="272"/>
    </row>
    <row r="38" spans="1:41" ht="61.5" customHeight="1">
      <c r="A38" s="470" t="s">
        <v>517</v>
      </c>
      <c r="B38" s="472">
        <v>0.03</v>
      </c>
      <c r="C38" s="93" t="s">
        <v>9</v>
      </c>
      <c r="D38" s="212">
        <v>0.08</v>
      </c>
      <c r="E38" s="212">
        <v>0.08</v>
      </c>
      <c r="F38" s="212">
        <v>0.08</v>
      </c>
      <c r="G38" s="212">
        <v>0.08</v>
      </c>
      <c r="H38" s="212">
        <v>0.08</v>
      </c>
      <c r="I38" s="212">
        <v>0.08</v>
      </c>
      <c r="J38" s="212">
        <v>0.08</v>
      </c>
      <c r="K38" s="212">
        <v>0.09</v>
      </c>
      <c r="L38" s="212">
        <v>0.09</v>
      </c>
      <c r="M38" s="212">
        <v>0.09</v>
      </c>
      <c r="N38" s="212">
        <v>0.09</v>
      </c>
      <c r="O38" s="212">
        <v>0.08</v>
      </c>
      <c r="P38" s="100">
        <f aca="true" t="shared" si="0" ref="P38:P43">SUM(D38:O38)</f>
        <v>0.9999999999999999</v>
      </c>
      <c r="Q38" s="474" t="s">
        <v>584</v>
      </c>
      <c r="R38" s="475"/>
      <c r="S38" s="475"/>
      <c r="T38" s="475"/>
      <c r="U38" s="475"/>
      <c r="V38" s="475"/>
      <c r="W38" s="475"/>
      <c r="X38" s="475"/>
      <c r="Y38" s="475"/>
      <c r="Z38" s="475"/>
      <c r="AA38" s="475"/>
      <c r="AB38" s="475"/>
      <c r="AC38" s="475"/>
      <c r="AD38" s="476"/>
      <c r="AE38" s="101"/>
      <c r="AG38" s="273"/>
      <c r="AH38" s="273"/>
      <c r="AI38" s="273"/>
      <c r="AJ38" s="273"/>
      <c r="AK38" s="273"/>
      <c r="AL38" s="273"/>
      <c r="AM38" s="273"/>
      <c r="AN38" s="273"/>
      <c r="AO38" s="273"/>
    </row>
    <row r="39" spans="1:31" ht="35.25" customHeight="1">
      <c r="A39" s="471"/>
      <c r="B39" s="473"/>
      <c r="C39" s="103" t="s">
        <v>10</v>
      </c>
      <c r="D39" s="104">
        <v>0.08</v>
      </c>
      <c r="E39" s="104">
        <v>0.06</v>
      </c>
      <c r="F39" s="104">
        <v>0.08</v>
      </c>
      <c r="G39" s="104">
        <v>0.06</v>
      </c>
      <c r="H39" s="104">
        <v>0.08</v>
      </c>
      <c r="I39" s="104">
        <v>0.08</v>
      </c>
      <c r="J39" s="104">
        <v>0.08</v>
      </c>
      <c r="K39" s="104">
        <v>0.09</v>
      </c>
      <c r="L39" s="104">
        <v>0.09</v>
      </c>
      <c r="M39" s="104"/>
      <c r="N39" s="104"/>
      <c r="O39" s="104"/>
      <c r="P39" s="105">
        <f t="shared" si="0"/>
        <v>0.7</v>
      </c>
      <c r="Q39" s="477"/>
      <c r="R39" s="478"/>
      <c r="S39" s="478"/>
      <c r="T39" s="478"/>
      <c r="U39" s="478"/>
      <c r="V39" s="478"/>
      <c r="W39" s="478"/>
      <c r="X39" s="478"/>
      <c r="Y39" s="478"/>
      <c r="Z39" s="478"/>
      <c r="AA39" s="478"/>
      <c r="AB39" s="478"/>
      <c r="AC39" s="478"/>
      <c r="AD39" s="479"/>
      <c r="AE39" s="101"/>
    </row>
    <row r="40" spans="1:31" ht="45.75" customHeight="1">
      <c r="A40" s="471" t="s">
        <v>430</v>
      </c>
      <c r="B40" s="472">
        <v>0.04</v>
      </c>
      <c r="C40" s="106" t="s">
        <v>9</v>
      </c>
      <c r="D40" s="212">
        <v>0.08</v>
      </c>
      <c r="E40" s="212">
        <v>0.08</v>
      </c>
      <c r="F40" s="212">
        <v>0.08</v>
      </c>
      <c r="G40" s="212">
        <v>0.08</v>
      </c>
      <c r="H40" s="212">
        <v>0.08</v>
      </c>
      <c r="I40" s="212">
        <v>0.08</v>
      </c>
      <c r="J40" s="212">
        <v>0.08</v>
      </c>
      <c r="K40" s="212">
        <v>0.09</v>
      </c>
      <c r="L40" s="212">
        <v>0.09</v>
      </c>
      <c r="M40" s="212">
        <v>0.09</v>
      </c>
      <c r="N40" s="212">
        <v>0.09</v>
      </c>
      <c r="O40" s="212">
        <v>0.08</v>
      </c>
      <c r="P40" s="105">
        <f t="shared" si="0"/>
        <v>0.9999999999999999</v>
      </c>
      <c r="Q40" s="474" t="s">
        <v>566</v>
      </c>
      <c r="R40" s="475"/>
      <c r="S40" s="475"/>
      <c r="T40" s="475"/>
      <c r="U40" s="475"/>
      <c r="V40" s="475"/>
      <c r="W40" s="475"/>
      <c r="X40" s="475"/>
      <c r="Y40" s="475"/>
      <c r="Z40" s="475"/>
      <c r="AA40" s="475"/>
      <c r="AB40" s="475"/>
      <c r="AC40" s="475"/>
      <c r="AD40" s="476"/>
      <c r="AE40" s="101"/>
    </row>
    <row r="41" spans="1:31" ht="41.25" customHeight="1">
      <c r="A41" s="471"/>
      <c r="B41" s="473"/>
      <c r="C41" s="103" t="s">
        <v>10</v>
      </c>
      <c r="D41" s="104">
        <v>0.04</v>
      </c>
      <c r="E41" s="104">
        <v>0.06</v>
      </c>
      <c r="F41" s="104">
        <v>0.08</v>
      </c>
      <c r="G41" s="104">
        <v>0.14</v>
      </c>
      <c r="H41" s="104">
        <v>0.08</v>
      </c>
      <c r="I41" s="104">
        <v>0.08</v>
      </c>
      <c r="J41" s="104">
        <v>0.08</v>
      </c>
      <c r="K41" s="104">
        <v>0.09</v>
      </c>
      <c r="L41" s="104">
        <v>0.09</v>
      </c>
      <c r="M41" s="108"/>
      <c r="N41" s="108"/>
      <c r="O41" s="108"/>
      <c r="P41" s="105">
        <f t="shared" si="0"/>
        <v>0.74</v>
      </c>
      <c r="Q41" s="477"/>
      <c r="R41" s="478"/>
      <c r="S41" s="478"/>
      <c r="T41" s="478"/>
      <c r="U41" s="478"/>
      <c r="V41" s="478"/>
      <c r="W41" s="478"/>
      <c r="X41" s="478"/>
      <c r="Y41" s="478"/>
      <c r="Z41" s="478"/>
      <c r="AA41" s="478"/>
      <c r="AB41" s="478"/>
      <c r="AC41" s="478"/>
      <c r="AD41" s="479"/>
      <c r="AE41" s="101"/>
    </row>
    <row r="42" spans="1:31" ht="43.5" customHeight="1">
      <c r="A42" s="480" t="s">
        <v>432</v>
      </c>
      <c r="B42" s="472">
        <v>0.03</v>
      </c>
      <c r="C42" s="106" t="s">
        <v>9</v>
      </c>
      <c r="D42" s="212">
        <v>0.08</v>
      </c>
      <c r="E42" s="212">
        <v>0.08</v>
      </c>
      <c r="F42" s="212">
        <v>0.08</v>
      </c>
      <c r="G42" s="212">
        <v>0.08</v>
      </c>
      <c r="H42" s="212">
        <v>0.08</v>
      </c>
      <c r="I42" s="212">
        <v>0.08</v>
      </c>
      <c r="J42" s="212">
        <v>0.08</v>
      </c>
      <c r="K42" s="212">
        <v>0.09</v>
      </c>
      <c r="L42" s="212">
        <v>0.09</v>
      </c>
      <c r="M42" s="212">
        <v>0.09</v>
      </c>
      <c r="N42" s="212">
        <v>0.09</v>
      </c>
      <c r="O42" s="212">
        <v>0.08</v>
      </c>
      <c r="P42" s="105">
        <f t="shared" si="0"/>
        <v>0.9999999999999999</v>
      </c>
      <c r="Q42" s="474" t="s">
        <v>564</v>
      </c>
      <c r="R42" s="475"/>
      <c r="S42" s="475"/>
      <c r="T42" s="475"/>
      <c r="U42" s="475"/>
      <c r="V42" s="475"/>
      <c r="W42" s="475"/>
      <c r="X42" s="475"/>
      <c r="Y42" s="475"/>
      <c r="Z42" s="475"/>
      <c r="AA42" s="475"/>
      <c r="AB42" s="475"/>
      <c r="AC42" s="475"/>
      <c r="AD42" s="476"/>
      <c r="AE42" s="101"/>
    </row>
    <row r="43" spans="1:31" ht="51.75" customHeight="1" thickBot="1">
      <c r="A43" s="481"/>
      <c r="B43" s="482"/>
      <c r="C43" s="94" t="s">
        <v>10</v>
      </c>
      <c r="D43" s="110">
        <v>0</v>
      </c>
      <c r="E43" s="110">
        <v>0.08</v>
      </c>
      <c r="F43" s="110">
        <v>0.08</v>
      </c>
      <c r="G43" s="235">
        <v>0.16</v>
      </c>
      <c r="H43" s="110">
        <v>0.08</v>
      </c>
      <c r="I43" s="110">
        <v>0.08</v>
      </c>
      <c r="J43" s="110">
        <v>0.08</v>
      </c>
      <c r="K43" s="110">
        <v>0.09</v>
      </c>
      <c r="L43" s="110">
        <v>0.09</v>
      </c>
      <c r="M43" s="111"/>
      <c r="N43" s="111"/>
      <c r="O43" s="111"/>
      <c r="P43" s="112">
        <f t="shared" si="0"/>
        <v>0.74</v>
      </c>
      <c r="Q43" s="488"/>
      <c r="R43" s="489"/>
      <c r="S43" s="489"/>
      <c r="T43" s="489"/>
      <c r="U43" s="489"/>
      <c r="V43" s="489"/>
      <c r="W43" s="489"/>
      <c r="X43" s="489"/>
      <c r="Y43" s="489"/>
      <c r="Z43" s="489"/>
      <c r="AA43" s="489"/>
      <c r="AB43" s="489"/>
      <c r="AC43" s="489"/>
      <c r="AD43" s="490"/>
      <c r="AE43" s="101"/>
    </row>
    <row r="44" ht="15">
      <c r="A44" s="113" t="s">
        <v>294</v>
      </c>
    </row>
  </sheetData>
  <sheetProtection/>
  <mergeCells count="79">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B4:AD4"/>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W33:Z33"/>
    <mergeCell ref="AA33:AD33"/>
    <mergeCell ref="A34:A35"/>
    <mergeCell ref="B34:B35"/>
    <mergeCell ref="Q34:S35"/>
    <mergeCell ref="T34:V35"/>
    <mergeCell ref="W34:Z35"/>
    <mergeCell ref="AA34:AD35"/>
    <mergeCell ref="A36:A37"/>
    <mergeCell ref="B36:B37"/>
    <mergeCell ref="C36:P36"/>
    <mergeCell ref="Q36:AD36"/>
    <mergeCell ref="Q37:AD37"/>
    <mergeCell ref="A38:A39"/>
    <mergeCell ref="B38:B39"/>
    <mergeCell ref="Q38:AD39"/>
    <mergeCell ref="A40:A41"/>
    <mergeCell ref="B40:B41"/>
    <mergeCell ref="Q40:AD41"/>
    <mergeCell ref="A42:A43"/>
    <mergeCell ref="B42:B43"/>
    <mergeCell ref="Q42:AD43"/>
  </mergeCells>
  <dataValidations count="3">
    <dataValidation type="list" allowBlank="1" showInputMessage="1" showErrorMessage="1" sqref="C7:C9"/>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AA34 Q38:AD43 T34 W34 Q34">
      <formula1>2000</formula1>
    </dataValidation>
  </dataValidations>
  <printOptions/>
  <pageMargins left="0.25" right="0.25" top="1" bottom="1" header="0.3" footer="0.3"/>
  <pageSetup fitToHeight="1" fitToWidth="1" horizontalDpi="600" verticalDpi="600" orientation="landscape" scale="16"/>
  <drawing r:id="rId3"/>
  <legacyDrawing r:id="rId2"/>
</worksheet>
</file>

<file path=xl/worksheets/sheet4.xml><?xml version="1.0" encoding="utf-8"?>
<worksheet xmlns="http://schemas.openxmlformats.org/spreadsheetml/2006/main" xmlns:r="http://schemas.openxmlformats.org/officeDocument/2006/relationships">
  <sheetPr>
    <tabColor theme="7" tint="0.39998000860214233"/>
    <pageSetUpPr fitToPage="1"/>
  </sheetPr>
  <dimension ref="A1:AO44"/>
  <sheetViews>
    <sheetView showGridLines="0" zoomScale="75" zoomScaleNormal="75" workbookViewId="0" topLeftCell="M28">
      <selection activeCell="Q38" sqref="Q38:AD43"/>
    </sheetView>
  </sheetViews>
  <sheetFormatPr defaultColWidth="10.8515625" defaultRowHeight="15"/>
  <cols>
    <col min="1" max="1" width="38.42187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thickBot="1">
      <c r="A1" s="361"/>
      <c r="B1" s="364" t="s">
        <v>16</v>
      </c>
      <c r="C1" s="365"/>
      <c r="D1" s="365"/>
      <c r="E1" s="365"/>
      <c r="F1" s="365"/>
      <c r="G1" s="365"/>
      <c r="H1" s="365"/>
      <c r="I1" s="365"/>
      <c r="J1" s="365"/>
      <c r="K1" s="365"/>
      <c r="L1" s="365"/>
      <c r="M1" s="365"/>
      <c r="N1" s="365"/>
      <c r="O1" s="365"/>
      <c r="P1" s="365"/>
      <c r="Q1" s="365"/>
      <c r="R1" s="365"/>
      <c r="S1" s="365"/>
      <c r="T1" s="365"/>
      <c r="U1" s="365"/>
      <c r="V1" s="365"/>
      <c r="W1" s="365"/>
      <c r="X1" s="365"/>
      <c r="Y1" s="365"/>
      <c r="Z1" s="365"/>
      <c r="AA1" s="366"/>
      <c r="AB1" s="367" t="s">
        <v>418</v>
      </c>
      <c r="AC1" s="368"/>
      <c r="AD1" s="369"/>
    </row>
    <row r="2" spans="1:30" ht="30.75" customHeight="1" thickBot="1">
      <c r="A2" s="362"/>
      <c r="B2" s="364" t="s">
        <v>17</v>
      </c>
      <c r="C2" s="365"/>
      <c r="D2" s="365"/>
      <c r="E2" s="365"/>
      <c r="F2" s="365"/>
      <c r="G2" s="365"/>
      <c r="H2" s="365"/>
      <c r="I2" s="365"/>
      <c r="J2" s="365"/>
      <c r="K2" s="365"/>
      <c r="L2" s="365"/>
      <c r="M2" s="365"/>
      <c r="N2" s="365"/>
      <c r="O2" s="365"/>
      <c r="P2" s="365"/>
      <c r="Q2" s="365"/>
      <c r="R2" s="365"/>
      <c r="S2" s="365"/>
      <c r="T2" s="365"/>
      <c r="U2" s="365"/>
      <c r="V2" s="365"/>
      <c r="W2" s="365"/>
      <c r="X2" s="365"/>
      <c r="Y2" s="365"/>
      <c r="Z2" s="365"/>
      <c r="AA2" s="366"/>
      <c r="AB2" s="370" t="s">
        <v>413</v>
      </c>
      <c r="AC2" s="371"/>
      <c r="AD2" s="372"/>
    </row>
    <row r="3" spans="1:30" ht="24" customHeight="1">
      <c r="A3" s="362"/>
      <c r="B3" s="373" t="s">
        <v>295</v>
      </c>
      <c r="C3" s="374"/>
      <c r="D3" s="374"/>
      <c r="E3" s="374"/>
      <c r="F3" s="374"/>
      <c r="G3" s="374"/>
      <c r="H3" s="374"/>
      <c r="I3" s="374"/>
      <c r="J3" s="374"/>
      <c r="K3" s="374"/>
      <c r="L3" s="374"/>
      <c r="M3" s="374"/>
      <c r="N3" s="374"/>
      <c r="O3" s="374"/>
      <c r="P3" s="374"/>
      <c r="Q3" s="374"/>
      <c r="R3" s="374"/>
      <c r="S3" s="374"/>
      <c r="T3" s="374"/>
      <c r="U3" s="374"/>
      <c r="V3" s="374"/>
      <c r="W3" s="374"/>
      <c r="X3" s="374"/>
      <c r="Y3" s="374"/>
      <c r="Z3" s="374"/>
      <c r="AA3" s="375"/>
      <c r="AB3" s="370" t="s">
        <v>419</v>
      </c>
      <c r="AC3" s="371"/>
      <c r="AD3" s="372"/>
    </row>
    <row r="4" spans="1:30" ht="21.75" customHeight="1" thickBot="1">
      <c r="A4" s="363"/>
      <c r="B4" s="376"/>
      <c r="C4" s="377"/>
      <c r="D4" s="377"/>
      <c r="E4" s="377"/>
      <c r="F4" s="377"/>
      <c r="G4" s="377"/>
      <c r="H4" s="377"/>
      <c r="I4" s="377"/>
      <c r="J4" s="377"/>
      <c r="K4" s="377"/>
      <c r="L4" s="377"/>
      <c r="M4" s="377"/>
      <c r="N4" s="377"/>
      <c r="O4" s="377"/>
      <c r="P4" s="377"/>
      <c r="Q4" s="377"/>
      <c r="R4" s="377"/>
      <c r="S4" s="377"/>
      <c r="T4" s="377"/>
      <c r="U4" s="377"/>
      <c r="V4" s="377"/>
      <c r="W4" s="377"/>
      <c r="X4" s="377"/>
      <c r="Y4" s="377"/>
      <c r="Z4" s="377"/>
      <c r="AA4" s="378"/>
      <c r="AB4" s="379" t="s">
        <v>175</v>
      </c>
      <c r="AC4" s="380"/>
      <c r="AD4" s="381"/>
    </row>
    <row r="5" spans="1:30" ht="9" customHeight="1" thickBot="1">
      <c r="A5" s="53"/>
      <c r="B5" s="210"/>
      <c r="C5" s="211"/>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340" t="s">
        <v>293</v>
      </c>
      <c r="B7" s="341"/>
      <c r="C7" s="346" t="s">
        <v>47</v>
      </c>
      <c r="D7" s="382" t="s">
        <v>71</v>
      </c>
      <c r="E7" s="388"/>
      <c r="F7" s="388"/>
      <c r="G7" s="388"/>
      <c r="H7" s="383"/>
      <c r="I7" s="391">
        <v>45201</v>
      </c>
      <c r="J7" s="392"/>
      <c r="K7" s="382" t="s">
        <v>67</v>
      </c>
      <c r="L7" s="383"/>
      <c r="M7" s="407" t="s">
        <v>70</v>
      </c>
      <c r="N7" s="408"/>
      <c r="O7" s="397"/>
      <c r="P7" s="398"/>
      <c r="Q7" s="56"/>
      <c r="R7" s="56"/>
      <c r="S7" s="56"/>
      <c r="T7" s="56"/>
      <c r="U7" s="56"/>
      <c r="V7" s="56"/>
      <c r="W7" s="56"/>
      <c r="X7" s="56"/>
      <c r="Y7" s="56"/>
      <c r="Z7" s="57"/>
      <c r="AA7" s="56"/>
      <c r="AB7" s="56"/>
      <c r="AC7" s="62"/>
      <c r="AD7" s="63"/>
    </row>
    <row r="8" spans="1:30" ht="15">
      <c r="A8" s="342"/>
      <c r="B8" s="343"/>
      <c r="C8" s="347"/>
      <c r="D8" s="384"/>
      <c r="E8" s="389"/>
      <c r="F8" s="389"/>
      <c r="G8" s="389"/>
      <c r="H8" s="385"/>
      <c r="I8" s="393"/>
      <c r="J8" s="394"/>
      <c r="K8" s="384"/>
      <c r="L8" s="385"/>
      <c r="M8" s="399" t="s">
        <v>68</v>
      </c>
      <c r="N8" s="400"/>
      <c r="O8" s="401"/>
      <c r="P8" s="402"/>
      <c r="Q8" s="56"/>
      <c r="R8" s="56"/>
      <c r="S8" s="56"/>
      <c r="T8" s="56"/>
      <c r="U8" s="56"/>
      <c r="V8" s="56"/>
      <c r="W8" s="56"/>
      <c r="X8" s="56"/>
      <c r="Y8" s="56"/>
      <c r="Z8" s="57"/>
      <c r="AA8" s="56"/>
      <c r="AB8" s="56"/>
      <c r="AC8" s="62"/>
      <c r="AD8" s="63"/>
    </row>
    <row r="9" spans="1:30" ht="15.75" thickBot="1">
      <c r="A9" s="344"/>
      <c r="B9" s="345"/>
      <c r="C9" s="348"/>
      <c r="D9" s="386"/>
      <c r="E9" s="390"/>
      <c r="F9" s="390"/>
      <c r="G9" s="390"/>
      <c r="H9" s="387"/>
      <c r="I9" s="395"/>
      <c r="J9" s="396"/>
      <c r="K9" s="386"/>
      <c r="L9" s="387"/>
      <c r="M9" s="403" t="s">
        <v>69</v>
      </c>
      <c r="N9" s="404"/>
      <c r="O9" s="405" t="s">
        <v>420</v>
      </c>
      <c r="P9" s="406"/>
      <c r="Q9" s="56"/>
      <c r="R9" s="56"/>
      <c r="S9" s="56"/>
      <c r="T9" s="56"/>
      <c r="U9" s="56"/>
      <c r="V9" s="56"/>
      <c r="W9" s="56"/>
      <c r="X9" s="56"/>
      <c r="Y9" s="56"/>
      <c r="Z9" s="57"/>
      <c r="AA9" s="56"/>
      <c r="AB9" s="56"/>
      <c r="AC9" s="62"/>
      <c r="AD9" s="63"/>
    </row>
    <row r="10" spans="1:30" s="180" customFormat="1" ht="15" customHeight="1" thickBot="1">
      <c r="A10" s="176"/>
      <c r="B10" s="177"/>
      <c r="C10" s="177"/>
      <c r="D10" s="67"/>
      <c r="E10" s="67"/>
      <c r="F10" s="67"/>
      <c r="G10" s="67"/>
      <c r="H10" s="67"/>
      <c r="I10" s="173"/>
      <c r="J10" s="173"/>
      <c r="K10" s="67"/>
      <c r="L10" s="67"/>
      <c r="M10" s="174"/>
      <c r="N10" s="174"/>
      <c r="O10" s="175"/>
      <c r="P10" s="175"/>
      <c r="Q10" s="177"/>
      <c r="R10" s="177"/>
      <c r="S10" s="177"/>
      <c r="T10" s="177"/>
      <c r="U10" s="177"/>
      <c r="V10" s="177"/>
      <c r="W10" s="177"/>
      <c r="X10" s="177"/>
      <c r="Y10" s="177"/>
      <c r="Z10" s="178"/>
      <c r="AA10" s="177"/>
      <c r="AB10" s="177"/>
      <c r="AC10" s="179"/>
      <c r="AD10" s="181"/>
    </row>
    <row r="11" spans="1:30" ht="15" customHeight="1">
      <c r="A11" s="382" t="s">
        <v>0</v>
      </c>
      <c r="B11" s="383"/>
      <c r="C11" s="349" t="s">
        <v>421</v>
      </c>
      <c r="D11" s="350"/>
      <c r="E11" s="350"/>
      <c r="F11" s="350"/>
      <c r="G11" s="350"/>
      <c r="H11" s="350"/>
      <c r="I11" s="350"/>
      <c r="J11" s="350"/>
      <c r="K11" s="350"/>
      <c r="L11" s="350"/>
      <c r="M11" s="350"/>
      <c r="N11" s="350"/>
      <c r="O11" s="350"/>
      <c r="P11" s="350"/>
      <c r="Q11" s="350"/>
      <c r="R11" s="350"/>
      <c r="S11" s="350"/>
      <c r="T11" s="350"/>
      <c r="U11" s="350"/>
      <c r="V11" s="350"/>
      <c r="W11" s="350"/>
      <c r="X11" s="350"/>
      <c r="Y11" s="350"/>
      <c r="Z11" s="350"/>
      <c r="AA11" s="350"/>
      <c r="AB11" s="350"/>
      <c r="AC11" s="350"/>
      <c r="AD11" s="351"/>
    </row>
    <row r="12" spans="1:30" ht="15" customHeight="1">
      <c r="A12" s="384"/>
      <c r="B12" s="385"/>
      <c r="C12" s="352"/>
      <c r="D12" s="353"/>
      <c r="E12" s="353"/>
      <c r="F12" s="353"/>
      <c r="G12" s="353"/>
      <c r="H12" s="353"/>
      <c r="I12" s="353"/>
      <c r="J12" s="353"/>
      <c r="K12" s="353"/>
      <c r="L12" s="353"/>
      <c r="M12" s="353"/>
      <c r="N12" s="353"/>
      <c r="O12" s="353"/>
      <c r="P12" s="353"/>
      <c r="Q12" s="353"/>
      <c r="R12" s="353"/>
      <c r="S12" s="353"/>
      <c r="T12" s="353"/>
      <c r="U12" s="353"/>
      <c r="V12" s="353"/>
      <c r="W12" s="353"/>
      <c r="X12" s="353"/>
      <c r="Y12" s="353"/>
      <c r="Z12" s="353"/>
      <c r="AA12" s="353"/>
      <c r="AB12" s="353"/>
      <c r="AC12" s="353"/>
      <c r="AD12" s="354"/>
    </row>
    <row r="13" spans="1:30" ht="15" customHeight="1" thickBot="1">
      <c r="A13" s="386"/>
      <c r="B13" s="387"/>
      <c r="C13" s="355"/>
      <c r="D13" s="356"/>
      <c r="E13" s="356"/>
      <c r="F13" s="356"/>
      <c r="G13" s="356"/>
      <c r="H13" s="356"/>
      <c r="I13" s="356"/>
      <c r="J13" s="356"/>
      <c r="K13" s="356"/>
      <c r="L13" s="356"/>
      <c r="M13" s="356"/>
      <c r="N13" s="356"/>
      <c r="O13" s="356"/>
      <c r="P13" s="356"/>
      <c r="Q13" s="356"/>
      <c r="R13" s="356"/>
      <c r="S13" s="356"/>
      <c r="T13" s="356"/>
      <c r="U13" s="356"/>
      <c r="V13" s="356"/>
      <c r="W13" s="356"/>
      <c r="X13" s="356"/>
      <c r="Y13" s="356"/>
      <c r="Z13" s="356"/>
      <c r="AA13" s="356"/>
      <c r="AB13" s="356"/>
      <c r="AC13" s="356"/>
      <c r="AD13" s="357"/>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419" t="s">
        <v>77</v>
      </c>
      <c r="B15" s="420"/>
      <c r="C15" s="322" t="s">
        <v>422</v>
      </c>
      <c r="D15" s="323"/>
      <c r="E15" s="323"/>
      <c r="F15" s="323"/>
      <c r="G15" s="323"/>
      <c r="H15" s="323"/>
      <c r="I15" s="323"/>
      <c r="J15" s="323"/>
      <c r="K15" s="324"/>
      <c r="L15" s="358" t="s">
        <v>73</v>
      </c>
      <c r="M15" s="359"/>
      <c r="N15" s="359"/>
      <c r="O15" s="359"/>
      <c r="P15" s="359"/>
      <c r="Q15" s="360"/>
      <c r="R15" s="434" t="s">
        <v>423</v>
      </c>
      <c r="S15" s="435"/>
      <c r="T15" s="435"/>
      <c r="U15" s="435"/>
      <c r="V15" s="435"/>
      <c r="W15" s="435"/>
      <c r="X15" s="436"/>
      <c r="Y15" s="358" t="s">
        <v>72</v>
      </c>
      <c r="Z15" s="360"/>
      <c r="AA15" s="415" t="s">
        <v>424</v>
      </c>
      <c r="AB15" s="416"/>
      <c r="AC15" s="416"/>
      <c r="AD15" s="417"/>
    </row>
    <row r="16" spans="1:30" ht="9" customHeight="1" thickBot="1">
      <c r="A16" s="61"/>
      <c r="B16" s="56"/>
      <c r="C16" s="418"/>
      <c r="D16" s="418"/>
      <c r="E16" s="418"/>
      <c r="F16" s="418"/>
      <c r="G16" s="418"/>
      <c r="H16" s="418"/>
      <c r="I16" s="418"/>
      <c r="J16" s="418"/>
      <c r="K16" s="418"/>
      <c r="L16" s="418"/>
      <c r="M16" s="418"/>
      <c r="N16" s="418"/>
      <c r="O16" s="418"/>
      <c r="P16" s="418"/>
      <c r="Q16" s="418"/>
      <c r="R16" s="418"/>
      <c r="S16" s="418"/>
      <c r="T16" s="418"/>
      <c r="U16" s="418"/>
      <c r="V16" s="418"/>
      <c r="W16" s="418"/>
      <c r="X16" s="418"/>
      <c r="Y16" s="418"/>
      <c r="Z16" s="418"/>
      <c r="AA16" s="418"/>
      <c r="AB16" s="418"/>
      <c r="AC16" s="75"/>
      <c r="AD16" s="76"/>
    </row>
    <row r="17" spans="1:30" s="78" customFormat="1" ht="37.5" customHeight="1" thickBot="1">
      <c r="A17" s="419" t="s">
        <v>79</v>
      </c>
      <c r="B17" s="420"/>
      <c r="C17" s="421" t="s">
        <v>433</v>
      </c>
      <c r="D17" s="422"/>
      <c r="E17" s="422"/>
      <c r="F17" s="422"/>
      <c r="G17" s="422"/>
      <c r="H17" s="422"/>
      <c r="I17" s="422"/>
      <c r="J17" s="422"/>
      <c r="K17" s="422"/>
      <c r="L17" s="422"/>
      <c r="M17" s="422"/>
      <c r="N17" s="422"/>
      <c r="O17" s="422"/>
      <c r="P17" s="422"/>
      <c r="Q17" s="423"/>
      <c r="R17" s="327" t="s">
        <v>374</v>
      </c>
      <c r="S17" s="328"/>
      <c r="T17" s="328"/>
      <c r="U17" s="328"/>
      <c r="V17" s="329"/>
      <c r="W17" s="505">
        <v>1</v>
      </c>
      <c r="X17" s="506"/>
      <c r="Y17" s="328" t="s">
        <v>15</v>
      </c>
      <c r="Z17" s="328"/>
      <c r="AA17" s="328"/>
      <c r="AB17" s="329"/>
      <c r="AC17" s="338">
        <v>0.05</v>
      </c>
      <c r="AD17" s="339"/>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2.25" customHeight="1" thickBot="1">
      <c r="A19" s="327" t="s">
        <v>1</v>
      </c>
      <c r="B19" s="328"/>
      <c r="C19" s="328"/>
      <c r="D19" s="328"/>
      <c r="E19" s="328"/>
      <c r="F19" s="328"/>
      <c r="G19" s="328"/>
      <c r="H19" s="328"/>
      <c r="I19" s="328"/>
      <c r="J19" s="328"/>
      <c r="K19" s="328"/>
      <c r="L19" s="328"/>
      <c r="M19" s="328"/>
      <c r="N19" s="328"/>
      <c r="O19" s="328"/>
      <c r="P19" s="328"/>
      <c r="Q19" s="328"/>
      <c r="R19" s="328"/>
      <c r="S19" s="328"/>
      <c r="T19" s="328"/>
      <c r="U19" s="328"/>
      <c r="V19" s="328"/>
      <c r="W19" s="328"/>
      <c r="X19" s="328"/>
      <c r="Y19" s="328"/>
      <c r="Z19" s="328"/>
      <c r="AA19" s="328"/>
      <c r="AB19" s="328"/>
      <c r="AC19" s="328"/>
      <c r="AD19" s="329"/>
      <c r="AE19" s="86"/>
      <c r="AF19" s="86"/>
    </row>
    <row r="20" spans="1:32" ht="32.25" customHeight="1" thickBot="1">
      <c r="A20" s="85"/>
      <c r="B20" s="62"/>
      <c r="C20" s="333" t="s">
        <v>376</v>
      </c>
      <c r="D20" s="334"/>
      <c r="E20" s="334"/>
      <c r="F20" s="334"/>
      <c r="G20" s="334"/>
      <c r="H20" s="334"/>
      <c r="I20" s="334"/>
      <c r="J20" s="334"/>
      <c r="K20" s="334"/>
      <c r="L20" s="334"/>
      <c r="M20" s="334"/>
      <c r="N20" s="334"/>
      <c r="O20" s="334"/>
      <c r="P20" s="335"/>
      <c r="Q20" s="330" t="s">
        <v>377</v>
      </c>
      <c r="R20" s="331"/>
      <c r="S20" s="331"/>
      <c r="T20" s="331"/>
      <c r="U20" s="331"/>
      <c r="V20" s="331"/>
      <c r="W20" s="331"/>
      <c r="X20" s="331"/>
      <c r="Y20" s="331"/>
      <c r="Z20" s="331"/>
      <c r="AA20" s="331"/>
      <c r="AB20" s="331"/>
      <c r="AC20" s="331"/>
      <c r="AD20" s="332"/>
      <c r="AE20" s="86"/>
      <c r="AF20" s="86"/>
    </row>
    <row r="21" spans="1:32" ht="32.25" customHeight="1" thickBot="1">
      <c r="A21" s="61"/>
      <c r="B21" s="56"/>
      <c r="C21" s="316" t="s">
        <v>39</v>
      </c>
      <c r="D21" s="317" t="s">
        <v>40</v>
      </c>
      <c r="E21" s="317" t="s">
        <v>41</v>
      </c>
      <c r="F21" s="317" t="s">
        <v>42</v>
      </c>
      <c r="G21" s="317" t="s">
        <v>43</v>
      </c>
      <c r="H21" s="317" t="s">
        <v>44</v>
      </c>
      <c r="I21" s="317" t="s">
        <v>45</v>
      </c>
      <c r="J21" s="317" t="s">
        <v>46</v>
      </c>
      <c r="K21" s="317" t="s">
        <v>47</v>
      </c>
      <c r="L21" s="317" t="s">
        <v>48</v>
      </c>
      <c r="M21" s="317" t="s">
        <v>49</v>
      </c>
      <c r="N21" s="317" t="s">
        <v>50</v>
      </c>
      <c r="O21" s="317" t="s">
        <v>8</v>
      </c>
      <c r="P21" s="318" t="s">
        <v>382</v>
      </c>
      <c r="Q21" s="316" t="s">
        <v>39</v>
      </c>
      <c r="R21" s="317" t="s">
        <v>40</v>
      </c>
      <c r="S21" s="317" t="s">
        <v>41</v>
      </c>
      <c r="T21" s="317" t="s">
        <v>42</v>
      </c>
      <c r="U21" s="317" t="s">
        <v>43</v>
      </c>
      <c r="V21" s="317" t="s">
        <v>44</v>
      </c>
      <c r="W21" s="317" t="s">
        <v>45</v>
      </c>
      <c r="X21" s="317" t="s">
        <v>46</v>
      </c>
      <c r="Y21" s="317" t="s">
        <v>47</v>
      </c>
      <c r="Z21" s="317" t="s">
        <v>48</v>
      </c>
      <c r="AA21" s="317" t="s">
        <v>49</v>
      </c>
      <c r="AB21" s="317" t="s">
        <v>50</v>
      </c>
      <c r="AC21" s="317" t="s">
        <v>8</v>
      </c>
      <c r="AD21" s="318" t="s">
        <v>382</v>
      </c>
      <c r="AE21" s="4"/>
      <c r="AF21" s="4"/>
    </row>
    <row r="22" spans="1:32" ht="32.25" customHeight="1">
      <c r="A22" s="336" t="s">
        <v>378</v>
      </c>
      <c r="B22" s="337"/>
      <c r="C22" s="187">
        <v>8043845</v>
      </c>
      <c r="D22" s="185"/>
      <c r="E22" s="185"/>
      <c r="F22" s="185"/>
      <c r="G22" s="185"/>
      <c r="H22" s="185"/>
      <c r="I22" s="185"/>
      <c r="J22" s="185"/>
      <c r="K22" s="185"/>
      <c r="L22" s="185"/>
      <c r="M22" s="185"/>
      <c r="N22" s="185"/>
      <c r="O22" s="239">
        <f>SUM(C22:N22)</f>
        <v>8043845</v>
      </c>
      <c r="P22" s="188"/>
      <c r="Q22" s="251">
        <f>804030780-R22</f>
        <v>258260940</v>
      </c>
      <c r="R22" s="237">
        <f>370357680+175412160</f>
        <v>545769840</v>
      </c>
      <c r="S22" s="237"/>
      <c r="T22" s="237"/>
      <c r="U22" s="237"/>
      <c r="V22" s="237"/>
      <c r="W22" s="237"/>
      <c r="X22" s="237">
        <v>-28104771</v>
      </c>
      <c r="Y22" s="237"/>
      <c r="Z22" s="237"/>
      <c r="AA22" s="237"/>
      <c r="AB22" s="237"/>
      <c r="AC22" s="295">
        <f>SUM(Q22:AB22)</f>
        <v>775926009</v>
      </c>
      <c r="AD22" s="238"/>
      <c r="AE22" s="4"/>
      <c r="AF22" s="4"/>
    </row>
    <row r="23" spans="1:32" ht="32.25" customHeight="1">
      <c r="A23" s="325" t="s">
        <v>379</v>
      </c>
      <c r="B23" s="326"/>
      <c r="C23" s="183">
        <f>+C22</f>
        <v>8043845</v>
      </c>
      <c r="D23" s="182"/>
      <c r="E23" s="182"/>
      <c r="F23" s="182"/>
      <c r="G23" s="182"/>
      <c r="H23" s="182"/>
      <c r="I23" s="182"/>
      <c r="J23" s="182"/>
      <c r="K23" s="182"/>
      <c r="L23" s="182"/>
      <c r="M23" s="182"/>
      <c r="N23" s="182"/>
      <c r="O23" s="240">
        <f>SUM(C23:N23)</f>
        <v>8043845</v>
      </c>
      <c r="P23" s="199">
        <f>_xlfn.IFERROR(O23/(SUMIF(C23:N23,"&gt;0",C22:N22))," ")</f>
        <v>1</v>
      </c>
      <c r="Q23" s="183">
        <v>271549740</v>
      </c>
      <c r="R23" s="182">
        <v>370357680</v>
      </c>
      <c r="S23" s="182"/>
      <c r="T23" s="182">
        <f>118333600-2351477</f>
        <v>115982123</v>
      </c>
      <c r="U23" s="182"/>
      <c r="V23" s="182">
        <v>-4176481.33</v>
      </c>
      <c r="W23" s="182"/>
      <c r="X23" s="182">
        <v>2350524</v>
      </c>
      <c r="Y23" s="182"/>
      <c r="Z23" s="182"/>
      <c r="AA23" s="182"/>
      <c r="AB23" s="182"/>
      <c r="AC23" s="240">
        <f>SUM(Q23:AB23)</f>
        <v>756063585.67</v>
      </c>
      <c r="AD23" s="190">
        <f>_xlfn.IFERROR(AC23/(SUMIF(Q23:AB23,"&gt;0",Q22:AB22))," ")</f>
        <v>0.9744016528643004</v>
      </c>
      <c r="AE23" s="4"/>
      <c r="AF23" s="4"/>
    </row>
    <row r="24" spans="1:32" ht="32.25" customHeight="1">
      <c r="A24" s="325" t="s">
        <v>380</v>
      </c>
      <c r="B24" s="326"/>
      <c r="C24" s="183"/>
      <c r="D24" s="182">
        <v>8043845</v>
      </c>
      <c r="E24" s="182"/>
      <c r="F24" s="182"/>
      <c r="G24" s="182"/>
      <c r="H24" s="182"/>
      <c r="I24" s="182"/>
      <c r="J24" s="182"/>
      <c r="K24" s="182"/>
      <c r="L24" s="182"/>
      <c r="M24" s="182"/>
      <c r="N24" s="182"/>
      <c r="O24" s="240">
        <f>SUM(C24:N24)</f>
        <v>8043845</v>
      </c>
      <c r="P24" s="186"/>
      <c r="Q24" s="183"/>
      <c r="R24" s="182"/>
      <c r="S24" s="182">
        <v>76574360</v>
      </c>
      <c r="T24" s="182">
        <v>76574360</v>
      </c>
      <c r="U24" s="182">
        <v>76574360</v>
      </c>
      <c r="V24" s="182">
        <v>76574360</v>
      </c>
      <c r="W24" s="182">
        <v>76574360</v>
      </c>
      <c r="X24" s="182">
        <v>76574360</v>
      </c>
      <c r="Y24" s="182">
        <v>76574360</v>
      </c>
      <c r="Z24" s="182">
        <v>76574360</v>
      </c>
      <c r="AA24" s="182">
        <v>76574360</v>
      </c>
      <c r="AB24" s="182">
        <f>114861540-28104771</f>
        <v>86756769</v>
      </c>
      <c r="AC24" s="240">
        <f>SUM(Q24:AB24)</f>
        <v>775926009</v>
      </c>
      <c r="AD24" s="190"/>
      <c r="AE24" s="4"/>
      <c r="AF24" s="4"/>
    </row>
    <row r="25" spans="1:33" ht="32.25" customHeight="1" thickBot="1">
      <c r="A25" s="413" t="s">
        <v>381</v>
      </c>
      <c r="B25" s="414"/>
      <c r="C25" s="184"/>
      <c r="D25" s="304">
        <v>6837306</v>
      </c>
      <c r="E25" s="304">
        <v>1206539</v>
      </c>
      <c r="F25" s="304"/>
      <c r="G25" s="304"/>
      <c r="H25" s="304"/>
      <c r="I25" s="304"/>
      <c r="J25" s="304"/>
      <c r="K25" s="304"/>
      <c r="L25" s="304"/>
      <c r="M25" s="304"/>
      <c r="N25" s="304"/>
      <c r="O25" s="294">
        <f>SUM(C25:N25)</f>
        <v>8043845</v>
      </c>
      <c r="P25" s="189">
        <f>_xlfn.IFERROR(O25/(SUMIF(C25:N25,"&gt;0",C24:N24))," ")</f>
        <v>1</v>
      </c>
      <c r="Q25" s="184"/>
      <c r="R25" s="304">
        <v>1113729</v>
      </c>
      <c r="S25" s="304">
        <v>47690718.12</v>
      </c>
      <c r="T25" s="304">
        <v>63918360</v>
      </c>
      <c r="U25" s="304">
        <v>63918360.44</v>
      </c>
      <c r="V25" s="304">
        <v>75055640</v>
      </c>
      <c r="W25" s="304">
        <v>69487000</v>
      </c>
      <c r="X25" s="304">
        <v>80160168</v>
      </c>
      <c r="Y25" s="304">
        <v>75055640</v>
      </c>
      <c r="Z25" s="304"/>
      <c r="AA25" s="304"/>
      <c r="AB25" s="304"/>
      <c r="AC25" s="294">
        <f>SUM(Q25:AB25)</f>
        <v>476399615.56</v>
      </c>
      <c r="AD25" s="191">
        <f>_xlfn.IFERROR(AC25/(SUMIF(Q25:AB25,"&gt;0",Q24:AB24))," ")</f>
        <v>0.8887712275641985</v>
      </c>
      <c r="AE25" s="4"/>
      <c r="AF25" s="4"/>
      <c r="AG25" s="291"/>
    </row>
    <row r="26" spans="1:30" ht="32.2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1"/>
    </row>
    <row r="27" spans="1:30" ht="33.75" customHeight="1">
      <c r="A27" s="409" t="s">
        <v>76</v>
      </c>
      <c r="B27" s="410"/>
      <c r="C27" s="411"/>
      <c r="D27" s="411"/>
      <c r="E27" s="411"/>
      <c r="F27" s="411"/>
      <c r="G27" s="411"/>
      <c r="H27" s="411"/>
      <c r="I27" s="411"/>
      <c r="J27" s="411"/>
      <c r="K27" s="411"/>
      <c r="L27" s="411"/>
      <c r="M27" s="411"/>
      <c r="N27" s="411"/>
      <c r="O27" s="411"/>
      <c r="P27" s="411"/>
      <c r="Q27" s="411"/>
      <c r="R27" s="411"/>
      <c r="S27" s="411"/>
      <c r="T27" s="411"/>
      <c r="U27" s="411"/>
      <c r="V27" s="411"/>
      <c r="W27" s="411"/>
      <c r="X27" s="411"/>
      <c r="Y27" s="411"/>
      <c r="Z27" s="411"/>
      <c r="AA27" s="411"/>
      <c r="AB27" s="411"/>
      <c r="AC27" s="411"/>
      <c r="AD27" s="412"/>
    </row>
    <row r="28" spans="1:30" ht="15" customHeight="1">
      <c r="A28" s="424" t="s">
        <v>189</v>
      </c>
      <c r="B28" s="426" t="s">
        <v>6</v>
      </c>
      <c r="C28" s="427"/>
      <c r="D28" s="326" t="s">
        <v>398</v>
      </c>
      <c r="E28" s="430"/>
      <c r="F28" s="430"/>
      <c r="G28" s="430"/>
      <c r="H28" s="430"/>
      <c r="I28" s="430"/>
      <c r="J28" s="430"/>
      <c r="K28" s="430"/>
      <c r="L28" s="430"/>
      <c r="M28" s="430"/>
      <c r="N28" s="430"/>
      <c r="O28" s="431"/>
      <c r="P28" s="432" t="s">
        <v>8</v>
      </c>
      <c r="Q28" s="432" t="s">
        <v>84</v>
      </c>
      <c r="R28" s="432"/>
      <c r="S28" s="432"/>
      <c r="T28" s="432"/>
      <c r="U28" s="432"/>
      <c r="V28" s="432"/>
      <c r="W28" s="432"/>
      <c r="X28" s="432"/>
      <c r="Y28" s="432"/>
      <c r="Z28" s="432"/>
      <c r="AA28" s="432"/>
      <c r="AB28" s="432"/>
      <c r="AC28" s="432"/>
      <c r="AD28" s="433"/>
    </row>
    <row r="29" spans="1:30" ht="27" customHeight="1">
      <c r="A29" s="425"/>
      <c r="B29" s="428"/>
      <c r="C29" s="429"/>
      <c r="D29" s="208" t="s">
        <v>39</v>
      </c>
      <c r="E29" s="208" t="s">
        <v>40</v>
      </c>
      <c r="F29" s="208" t="s">
        <v>41</v>
      </c>
      <c r="G29" s="208" t="s">
        <v>42</v>
      </c>
      <c r="H29" s="208" t="s">
        <v>43</v>
      </c>
      <c r="I29" s="208" t="s">
        <v>44</v>
      </c>
      <c r="J29" s="208" t="s">
        <v>45</v>
      </c>
      <c r="K29" s="208" t="s">
        <v>46</v>
      </c>
      <c r="L29" s="208" t="s">
        <v>47</v>
      </c>
      <c r="M29" s="208" t="s">
        <v>48</v>
      </c>
      <c r="N29" s="208" t="s">
        <v>49</v>
      </c>
      <c r="O29" s="208" t="s">
        <v>50</v>
      </c>
      <c r="P29" s="431"/>
      <c r="Q29" s="432"/>
      <c r="R29" s="432"/>
      <c r="S29" s="432"/>
      <c r="T29" s="432"/>
      <c r="U29" s="432"/>
      <c r="V29" s="432"/>
      <c r="W29" s="432"/>
      <c r="X29" s="432"/>
      <c r="Y29" s="432"/>
      <c r="Z29" s="432"/>
      <c r="AA29" s="432"/>
      <c r="AB29" s="432"/>
      <c r="AC29" s="432"/>
      <c r="AD29" s="433"/>
    </row>
    <row r="30" spans="1:30" ht="42" customHeight="1" thickBot="1">
      <c r="A30" s="88"/>
      <c r="B30" s="439"/>
      <c r="C30" s="440"/>
      <c r="D30" s="92"/>
      <c r="E30" s="92"/>
      <c r="F30" s="92"/>
      <c r="G30" s="92"/>
      <c r="H30" s="92"/>
      <c r="I30" s="92"/>
      <c r="J30" s="92"/>
      <c r="K30" s="92"/>
      <c r="L30" s="92"/>
      <c r="M30" s="92"/>
      <c r="N30" s="92"/>
      <c r="O30" s="92"/>
      <c r="P30" s="89">
        <f>SUM(D30:O30)</f>
        <v>0</v>
      </c>
      <c r="Q30" s="441"/>
      <c r="R30" s="441"/>
      <c r="S30" s="441"/>
      <c r="T30" s="441"/>
      <c r="U30" s="441"/>
      <c r="V30" s="441"/>
      <c r="W30" s="441"/>
      <c r="X30" s="441"/>
      <c r="Y30" s="441"/>
      <c r="Z30" s="441"/>
      <c r="AA30" s="441"/>
      <c r="AB30" s="441"/>
      <c r="AC30" s="441"/>
      <c r="AD30" s="442"/>
    </row>
    <row r="31" spans="1:30" ht="45" customHeight="1">
      <c r="A31" s="373" t="s">
        <v>292</v>
      </c>
      <c r="B31" s="374"/>
      <c r="C31" s="374"/>
      <c r="D31" s="374"/>
      <c r="E31" s="374"/>
      <c r="F31" s="374"/>
      <c r="G31" s="374"/>
      <c r="H31" s="374"/>
      <c r="I31" s="374"/>
      <c r="J31" s="374"/>
      <c r="K31" s="374"/>
      <c r="L31" s="374"/>
      <c r="M31" s="374"/>
      <c r="N31" s="374"/>
      <c r="O31" s="374"/>
      <c r="P31" s="374"/>
      <c r="Q31" s="374"/>
      <c r="R31" s="374"/>
      <c r="S31" s="374"/>
      <c r="T31" s="374"/>
      <c r="U31" s="374"/>
      <c r="V31" s="374"/>
      <c r="W31" s="374"/>
      <c r="X31" s="374"/>
      <c r="Y31" s="374"/>
      <c r="Z31" s="374"/>
      <c r="AA31" s="374"/>
      <c r="AB31" s="374"/>
      <c r="AC31" s="374"/>
      <c r="AD31" s="375"/>
    </row>
    <row r="32" spans="1:41" ht="23.25" customHeight="1">
      <c r="A32" s="325" t="s">
        <v>190</v>
      </c>
      <c r="B32" s="432" t="s">
        <v>62</v>
      </c>
      <c r="C32" s="432" t="s">
        <v>6</v>
      </c>
      <c r="D32" s="432" t="s">
        <v>60</v>
      </c>
      <c r="E32" s="432"/>
      <c r="F32" s="432"/>
      <c r="G32" s="432"/>
      <c r="H32" s="432"/>
      <c r="I32" s="432"/>
      <c r="J32" s="432"/>
      <c r="K32" s="432"/>
      <c r="L32" s="432"/>
      <c r="M32" s="432"/>
      <c r="N32" s="432"/>
      <c r="O32" s="432"/>
      <c r="P32" s="432"/>
      <c r="Q32" s="432" t="s">
        <v>85</v>
      </c>
      <c r="R32" s="432"/>
      <c r="S32" s="432"/>
      <c r="T32" s="432"/>
      <c r="U32" s="432"/>
      <c r="V32" s="432"/>
      <c r="W32" s="432"/>
      <c r="X32" s="432"/>
      <c r="Y32" s="432"/>
      <c r="Z32" s="432"/>
      <c r="AA32" s="432"/>
      <c r="AB32" s="432"/>
      <c r="AC32" s="432"/>
      <c r="AD32" s="433"/>
      <c r="AG32" s="90"/>
      <c r="AH32" s="90"/>
      <c r="AI32" s="90"/>
      <c r="AJ32" s="90"/>
      <c r="AK32" s="90"/>
      <c r="AL32" s="90"/>
      <c r="AM32" s="90"/>
      <c r="AN32" s="90"/>
      <c r="AO32" s="90"/>
    </row>
    <row r="33" spans="1:41" ht="27" customHeight="1">
      <c r="A33" s="325"/>
      <c r="B33" s="432"/>
      <c r="C33" s="443"/>
      <c r="D33" s="208" t="s">
        <v>39</v>
      </c>
      <c r="E33" s="208" t="s">
        <v>40</v>
      </c>
      <c r="F33" s="208" t="s">
        <v>41</v>
      </c>
      <c r="G33" s="208" t="s">
        <v>42</v>
      </c>
      <c r="H33" s="208" t="s">
        <v>43</v>
      </c>
      <c r="I33" s="208" t="s">
        <v>44</v>
      </c>
      <c r="J33" s="208" t="s">
        <v>45</v>
      </c>
      <c r="K33" s="208" t="s">
        <v>46</v>
      </c>
      <c r="L33" s="208" t="s">
        <v>47</v>
      </c>
      <c r="M33" s="208" t="s">
        <v>48</v>
      </c>
      <c r="N33" s="208" t="s">
        <v>49</v>
      </c>
      <c r="O33" s="208" t="s">
        <v>50</v>
      </c>
      <c r="P33" s="208" t="s">
        <v>8</v>
      </c>
      <c r="Q33" s="432" t="s">
        <v>402</v>
      </c>
      <c r="R33" s="432"/>
      <c r="S33" s="432"/>
      <c r="T33" s="432" t="s">
        <v>403</v>
      </c>
      <c r="U33" s="432"/>
      <c r="V33" s="432"/>
      <c r="W33" s="428" t="s">
        <v>81</v>
      </c>
      <c r="X33" s="444"/>
      <c r="Y33" s="444"/>
      <c r="Z33" s="429"/>
      <c r="AA33" s="428" t="s">
        <v>82</v>
      </c>
      <c r="AB33" s="444"/>
      <c r="AC33" s="444"/>
      <c r="AD33" s="445"/>
      <c r="AG33" s="90"/>
      <c r="AH33" s="90"/>
      <c r="AI33" s="90"/>
      <c r="AJ33" s="90"/>
      <c r="AK33" s="90"/>
      <c r="AL33" s="90"/>
      <c r="AM33" s="90"/>
      <c r="AN33" s="90"/>
      <c r="AO33" s="90"/>
    </row>
    <row r="34" spans="1:41" ht="45" customHeight="1">
      <c r="A34" s="446" t="s">
        <v>433</v>
      </c>
      <c r="B34" s="503">
        <v>0.05</v>
      </c>
      <c r="C34" s="93" t="s">
        <v>9</v>
      </c>
      <c r="D34" s="212">
        <v>0.08</v>
      </c>
      <c r="E34" s="212">
        <v>0.08</v>
      </c>
      <c r="F34" s="212">
        <v>0.08</v>
      </c>
      <c r="G34" s="212">
        <v>0.08</v>
      </c>
      <c r="H34" s="212">
        <v>0.08</v>
      </c>
      <c r="I34" s="212">
        <v>0.08</v>
      </c>
      <c r="J34" s="212">
        <v>0.08</v>
      </c>
      <c r="K34" s="212">
        <v>0.09</v>
      </c>
      <c r="L34" s="212">
        <v>0.09</v>
      </c>
      <c r="M34" s="212">
        <v>0.09</v>
      </c>
      <c r="N34" s="212">
        <v>0.09</v>
      </c>
      <c r="O34" s="212">
        <v>0.08</v>
      </c>
      <c r="P34" s="168">
        <f>SUM(D34:O34)</f>
        <v>0.9999999999999999</v>
      </c>
      <c r="Q34" s="450" t="s">
        <v>585</v>
      </c>
      <c r="R34" s="451"/>
      <c r="S34" s="452"/>
      <c r="T34" s="450" t="s">
        <v>585</v>
      </c>
      <c r="U34" s="451"/>
      <c r="V34" s="452"/>
      <c r="W34" s="450" t="s">
        <v>529</v>
      </c>
      <c r="X34" s="451"/>
      <c r="Y34" s="451"/>
      <c r="Z34" s="452"/>
      <c r="AA34" s="450" t="s">
        <v>526</v>
      </c>
      <c r="AB34" s="451"/>
      <c r="AC34" s="451"/>
      <c r="AD34" s="456"/>
      <c r="AG34" s="90"/>
      <c r="AH34" s="90"/>
      <c r="AI34" s="90"/>
      <c r="AJ34" s="90"/>
      <c r="AK34" s="90"/>
      <c r="AL34" s="90"/>
      <c r="AM34" s="90"/>
      <c r="AN34" s="90"/>
      <c r="AO34" s="90"/>
    </row>
    <row r="35" spans="1:41" ht="45" customHeight="1" thickBot="1">
      <c r="A35" s="447"/>
      <c r="B35" s="504"/>
      <c r="C35" s="94" t="s">
        <v>10</v>
      </c>
      <c r="D35" s="245">
        <v>0.08</v>
      </c>
      <c r="E35" s="245">
        <v>0.08</v>
      </c>
      <c r="F35" s="245">
        <v>0.08</v>
      </c>
      <c r="G35" s="245">
        <v>0.08</v>
      </c>
      <c r="H35" s="245">
        <v>0.08</v>
      </c>
      <c r="I35" s="245">
        <v>0.08</v>
      </c>
      <c r="J35" s="245">
        <v>0.08</v>
      </c>
      <c r="K35" s="245">
        <v>0.09</v>
      </c>
      <c r="L35" s="245">
        <v>0.09</v>
      </c>
      <c r="M35" s="96"/>
      <c r="N35" s="96"/>
      <c r="O35" s="96"/>
      <c r="P35" s="169">
        <f>SUM(D35:O35)</f>
        <v>0.74</v>
      </c>
      <c r="Q35" s="453"/>
      <c r="R35" s="454"/>
      <c r="S35" s="455"/>
      <c r="T35" s="453"/>
      <c r="U35" s="454"/>
      <c r="V35" s="455"/>
      <c r="W35" s="453"/>
      <c r="X35" s="454"/>
      <c r="Y35" s="454"/>
      <c r="Z35" s="455"/>
      <c r="AA35" s="453"/>
      <c r="AB35" s="454"/>
      <c r="AC35" s="454"/>
      <c r="AD35" s="457"/>
      <c r="AE35" s="50"/>
      <c r="AF35" s="97"/>
      <c r="AG35" s="90"/>
      <c r="AH35" s="90"/>
      <c r="AI35" s="90"/>
      <c r="AJ35" s="90"/>
      <c r="AK35" s="90"/>
      <c r="AL35" s="90"/>
      <c r="AM35" s="90"/>
      <c r="AN35" s="90"/>
      <c r="AO35" s="90"/>
    </row>
    <row r="36" spans="1:41" ht="26.25" customHeight="1">
      <c r="A36" s="336" t="s">
        <v>191</v>
      </c>
      <c r="B36" s="464" t="s">
        <v>61</v>
      </c>
      <c r="C36" s="466" t="s">
        <v>11</v>
      </c>
      <c r="D36" s="466"/>
      <c r="E36" s="466"/>
      <c r="F36" s="466"/>
      <c r="G36" s="466"/>
      <c r="H36" s="466"/>
      <c r="I36" s="466"/>
      <c r="J36" s="466"/>
      <c r="K36" s="466"/>
      <c r="L36" s="466"/>
      <c r="M36" s="466"/>
      <c r="N36" s="466"/>
      <c r="O36" s="466"/>
      <c r="P36" s="466"/>
      <c r="Q36" s="337" t="s">
        <v>78</v>
      </c>
      <c r="R36" s="467"/>
      <c r="S36" s="467"/>
      <c r="T36" s="467"/>
      <c r="U36" s="467"/>
      <c r="V36" s="467"/>
      <c r="W36" s="467"/>
      <c r="X36" s="467"/>
      <c r="Y36" s="467"/>
      <c r="Z36" s="467"/>
      <c r="AA36" s="467"/>
      <c r="AB36" s="467"/>
      <c r="AC36" s="467"/>
      <c r="AD36" s="468"/>
      <c r="AG36" s="90"/>
      <c r="AH36" s="90"/>
      <c r="AI36" s="90"/>
      <c r="AJ36" s="90"/>
      <c r="AK36" s="90"/>
      <c r="AL36" s="90"/>
      <c r="AM36" s="90"/>
      <c r="AN36" s="90"/>
      <c r="AO36" s="90"/>
    </row>
    <row r="37" spans="1:41" ht="26.25" customHeight="1">
      <c r="A37" s="325"/>
      <c r="B37" s="465"/>
      <c r="C37" s="234" t="s">
        <v>12</v>
      </c>
      <c r="D37" s="234" t="s">
        <v>36</v>
      </c>
      <c r="E37" s="234" t="s">
        <v>37</v>
      </c>
      <c r="F37" s="234" t="s">
        <v>38</v>
      </c>
      <c r="G37" s="234" t="s">
        <v>51</v>
      </c>
      <c r="H37" s="234" t="s">
        <v>52</v>
      </c>
      <c r="I37" s="234" t="s">
        <v>53</v>
      </c>
      <c r="J37" s="234" t="s">
        <v>54</v>
      </c>
      <c r="K37" s="234" t="s">
        <v>55</v>
      </c>
      <c r="L37" s="234" t="s">
        <v>56</v>
      </c>
      <c r="M37" s="234" t="s">
        <v>57</v>
      </c>
      <c r="N37" s="234" t="s">
        <v>58</v>
      </c>
      <c r="O37" s="234" t="s">
        <v>59</v>
      </c>
      <c r="P37" s="234" t="s">
        <v>63</v>
      </c>
      <c r="Q37" s="326" t="s">
        <v>83</v>
      </c>
      <c r="R37" s="430"/>
      <c r="S37" s="430"/>
      <c r="T37" s="430"/>
      <c r="U37" s="430"/>
      <c r="V37" s="430"/>
      <c r="W37" s="430"/>
      <c r="X37" s="430"/>
      <c r="Y37" s="430"/>
      <c r="Z37" s="430"/>
      <c r="AA37" s="430"/>
      <c r="AB37" s="430"/>
      <c r="AC37" s="430"/>
      <c r="AD37" s="469"/>
      <c r="AG37" s="98"/>
      <c r="AH37" s="98"/>
      <c r="AI37" s="98"/>
      <c r="AJ37" s="98"/>
      <c r="AK37" s="98"/>
      <c r="AL37" s="98"/>
      <c r="AM37" s="98"/>
      <c r="AN37" s="98"/>
      <c r="AO37" s="98"/>
    </row>
    <row r="38" spans="1:41" ht="29.25" customHeight="1">
      <c r="A38" s="470" t="s">
        <v>434</v>
      </c>
      <c r="B38" s="472">
        <v>0.01</v>
      </c>
      <c r="C38" s="93" t="s">
        <v>9</v>
      </c>
      <c r="D38" s="212">
        <v>0.08</v>
      </c>
      <c r="E38" s="212">
        <v>0.08</v>
      </c>
      <c r="F38" s="212">
        <v>0.08</v>
      </c>
      <c r="G38" s="212">
        <v>0.08</v>
      </c>
      <c r="H38" s="212">
        <v>0.08</v>
      </c>
      <c r="I38" s="212">
        <v>0.08</v>
      </c>
      <c r="J38" s="212">
        <v>0.08</v>
      </c>
      <c r="K38" s="212">
        <v>0.09</v>
      </c>
      <c r="L38" s="212">
        <v>0.09</v>
      </c>
      <c r="M38" s="212">
        <v>0.09</v>
      </c>
      <c r="N38" s="212">
        <v>0.09</v>
      </c>
      <c r="O38" s="212">
        <v>0.08</v>
      </c>
      <c r="P38" s="214">
        <f aca="true" t="shared" si="0" ref="P38:P43">SUM(D38:O38)</f>
        <v>0.9999999999999999</v>
      </c>
      <c r="Q38" s="474" t="s">
        <v>567</v>
      </c>
      <c r="R38" s="475"/>
      <c r="S38" s="475"/>
      <c r="T38" s="475"/>
      <c r="U38" s="475"/>
      <c r="V38" s="475"/>
      <c r="W38" s="475"/>
      <c r="X38" s="475"/>
      <c r="Y38" s="475"/>
      <c r="Z38" s="475"/>
      <c r="AA38" s="475"/>
      <c r="AB38" s="475"/>
      <c r="AC38" s="475"/>
      <c r="AD38" s="476"/>
      <c r="AE38" s="101"/>
      <c r="AG38" s="102"/>
      <c r="AH38" s="102"/>
      <c r="AI38" s="102"/>
      <c r="AJ38" s="102"/>
      <c r="AK38" s="102"/>
      <c r="AL38" s="102"/>
      <c r="AM38" s="102"/>
      <c r="AN38" s="102"/>
      <c r="AO38" s="102"/>
    </row>
    <row r="39" spans="1:31" ht="29.25" customHeight="1">
      <c r="A39" s="471"/>
      <c r="B39" s="473"/>
      <c r="C39" s="103" t="s">
        <v>10</v>
      </c>
      <c r="D39" s="104">
        <v>0.08</v>
      </c>
      <c r="E39" s="104">
        <v>0.08</v>
      </c>
      <c r="F39" s="104">
        <v>0.08</v>
      </c>
      <c r="G39" s="104">
        <v>0.08</v>
      </c>
      <c r="H39" s="104">
        <v>0.08</v>
      </c>
      <c r="I39" s="104">
        <v>0.08</v>
      </c>
      <c r="J39" s="104">
        <v>0.08</v>
      </c>
      <c r="K39" s="104">
        <v>0.09</v>
      </c>
      <c r="L39" s="104">
        <v>0.09</v>
      </c>
      <c r="M39" s="104"/>
      <c r="N39" s="104"/>
      <c r="O39" s="104"/>
      <c r="P39" s="105">
        <f t="shared" si="0"/>
        <v>0.74</v>
      </c>
      <c r="Q39" s="477"/>
      <c r="R39" s="478"/>
      <c r="S39" s="478"/>
      <c r="T39" s="478"/>
      <c r="U39" s="478"/>
      <c r="V39" s="478"/>
      <c r="W39" s="478"/>
      <c r="X39" s="478"/>
      <c r="Y39" s="478"/>
      <c r="Z39" s="478"/>
      <c r="AA39" s="478"/>
      <c r="AB39" s="478"/>
      <c r="AC39" s="478"/>
      <c r="AD39" s="479"/>
      <c r="AE39" s="101"/>
    </row>
    <row r="40" spans="1:31" ht="30" customHeight="1">
      <c r="A40" s="471" t="s">
        <v>435</v>
      </c>
      <c r="B40" s="472">
        <v>0.03</v>
      </c>
      <c r="C40" s="106" t="s">
        <v>9</v>
      </c>
      <c r="D40" s="212">
        <v>0.08</v>
      </c>
      <c r="E40" s="212">
        <v>0.08</v>
      </c>
      <c r="F40" s="212">
        <v>0.08</v>
      </c>
      <c r="G40" s="212">
        <v>0.08</v>
      </c>
      <c r="H40" s="212">
        <v>0.08</v>
      </c>
      <c r="I40" s="212">
        <v>0.08</v>
      </c>
      <c r="J40" s="212">
        <v>0.08</v>
      </c>
      <c r="K40" s="212">
        <v>0.09</v>
      </c>
      <c r="L40" s="212">
        <v>0.09</v>
      </c>
      <c r="M40" s="212">
        <v>0.09</v>
      </c>
      <c r="N40" s="212">
        <v>0.09</v>
      </c>
      <c r="O40" s="212">
        <v>0.08</v>
      </c>
      <c r="P40" s="214">
        <f t="shared" si="0"/>
        <v>0.9999999999999999</v>
      </c>
      <c r="Q40" s="474" t="s">
        <v>586</v>
      </c>
      <c r="R40" s="475"/>
      <c r="S40" s="475"/>
      <c r="T40" s="475"/>
      <c r="U40" s="475"/>
      <c r="V40" s="475"/>
      <c r="W40" s="475"/>
      <c r="X40" s="475"/>
      <c r="Y40" s="475"/>
      <c r="Z40" s="475"/>
      <c r="AA40" s="475"/>
      <c r="AB40" s="475"/>
      <c r="AC40" s="475"/>
      <c r="AD40" s="476"/>
      <c r="AE40" s="101"/>
    </row>
    <row r="41" spans="1:31" ht="29.25" customHeight="1">
      <c r="A41" s="471"/>
      <c r="B41" s="473"/>
      <c r="C41" s="103" t="s">
        <v>10</v>
      </c>
      <c r="D41" s="104">
        <v>0.04</v>
      </c>
      <c r="E41" s="104">
        <v>0.04</v>
      </c>
      <c r="F41" s="104">
        <v>0.08</v>
      </c>
      <c r="G41" s="104">
        <v>0.16</v>
      </c>
      <c r="H41" s="104">
        <v>0.08</v>
      </c>
      <c r="I41" s="104">
        <v>0.08</v>
      </c>
      <c r="J41" s="104">
        <v>0.08</v>
      </c>
      <c r="K41" s="104">
        <v>0.09</v>
      </c>
      <c r="L41" s="104">
        <v>0.09</v>
      </c>
      <c r="M41" s="108"/>
      <c r="N41" s="108"/>
      <c r="O41" s="108"/>
      <c r="P41" s="105">
        <f t="shared" si="0"/>
        <v>0.74</v>
      </c>
      <c r="Q41" s="477"/>
      <c r="R41" s="478"/>
      <c r="S41" s="478"/>
      <c r="T41" s="478"/>
      <c r="U41" s="478"/>
      <c r="V41" s="478"/>
      <c r="W41" s="478"/>
      <c r="X41" s="478"/>
      <c r="Y41" s="478"/>
      <c r="Z41" s="478"/>
      <c r="AA41" s="478"/>
      <c r="AB41" s="478"/>
      <c r="AC41" s="478"/>
      <c r="AD41" s="479"/>
      <c r="AE41" s="101"/>
    </row>
    <row r="42" spans="1:31" ht="41.25" customHeight="1">
      <c r="A42" s="480" t="s">
        <v>436</v>
      </c>
      <c r="B42" s="472">
        <v>0.01</v>
      </c>
      <c r="C42" s="106" t="s">
        <v>9</v>
      </c>
      <c r="D42" s="212">
        <v>0.08</v>
      </c>
      <c r="E42" s="212">
        <v>0.08</v>
      </c>
      <c r="F42" s="212">
        <v>0.08</v>
      </c>
      <c r="G42" s="212">
        <v>0.08</v>
      </c>
      <c r="H42" s="212">
        <v>0.08</v>
      </c>
      <c r="I42" s="212">
        <v>0.08</v>
      </c>
      <c r="J42" s="212">
        <v>0.08</v>
      </c>
      <c r="K42" s="212">
        <v>0.09</v>
      </c>
      <c r="L42" s="212">
        <v>0.09</v>
      </c>
      <c r="M42" s="212">
        <v>0.09</v>
      </c>
      <c r="N42" s="212">
        <v>0.09</v>
      </c>
      <c r="O42" s="212">
        <v>0.08</v>
      </c>
      <c r="P42" s="214">
        <f t="shared" si="0"/>
        <v>0.9999999999999999</v>
      </c>
      <c r="Q42" s="474" t="s">
        <v>565</v>
      </c>
      <c r="R42" s="475"/>
      <c r="S42" s="475"/>
      <c r="T42" s="475"/>
      <c r="U42" s="475"/>
      <c r="V42" s="475"/>
      <c r="W42" s="475"/>
      <c r="X42" s="475"/>
      <c r="Y42" s="475"/>
      <c r="Z42" s="475"/>
      <c r="AA42" s="475"/>
      <c r="AB42" s="475"/>
      <c r="AC42" s="475"/>
      <c r="AD42" s="476"/>
      <c r="AE42" s="101"/>
    </row>
    <row r="43" spans="1:31" ht="36" customHeight="1" thickBot="1">
      <c r="A43" s="481"/>
      <c r="B43" s="482"/>
      <c r="C43" s="94" t="s">
        <v>10</v>
      </c>
      <c r="D43" s="110">
        <v>0</v>
      </c>
      <c r="E43" s="110">
        <v>0.12</v>
      </c>
      <c r="F43" s="110">
        <v>0.08</v>
      </c>
      <c r="G43" s="235">
        <v>0.12</v>
      </c>
      <c r="H43" s="110">
        <v>0.08</v>
      </c>
      <c r="I43" s="110">
        <v>0.08</v>
      </c>
      <c r="J43" s="110">
        <v>0.08</v>
      </c>
      <c r="K43" s="110">
        <v>0.09</v>
      </c>
      <c r="L43" s="110">
        <v>0.09</v>
      </c>
      <c r="M43" s="111"/>
      <c r="N43" s="111"/>
      <c r="O43" s="111"/>
      <c r="P43" s="112">
        <f t="shared" si="0"/>
        <v>0.74</v>
      </c>
      <c r="Q43" s="488"/>
      <c r="R43" s="489"/>
      <c r="S43" s="489"/>
      <c r="T43" s="489"/>
      <c r="U43" s="489"/>
      <c r="V43" s="489"/>
      <c r="W43" s="489"/>
      <c r="X43" s="489"/>
      <c r="Y43" s="489"/>
      <c r="Z43" s="489"/>
      <c r="AA43" s="489"/>
      <c r="AB43" s="489"/>
      <c r="AC43" s="489"/>
      <c r="AD43" s="490"/>
      <c r="AE43" s="101"/>
    </row>
    <row r="44" ht="29.25" customHeight="1">
      <c r="A44" s="52" t="s">
        <v>294</v>
      </c>
    </row>
    <row r="45" ht="29.25" customHeight="1"/>
    <row r="46" ht="29.25" customHeight="1"/>
    <row r="47" ht="29.25" customHeight="1"/>
    <row r="48" ht="29.25" customHeight="1"/>
    <row r="49" ht="29.25" customHeight="1"/>
    <row r="50" ht="29.25" customHeight="1"/>
    <row r="51" ht="29.25" customHeight="1"/>
    <row r="52" ht="29.25" customHeight="1"/>
    <row r="53" ht="29.25" customHeight="1"/>
  </sheetData>
  <sheetProtection/>
  <mergeCells count="79">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B4:AD4"/>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W33:Z33"/>
    <mergeCell ref="AA33:AD33"/>
    <mergeCell ref="A34:A35"/>
    <mergeCell ref="B34:B35"/>
    <mergeCell ref="Q34:S35"/>
    <mergeCell ref="T34:V35"/>
    <mergeCell ref="W34:Z35"/>
    <mergeCell ref="AA34:AD35"/>
    <mergeCell ref="A36:A37"/>
    <mergeCell ref="B36:B37"/>
    <mergeCell ref="C36:P36"/>
    <mergeCell ref="Q36:AD36"/>
    <mergeCell ref="Q37:AD37"/>
    <mergeCell ref="A38:A39"/>
    <mergeCell ref="B38:B39"/>
    <mergeCell ref="Q38:AD39"/>
    <mergeCell ref="A40:A41"/>
    <mergeCell ref="B40:B41"/>
    <mergeCell ref="Q40:AD41"/>
    <mergeCell ref="A42:A43"/>
    <mergeCell ref="B42:B43"/>
    <mergeCell ref="Q42:AD43"/>
  </mergeCells>
  <dataValidations count="3">
    <dataValidation type="textLength" operator="lessThanOrEqual" allowBlank="1" showInputMessage="1" showErrorMessage="1" errorTitle="Máximo 2.000 caracteres" error="Máximo 2.000 caracteres" sqref="AA34 Q34 W34 Q38:AD43 T34">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dataValidations>
  <printOptions/>
  <pageMargins left="0.25" right="0.25" top="1" bottom="1" header="0.3" footer="0.3"/>
  <pageSetup fitToHeight="1" fitToWidth="1" horizontalDpi="600" verticalDpi="600" orientation="landscape" scale="16"/>
  <drawing r:id="rId3"/>
  <legacyDrawing r:id="rId2"/>
</worksheet>
</file>

<file path=xl/worksheets/sheet5.xml><?xml version="1.0" encoding="utf-8"?>
<worksheet xmlns="http://schemas.openxmlformats.org/spreadsheetml/2006/main" xmlns:r="http://schemas.openxmlformats.org/officeDocument/2006/relationships">
  <sheetPr>
    <tabColor theme="7" tint="0.39998000860214233"/>
    <pageSetUpPr fitToPage="1"/>
  </sheetPr>
  <dimension ref="A1:AL44"/>
  <sheetViews>
    <sheetView showGridLines="0" zoomScale="75" zoomScaleNormal="75" workbookViewId="0" topLeftCell="N35">
      <selection activeCell="Q42" sqref="Q42:AD43"/>
    </sheetView>
  </sheetViews>
  <sheetFormatPr defaultColWidth="10.8515625" defaultRowHeight="15"/>
  <cols>
    <col min="1" max="1" width="38.421875" style="52" customWidth="1"/>
    <col min="2" max="2" width="15.421875" style="52" customWidth="1"/>
    <col min="3" max="14" width="20.7109375" style="52" customWidth="1"/>
    <col min="15" max="15" width="16.8515625" style="52" customWidth="1"/>
    <col min="16" max="19" width="18.140625" style="52" customWidth="1"/>
    <col min="20" max="20" width="24.140625" style="52" customWidth="1"/>
    <col min="21" max="21" width="23.8515625" style="52" customWidth="1"/>
    <col min="22" max="22" width="22.00390625" style="52" customWidth="1"/>
    <col min="23" max="27" width="18.140625" style="52" customWidth="1"/>
    <col min="28" max="28" width="22.7109375" style="52" customWidth="1"/>
    <col min="29" max="29" width="19.00390625" style="52" customWidth="1"/>
    <col min="30" max="30" width="19.421875" style="52" customWidth="1"/>
    <col min="31" max="31" width="6.28125" style="51" bestFit="1" customWidth="1"/>
    <col min="32" max="32" width="18.421875" style="52" bestFit="1" customWidth="1"/>
    <col min="33" max="33" width="5.7109375" style="52" customWidth="1"/>
    <col min="34" max="34" width="18.421875" style="52" bestFit="1" customWidth="1"/>
    <col min="35" max="35" width="4.7109375" style="52" customWidth="1"/>
    <col min="36" max="36" width="23.00390625" style="52" bestFit="1" customWidth="1"/>
    <col min="37" max="37" width="10.8515625" style="52" customWidth="1"/>
    <col min="38" max="38" width="18.421875" style="52" bestFit="1" customWidth="1"/>
    <col min="39" max="39" width="16.140625" style="52" customWidth="1"/>
    <col min="40" max="16384" width="10.8515625" style="52" customWidth="1"/>
  </cols>
  <sheetData>
    <row r="1" spans="1:30" ht="32.25" customHeight="1" thickBot="1">
      <c r="A1" s="361"/>
      <c r="B1" s="364" t="s">
        <v>16</v>
      </c>
      <c r="C1" s="365"/>
      <c r="D1" s="365"/>
      <c r="E1" s="365"/>
      <c r="F1" s="365"/>
      <c r="G1" s="365"/>
      <c r="H1" s="365"/>
      <c r="I1" s="365"/>
      <c r="J1" s="365"/>
      <c r="K1" s="365"/>
      <c r="L1" s="365"/>
      <c r="M1" s="365"/>
      <c r="N1" s="365"/>
      <c r="O1" s="365"/>
      <c r="P1" s="365"/>
      <c r="Q1" s="365"/>
      <c r="R1" s="365"/>
      <c r="S1" s="365"/>
      <c r="T1" s="365"/>
      <c r="U1" s="365"/>
      <c r="V1" s="365"/>
      <c r="W1" s="365"/>
      <c r="X1" s="365"/>
      <c r="Y1" s="365"/>
      <c r="Z1" s="365"/>
      <c r="AA1" s="366"/>
      <c r="AB1" s="367" t="s">
        <v>418</v>
      </c>
      <c r="AC1" s="368"/>
      <c r="AD1" s="369"/>
    </row>
    <row r="2" spans="1:30" ht="30.75" customHeight="1" thickBot="1">
      <c r="A2" s="362"/>
      <c r="B2" s="364" t="s">
        <v>17</v>
      </c>
      <c r="C2" s="365"/>
      <c r="D2" s="365"/>
      <c r="E2" s="365"/>
      <c r="F2" s="365"/>
      <c r="G2" s="365"/>
      <c r="H2" s="365"/>
      <c r="I2" s="365"/>
      <c r="J2" s="365"/>
      <c r="K2" s="365"/>
      <c r="L2" s="365"/>
      <c r="M2" s="365"/>
      <c r="N2" s="365"/>
      <c r="O2" s="365"/>
      <c r="P2" s="365"/>
      <c r="Q2" s="365"/>
      <c r="R2" s="365"/>
      <c r="S2" s="365"/>
      <c r="T2" s="365"/>
      <c r="U2" s="365"/>
      <c r="V2" s="365"/>
      <c r="W2" s="365"/>
      <c r="X2" s="365"/>
      <c r="Y2" s="365"/>
      <c r="Z2" s="365"/>
      <c r="AA2" s="366"/>
      <c r="AB2" s="370" t="s">
        <v>413</v>
      </c>
      <c r="AC2" s="371"/>
      <c r="AD2" s="372"/>
    </row>
    <row r="3" spans="1:30" ht="24" customHeight="1">
      <c r="A3" s="362"/>
      <c r="B3" s="373" t="s">
        <v>295</v>
      </c>
      <c r="C3" s="374"/>
      <c r="D3" s="374"/>
      <c r="E3" s="374"/>
      <c r="F3" s="374"/>
      <c r="G3" s="374"/>
      <c r="H3" s="374"/>
      <c r="I3" s="374"/>
      <c r="J3" s="374"/>
      <c r="K3" s="374"/>
      <c r="L3" s="374"/>
      <c r="M3" s="374"/>
      <c r="N3" s="374"/>
      <c r="O3" s="374"/>
      <c r="P3" s="374"/>
      <c r="Q3" s="374"/>
      <c r="R3" s="374"/>
      <c r="S3" s="374"/>
      <c r="T3" s="374"/>
      <c r="U3" s="374"/>
      <c r="V3" s="374"/>
      <c r="W3" s="374"/>
      <c r="X3" s="374"/>
      <c r="Y3" s="374"/>
      <c r="Z3" s="374"/>
      <c r="AA3" s="375"/>
      <c r="AB3" s="370" t="s">
        <v>419</v>
      </c>
      <c r="AC3" s="371"/>
      <c r="AD3" s="372"/>
    </row>
    <row r="4" spans="1:30" ht="21.75" customHeight="1" thickBot="1">
      <c r="A4" s="363"/>
      <c r="B4" s="376"/>
      <c r="C4" s="377"/>
      <c r="D4" s="377"/>
      <c r="E4" s="377"/>
      <c r="F4" s="377"/>
      <c r="G4" s="377"/>
      <c r="H4" s="377"/>
      <c r="I4" s="377"/>
      <c r="J4" s="377"/>
      <c r="K4" s="377"/>
      <c r="L4" s="377"/>
      <c r="M4" s="377"/>
      <c r="N4" s="377"/>
      <c r="O4" s="377"/>
      <c r="P4" s="377"/>
      <c r="Q4" s="377"/>
      <c r="R4" s="377"/>
      <c r="S4" s="377"/>
      <c r="T4" s="377"/>
      <c r="U4" s="377"/>
      <c r="V4" s="377"/>
      <c r="W4" s="377"/>
      <c r="X4" s="377"/>
      <c r="Y4" s="377"/>
      <c r="Z4" s="377"/>
      <c r="AA4" s="378"/>
      <c r="AB4" s="379" t="s">
        <v>175</v>
      </c>
      <c r="AC4" s="380"/>
      <c r="AD4" s="381"/>
    </row>
    <row r="5" spans="1:30" ht="9" customHeight="1" thickBot="1">
      <c r="A5" s="53"/>
      <c r="B5" s="210"/>
      <c r="C5" s="211"/>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340" t="s">
        <v>293</v>
      </c>
      <c r="B7" s="341"/>
      <c r="C7" s="346" t="s">
        <v>47</v>
      </c>
      <c r="D7" s="382" t="s">
        <v>71</v>
      </c>
      <c r="E7" s="388"/>
      <c r="F7" s="388"/>
      <c r="G7" s="388"/>
      <c r="H7" s="383"/>
      <c r="I7" s="391">
        <v>45201</v>
      </c>
      <c r="J7" s="392"/>
      <c r="K7" s="382" t="s">
        <v>67</v>
      </c>
      <c r="L7" s="383"/>
      <c r="M7" s="407" t="s">
        <v>70</v>
      </c>
      <c r="N7" s="408"/>
      <c r="O7" s="397"/>
      <c r="P7" s="398"/>
      <c r="Q7" s="56"/>
      <c r="R7" s="56"/>
      <c r="S7" s="56"/>
      <c r="T7" s="56"/>
      <c r="U7" s="56"/>
      <c r="V7" s="56"/>
      <c r="W7" s="56"/>
      <c r="X7" s="56"/>
      <c r="Y7" s="56"/>
      <c r="Z7" s="57"/>
      <c r="AA7" s="56"/>
      <c r="AB7" s="56"/>
      <c r="AC7" s="62"/>
      <c r="AD7" s="63"/>
    </row>
    <row r="8" spans="1:30" ht="15">
      <c r="A8" s="342"/>
      <c r="B8" s="343"/>
      <c r="C8" s="347"/>
      <c r="D8" s="384"/>
      <c r="E8" s="389"/>
      <c r="F8" s="389"/>
      <c r="G8" s="389"/>
      <c r="H8" s="385"/>
      <c r="I8" s="393"/>
      <c r="J8" s="394"/>
      <c r="K8" s="384"/>
      <c r="L8" s="385"/>
      <c r="M8" s="399" t="s">
        <v>68</v>
      </c>
      <c r="N8" s="400"/>
      <c r="O8" s="401"/>
      <c r="P8" s="402"/>
      <c r="Q8" s="56"/>
      <c r="R8" s="56"/>
      <c r="S8" s="56"/>
      <c r="T8" s="56"/>
      <c r="U8" s="56"/>
      <c r="V8" s="56"/>
      <c r="W8" s="56"/>
      <c r="X8" s="56"/>
      <c r="Y8" s="56"/>
      <c r="Z8" s="57"/>
      <c r="AA8" s="56"/>
      <c r="AB8" s="56"/>
      <c r="AC8" s="62"/>
      <c r="AD8" s="63"/>
    </row>
    <row r="9" spans="1:30" ht="15.75" thickBot="1">
      <c r="A9" s="344"/>
      <c r="B9" s="345"/>
      <c r="C9" s="348"/>
      <c r="D9" s="386"/>
      <c r="E9" s="390"/>
      <c r="F9" s="390"/>
      <c r="G9" s="390"/>
      <c r="H9" s="387"/>
      <c r="I9" s="395"/>
      <c r="J9" s="396"/>
      <c r="K9" s="386"/>
      <c r="L9" s="387"/>
      <c r="M9" s="403" t="s">
        <v>69</v>
      </c>
      <c r="N9" s="404"/>
      <c r="O9" s="405" t="s">
        <v>420</v>
      </c>
      <c r="P9" s="406"/>
      <c r="Q9" s="56"/>
      <c r="R9" s="56"/>
      <c r="S9" s="56"/>
      <c r="T9" s="56"/>
      <c r="U9" s="56"/>
      <c r="V9" s="56"/>
      <c r="W9" s="56"/>
      <c r="X9" s="56"/>
      <c r="Y9" s="56"/>
      <c r="Z9" s="57"/>
      <c r="AA9" s="56"/>
      <c r="AB9" s="56"/>
      <c r="AC9" s="62"/>
      <c r="AD9" s="63"/>
    </row>
    <row r="10" spans="1:30" s="180" customFormat="1" ht="15" customHeight="1" thickBot="1">
      <c r="A10" s="176"/>
      <c r="B10" s="177"/>
      <c r="C10" s="177"/>
      <c r="D10" s="67"/>
      <c r="E10" s="67"/>
      <c r="F10" s="67"/>
      <c r="G10" s="67"/>
      <c r="H10" s="67"/>
      <c r="I10" s="173"/>
      <c r="J10" s="173"/>
      <c r="K10" s="67"/>
      <c r="L10" s="67"/>
      <c r="M10" s="174"/>
      <c r="N10" s="174"/>
      <c r="O10" s="175"/>
      <c r="P10" s="175"/>
      <c r="Q10" s="177"/>
      <c r="R10" s="177"/>
      <c r="S10" s="177"/>
      <c r="T10" s="177"/>
      <c r="U10" s="177"/>
      <c r="V10" s="177"/>
      <c r="W10" s="177"/>
      <c r="X10" s="177"/>
      <c r="Y10" s="177"/>
      <c r="Z10" s="178"/>
      <c r="AA10" s="177"/>
      <c r="AB10" s="177"/>
      <c r="AC10" s="179"/>
      <c r="AD10" s="181"/>
    </row>
    <row r="11" spans="1:30" ht="15" customHeight="1">
      <c r="A11" s="382" t="s">
        <v>0</v>
      </c>
      <c r="B11" s="383"/>
      <c r="C11" s="349" t="s">
        <v>421</v>
      </c>
      <c r="D11" s="350"/>
      <c r="E11" s="350"/>
      <c r="F11" s="350"/>
      <c r="G11" s="350"/>
      <c r="H11" s="350"/>
      <c r="I11" s="350"/>
      <c r="J11" s="350"/>
      <c r="K11" s="350"/>
      <c r="L11" s="350"/>
      <c r="M11" s="350"/>
      <c r="N11" s="350"/>
      <c r="O11" s="350"/>
      <c r="P11" s="350"/>
      <c r="Q11" s="350"/>
      <c r="R11" s="350"/>
      <c r="S11" s="350"/>
      <c r="T11" s="350"/>
      <c r="U11" s="350"/>
      <c r="V11" s="350"/>
      <c r="W11" s="350"/>
      <c r="X11" s="350"/>
      <c r="Y11" s="350"/>
      <c r="Z11" s="350"/>
      <c r="AA11" s="350"/>
      <c r="AB11" s="350"/>
      <c r="AC11" s="350"/>
      <c r="AD11" s="351"/>
    </row>
    <row r="12" spans="1:30" ht="15" customHeight="1">
      <c r="A12" s="384"/>
      <c r="B12" s="385"/>
      <c r="C12" s="352"/>
      <c r="D12" s="353"/>
      <c r="E12" s="353"/>
      <c r="F12" s="353"/>
      <c r="G12" s="353"/>
      <c r="H12" s="353"/>
      <c r="I12" s="353"/>
      <c r="J12" s="353"/>
      <c r="K12" s="353"/>
      <c r="L12" s="353"/>
      <c r="M12" s="353"/>
      <c r="N12" s="353"/>
      <c r="O12" s="353"/>
      <c r="P12" s="353"/>
      <c r="Q12" s="353"/>
      <c r="R12" s="353"/>
      <c r="S12" s="353"/>
      <c r="T12" s="353"/>
      <c r="U12" s="353"/>
      <c r="V12" s="353"/>
      <c r="W12" s="353"/>
      <c r="X12" s="353"/>
      <c r="Y12" s="353"/>
      <c r="Z12" s="353"/>
      <c r="AA12" s="353"/>
      <c r="AB12" s="353"/>
      <c r="AC12" s="353"/>
      <c r="AD12" s="354"/>
    </row>
    <row r="13" spans="1:30" ht="15" customHeight="1" thickBot="1">
      <c r="A13" s="386"/>
      <c r="B13" s="387"/>
      <c r="C13" s="355"/>
      <c r="D13" s="356"/>
      <c r="E13" s="356"/>
      <c r="F13" s="356"/>
      <c r="G13" s="356"/>
      <c r="H13" s="356"/>
      <c r="I13" s="356"/>
      <c r="J13" s="356"/>
      <c r="K13" s="356"/>
      <c r="L13" s="356"/>
      <c r="M13" s="356"/>
      <c r="N13" s="356"/>
      <c r="O13" s="356"/>
      <c r="P13" s="356"/>
      <c r="Q13" s="356"/>
      <c r="R13" s="356"/>
      <c r="S13" s="356"/>
      <c r="T13" s="356"/>
      <c r="U13" s="356"/>
      <c r="V13" s="356"/>
      <c r="W13" s="356"/>
      <c r="X13" s="356"/>
      <c r="Y13" s="356"/>
      <c r="Z13" s="356"/>
      <c r="AA13" s="356"/>
      <c r="AB13" s="356"/>
      <c r="AC13" s="356"/>
      <c r="AD13" s="357"/>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419" t="s">
        <v>77</v>
      </c>
      <c r="B15" s="420"/>
      <c r="C15" s="322" t="s">
        <v>422</v>
      </c>
      <c r="D15" s="323"/>
      <c r="E15" s="323"/>
      <c r="F15" s="323"/>
      <c r="G15" s="323"/>
      <c r="H15" s="323"/>
      <c r="I15" s="323"/>
      <c r="J15" s="323"/>
      <c r="K15" s="324"/>
      <c r="L15" s="358" t="s">
        <v>73</v>
      </c>
      <c r="M15" s="359"/>
      <c r="N15" s="359"/>
      <c r="O15" s="359"/>
      <c r="P15" s="359"/>
      <c r="Q15" s="360"/>
      <c r="R15" s="434" t="s">
        <v>423</v>
      </c>
      <c r="S15" s="435"/>
      <c r="T15" s="435"/>
      <c r="U15" s="435"/>
      <c r="V15" s="435"/>
      <c r="W15" s="435"/>
      <c r="X15" s="436"/>
      <c r="Y15" s="358" t="s">
        <v>72</v>
      </c>
      <c r="Z15" s="360"/>
      <c r="AA15" s="415" t="s">
        <v>424</v>
      </c>
      <c r="AB15" s="416"/>
      <c r="AC15" s="416"/>
      <c r="AD15" s="417"/>
    </row>
    <row r="16" spans="1:30" ht="9" customHeight="1" thickBot="1">
      <c r="A16" s="61"/>
      <c r="B16" s="56"/>
      <c r="C16" s="418"/>
      <c r="D16" s="418"/>
      <c r="E16" s="418"/>
      <c r="F16" s="418"/>
      <c r="G16" s="418"/>
      <c r="H16" s="418"/>
      <c r="I16" s="418"/>
      <c r="J16" s="418"/>
      <c r="K16" s="418"/>
      <c r="L16" s="418"/>
      <c r="M16" s="418"/>
      <c r="N16" s="418"/>
      <c r="O16" s="418"/>
      <c r="P16" s="418"/>
      <c r="Q16" s="418"/>
      <c r="R16" s="418"/>
      <c r="S16" s="418"/>
      <c r="T16" s="418"/>
      <c r="U16" s="418"/>
      <c r="V16" s="418"/>
      <c r="W16" s="418"/>
      <c r="X16" s="418"/>
      <c r="Y16" s="418"/>
      <c r="Z16" s="418"/>
      <c r="AA16" s="418"/>
      <c r="AB16" s="418"/>
      <c r="AC16" s="75"/>
      <c r="AD16" s="76"/>
    </row>
    <row r="17" spans="1:30" s="78" customFormat="1" ht="37.5" customHeight="1" thickBot="1">
      <c r="A17" s="419" t="s">
        <v>79</v>
      </c>
      <c r="B17" s="420"/>
      <c r="C17" s="421" t="s">
        <v>437</v>
      </c>
      <c r="D17" s="422"/>
      <c r="E17" s="422"/>
      <c r="F17" s="422"/>
      <c r="G17" s="422"/>
      <c r="H17" s="422"/>
      <c r="I17" s="422"/>
      <c r="J17" s="422"/>
      <c r="K17" s="422"/>
      <c r="L17" s="422"/>
      <c r="M17" s="422"/>
      <c r="N17" s="422"/>
      <c r="O17" s="422"/>
      <c r="P17" s="422"/>
      <c r="Q17" s="423"/>
      <c r="R17" s="327" t="s">
        <v>374</v>
      </c>
      <c r="S17" s="328"/>
      <c r="T17" s="328"/>
      <c r="U17" s="328"/>
      <c r="V17" s="329"/>
      <c r="W17" s="437">
        <v>5</v>
      </c>
      <c r="X17" s="438"/>
      <c r="Y17" s="328" t="s">
        <v>15</v>
      </c>
      <c r="Z17" s="328"/>
      <c r="AA17" s="328"/>
      <c r="AB17" s="329"/>
      <c r="AC17" s="338">
        <v>0.05</v>
      </c>
      <c r="AD17" s="339"/>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1" ht="32.25" customHeight="1" thickBot="1">
      <c r="A19" s="327" t="s">
        <v>1</v>
      </c>
      <c r="B19" s="328"/>
      <c r="C19" s="328"/>
      <c r="D19" s="328"/>
      <c r="E19" s="328"/>
      <c r="F19" s="328"/>
      <c r="G19" s="328"/>
      <c r="H19" s="328"/>
      <c r="I19" s="328"/>
      <c r="J19" s="328"/>
      <c r="K19" s="328"/>
      <c r="L19" s="328"/>
      <c r="M19" s="328"/>
      <c r="N19" s="328"/>
      <c r="O19" s="328"/>
      <c r="P19" s="328"/>
      <c r="Q19" s="328"/>
      <c r="R19" s="328"/>
      <c r="S19" s="328"/>
      <c r="T19" s="328"/>
      <c r="U19" s="328"/>
      <c r="V19" s="328"/>
      <c r="W19" s="328"/>
      <c r="X19" s="328"/>
      <c r="Y19" s="328"/>
      <c r="Z19" s="328"/>
      <c r="AA19" s="328"/>
      <c r="AB19" s="328"/>
      <c r="AC19" s="328"/>
      <c r="AD19" s="329"/>
      <c r="AE19" s="86"/>
    </row>
    <row r="20" spans="1:31" ht="32.25" customHeight="1" thickBot="1">
      <c r="A20" s="85"/>
      <c r="B20" s="62"/>
      <c r="C20" s="333" t="s">
        <v>376</v>
      </c>
      <c r="D20" s="334"/>
      <c r="E20" s="334"/>
      <c r="F20" s="334"/>
      <c r="G20" s="334"/>
      <c r="H20" s="334"/>
      <c r="I20" s="334"/>
      <c r="J20" s="334"/>
      <c r="K20" s="334"/>
      <c r="L20" s="334"/>
      <c r="M20" s="334"/>
      <c r="N20" s="334"/>
      <c r="O20" s="334"/>
      <c r="P20" s="335"/>
      <c r="Q20" s="330" t="s">
        <v>377</v>
      </c>
      <c r="R20" s="331"/>
      <c r="S20" s="331"/>
      <c r="T20" s="331"/>
      <c r="U20" s="331"/>
      <c r="V20" s="331"/>
      <c r="W20" s="331"/>
      <c r="X20" s="331"/>
      <c r="Y20" s="331"/>
      <c r="Z20" s="331"/>
      <c r="AA20" s="331"/>
      <c r="AB20" s="331"/>
      <c r="AC20" s="331"/>
      <c r="AD20" s="332"/>
      <c r="AE20" s="86"/>
    </row>
    <row r="21" spans="1:31" ht="32.25" customHeight="1" thickBot="1">
      <c r="A21" s="61"/>
      <c r="B21" s="56"/>
      <c r="C21" s="316" t="s">
        <v>39</v>
      </c>
      <c r="D21" s="317" t="s">
        <v>40</v>
      </c>
      <c r="E21" s="317" t="s">
        <v>41</v>
      </c>
      <c r="F21" s="317" t="s">
        <v>42</v>
      </c>
      <c r="G21" s="317" t="s">
        <v>43</v>
      </c>
      <c r="H21" s="317" t="s">
        <v>44</v>
      </c>
      <c r="I21" s="317" t="s">
        <v>45</v>
      </c>
      <c r="J21" s="317" t="s">
        <v>46</v>
      </c>
      <c r="K21" s="317" t="s">
        <v>47</v>
      </c>
      <c r="L21" s="317" t="s">
        <v>48</v>
      </c>
      <c r="M21" s="317" t="s">
        <v>49</v>
      </c>
      <c r="N21" s="317" t="s">
        <v>50</v>
      </c>
      <c r="O21" s="317" t="s">
        <v>8</v>
      </c>
      <c r="P21" s="318" t="s">
        <v>382</v>
      </c>
      <c r="Q21" s="319" t="s">
        <v>39</v>
      </c>
      <c r="R21" s="320" t="s">
        <v>40</v>
      </c>
      <c r="S21" s="320" t="s">
        <v>41</v>
      </c>
      <c r="T21" s="320" t="s">
        <v>42</v>
      </c>
      <c r="U21" s="320" t="s">
        <v>43</v>
      </c>
      <c r="V21" s="320" t="s">
        <v>44</v>
      </c>
      <c r="W21" s="320" t="s">
        <v>45</v>
      </c>
      <c r="X21" s="320" t="s">
        <v>46</v>
      </c>
      <c r="Y21" s="320" t="s">
        <v>47</v>
      </c>
      <c r="Z21" s="320" t="s">
        <v>48</v>
      </c>
      <c r="AA21" s="320" t="s">
        <v>49</v>
      </c>
      <c r="AB21" s="320" t="s">
        <v>50</v>
      </c>
      <c r="AC21" s="320" t="s">
        <v>8</v>
      </c>
      <c r="AD21" s="321" t="s">
        <v>382</v>
      </c>
      <c r="AE21" s="4"/>
    </row>
    <row r="22" spans="1:31" ht="32.25" customHeight="1">
      <c r="A22" s="336" t="s">
        <v>378</v>
      </c>
      <c r="B22" s="337"/>
      <c r="C22" s="187">
        <f>353053894-1</f>
        <v>353053893</v>
      </c>
      <c r="D22" s="185"/>
      <c r="E22" s="185"/>
      <c r="F22" s="185"/>
      <c r="G22" s="185">
        <v>-14814613.5</v>
      </c>
      <c r="H22" s="185"/>
      <c r="I22" s="185"/>
      <c r="J22" s="185"/>
      <c r="K22" s="185"/>
      <c r="L22" s="185"/>
      <c r="M22" s="185"/>
      <c r="N22" s="185"/>
      <c r="O22" s="239">
        <f>SUM(C22:N22)</f>
        <v>338239279.5</v>
      </c>
      <c r="P22" s="188"/>
      <c r="Q22" s="236">
        <v>110522625</v>
      </c>
      <c r="R22" s="237">
        <f>2406149951-U22-T22-Q22</f>
        <v>2236176575</v>
      </c>
      <c r="S22" s="237"/>
      <c r="T22" s="237">
        <v>41781637</v>
      </c>
      <c r="U22" s="237">
        <v>17669114</v>
      </c>
      <c r="V22" s="237"/>
      <c r="W22" s="237">
        <v>42095408</v>
      </c>
      <c r="X22" s="237">
        <v>-10771499</v>
      </c>
      <c r="Y22" s="237">
        <v>162248996</v>
      </c>
      <c r="Z22" s="237">
        <v>15241800</v>
      </c>
      <c r="AA22" s="237"/>
      <c r="AB22" s="237"/>
      <c r="AC22" s="237">
        <f>SUM(Q22:AB22)</f>
        <v>2614964656</v>
      </c>
      <c r="AD22" s="238"/>
      <c r="AE22" s="4"/>
    </row>
    <row r="23" spans="1:31" ht="32.25" customHeight="1">
      <c r="A23" s="325" t="s">
        <v>379</v>
      </c>
      <c r="B23" s="326"/>
      <c r="C23" s="183">
        <f>+C22</f>
        <v>353053893</v>
      </c>
      <c r="D23" s="182"/>
      <c r="E23" s="182"/>
      <c r="F23" s="182"/>
      <c r="G23" s="185">
        <v>-14814613.5</v>
      </c>
      <c r="H23" s="182"/>
      <c r="I23" s="182"/>
      <c r="J23" s="182"/>
      <c r="K23" s="182"/>
      <c r="L23" s="182"/>
      <c r="M23" s="182"/>
      <c r="N23" s="182"/>
      <c r="O23" s="240">
        <f>SUM(C23:N23)</f>
        <v>338239279.5</v>
      </c>
      <c r="P23" s="199">
        <f>_xlfn.IFERROR(O23/(SUMIF(C23:N23,"&gt;0",C22:N22))," ")</f>
        <v>0.9580386626695545</v>
      </c>
      <c r="Q23" s="183">
        <v>197625375</v>
      </c>
      <c r="R23" s="182">
        <v>1660472537</v>
      </c>
      <c r="S23" s="182">
        <v>405576000</v>
      </c>
      <c r="T23" s="182">
        <f>84483000-11228712.75</f>
        <v>73254287.25</v>
      </c>
      <c r="U23" s="182">
        <v>41640839.57</v>
      </c>
      <c r="V23" s="182">
        <f>18658309.5-6447933.33</f>
        <v>12210376.17</v>
      </c>
      <c r="W23" s="264">
        <f>131497.39-0.15</f>
        <v>131497.24000000002</v>
      </c>
      <c r="X23" s="182">
        <v>24545892</v>
      </c>
      <c r="Y23" s="182">
        <v>12068167</v>
      </c>
      <c r="Z23" s="182"/>
      <c r="AA23" s="182"/>
      <c r="AB23" s="182"/>
      <c r="AC23" s="240">
        <f>SUM(Q23:AB23)</f>
        <v>2427524971.23</v>
      </c>
      <c r="AD23" s="190">
        <f>_xlfn.IFERROR(AC23/(SUMIF(Q23:AB23,"&gt;0",Q22:AB22))," ")</f>
        <v>0.9337629838609227</v>
      </c>
      <c r="AE23" s="4"/>
    </row>
    <row r="24" spans="1:31" ht="32.25" customHeight="1">
      <c r="A24" s="325" t="s">
        <v>380</v>
      </c>
      <c r="B24" s="326"/>
      <c r="C24" s="183">
        <v>32134056</v>
      </c>
      <c r="D24" s="182">
        <v>210272371</v>
      </c>
      <c r="E24" s="182">
        <v>92234289</v>
      </c>
      <c r="F24" s="182">
        <v>1499141</v>
      </c>
      <c r="G24" s="182">
        <f>16914037-14814613.35-1</f>
        <v>2099422.6500000004</v>
      </c>
      <c r="H24" s="182"/>
      <c r="I24" s="182"/>
      <c r="J24" s="182"/>
      <c r="K24" s="182"/>
      <c r="L24" s="182"/>
      <c r="M24" s="182"/>
      <c r="N24" s="182"/>
      <c r="O24" s="182">
        <f>SUM(C24:N24)</f>
        <v>338239279.65</v>
      </c>
      <c r="P24" s="186"/>
      <c r="Q24" s="183"/>
      <c r="R24" s="182">
        <v>4886725</v>
      </c>
      <c r="S24" s="182">
        <v>253531850</v>
      </c>
      <c r="T24" s="182">
        <v>295313487</v>
      </c>
      <c r="U24" s="182">
        <v>255004276</v>
      </c>
      <c r="V24" s="182">
        <v>255004276</v>
      </c>
      <c r="W24" s="182">
        <v>255004276</v>
      </c>
      <c r="X24" s="182">
        <v>255004276</v>
      </c>
      <c r="Y24" s="182">
        <v>253685776</v>
      </c>
      <c r="Z24" s="182">
        <v>253685776</v>
      </c>
      <c r="AA24" s="182">
        <v>253685776</v>
      </c>
      <c r="AB24" s="182">
        <f>71343457+219586204-10771499</f>
        <v>280158162</v>
      </c>
      <c r="AC24" s="182">
        <f>SUM(Q24:AB24)</f>
        <v>2614964656</v>
      </c>
      <c r="AD24" s="190"/>
      <c r="AE24" s="4"/>
    </row>
    <row r="25" spans="1:31" ht="32.25" customHeight="1" thickBot="1">
      <c r="A25" s="413" t="s">
        <v>381</v>
      </c>
      <c r="B25" s="414"/>
      <c r="C25" s="184">
        <v>30180671</v>
      </c>
      <c r="D25" s="304">
        <v>212225756</v>
      </c>
      <c r="E25" s="304">
        <v>92234288</v>
      </c>
      <c r="F25" s="304"/>
      <c r="G25" s="304">
        <f>1499141.7</f>
        <v>1499141.7</v>
      </c>
      <c r="H25" s="304"/>
      <c r="I25" s="304"/>
      <c r="J25" s="304"/>
      <c r="K25" s="304"/>
      <c r="L25" s="304"/>
      <c r="M25" s="304"/>
      <c r="N25" s="304"/>
      <c r="O25" s="294">
        <f>SUM(C25:N25)</f>
        <v>336139856.7</v>
      </c>
      <c r="P25" s="189">
        <f>_xlfn.IFERROR(O25/(SUMIF(C25:N25,"&gt;0",C24:N24))," ")</f>
        <v>0.9982173733359898</v>
      </c>
      <c r="Q25" s="184"/>
      <c r="R25" s="304">
        <v>6431659.25</v>
      </c>
      <c r="S25" s="304">
        <v>69143946.1</v>
      </c>
      <c r="T25" s="304">
        <v>221278333</v>
      </c>
      <c r="U25" s="304">
        <v>252793717.57</v>
      </c>
      <c r="V25" s="304">
        <v>253480249.5</v>
      </c>
      <c r="W25" s="304">
        <f>298983097.8-0.07</f>
        <v>298983097.73</v>
      </c>
      <c r="X25" s="304">
        <v>265647284.5</v>
      </c>
      <c r="Y25" s="304">
        <f>248646208.5-175800</f>
        <v>248470408.5</v>
      </c>
      <c r="Z25" s="304"/>
      <c r="AA25" s="304"/>
      <c r="AB25" s="304"/>
      <c r="AC25" s="294">
        <f>SUM(Q25:AB25)</f>
        <v>1616228696.15</v>
      </c>
      <c r="AD25" s="191">
        <f>_xlfn.IFERROR(AC25/(SUMIF(Q25:AB25,"&gt;0",Q24:AB24))," ")</f>
        <v>0.8844247524243739</v>
      </c>
      <c r="AE25" s="4"/>
    </row>
    <row r="26" spans="1:30" ht="32.2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1"/>
    </row>
    <row r="27" spans="1:30" ht="33.75" customHeight="1">
      <c r="A27" s="409" t="s">
        <v>76</v>
      </c>
      <c r="B27" s="410"/>
      <c r="C27" s="411"/>
      <c r="D27" s="411"/>
      <c r="E27" s="411"/>
      <c r="F27" s="411"/>
      <c r="G27" s="411"/>
      <c r="H27" s="411"/>
      <c r="I27" s="411"/>
      <c r="J27" s="411"/>
      <c r="K27" s="411"/>
      <c r="L27" s="411"/>
      <c r="M27" s="411"/>
      <c r="N27" s="411"/>
      <c r="O27" s="411"/>
      <c r="P27" s="411"/>
      <c r="Q27" s="411"/>
      <c r="R27" s="411"/>
      <c r="S27" s="411"/>
      <c r="T27" s="411"/>
      <c r="U27" s="411"/>
      <c r="V27" s="411"/>
      <c r="W27" s="411"/>
      <c r="X27" s="411"/>
      <c r="Y27" s="411"/>
      <c r="Z27" s="411"/>
      <c r="AA27" s="411"/>
      <c r="AB27" s="411"/>
      <c r="AC27" s="411"/>
      <c r="AD27" s="412"/>
    </row>
    <row r="28" spans="1:30" ht="15" customHeight="1">
      <c r="A28" s="424" t="s">
        <v>189</v>
      </c>
      <c r="B28" s="426" t="s">
        <v>6</v>
      </c>
      <c r="C28" s="427"/>
      <c r="D28" s="326" t="s">
        <v>398</v>
      </c>
      <c r="E28" s="430"/>
      <c r="F28" s="430"/>
      <c r="G28" s="430"/>
      <c r="H28" s="430"/>
      <c r="I28" s="430"/>
      <c r="J28" s="430"/>
      <c r="K28" s="430"/>
      <c r="L28" s="430"/>
      <c r="M28" s="430"/>
      <c r="N28" s="430"/>
      <c r="O28" s="431"/>
      <c r="P28" s="432" t="s">
        <v>8</v>
      </c>
      <c r="Q28" s="432" t="s">
        <v>84</v>
      </c>
      <c r="R28" s="432"/>
      <c r="S28" s="432"/>
      <c r="T28" s="432"/>
      <c r="U28" s="432"/>
      <c r="V28" s="432"/>
      <c r="W28" s="432"/>
      <c r="X28" s="432"/>
      <c r="Y28" s="432"/>
      <c r="Z28" s="432"/>
      <c r="AA28" s="432"/>
      <c r="AB28" s="432"/>
      <c r="AC28" s="432"/>
      <c r="AD28" s="433"/>
    </row>
    <row r="29" spans="1:30" ht="27" customHeight="1">
      <c r="A29" s="425"/>
      <c r="B29" s="428"/>
      <c r="C29" s="429"/>
      <c r="D29" s="208" t="s">
        <v>39</v>
      </c>
      <c r="E29" s="208" t="s">
        <v>40</v>
      </c>
      <c r="F29" s="208" t="s">
        <v>41</v>
      </c>
      <c r="G29" s="208" t="s">
        <v>42</v>
      </c>
      <c r="H29" s="208" t="s">
        <v>43</v>
      </c>
      <c r="I29" s="208" t="s">
        <v>44</v>
      </c>
      <c r="J29" s="208" t="s">
        <v>45</v>
      </c>
      <c r="K29" s="208" t="s">
        <v>46</v>
      </c>
      <c r="L29" s="208" t="s">
        <v>47</v>
      </c>
      <c r="M29" s="208" t="s">
        <v>48</v>
      </c>
      <c r="N29" s="208" t="s">
        <v>49</v>
      </c>
      <c r="O29" s="208" t="s">
        <v>50</v>
      </c>
      <c r="P29" s="431"/>
      <c r="Q29" s="432"/>
      <c r="R29" s="432"/>
      <c r="S29" s="432"/>
      <c r="T29" s="432"/>
      <c r="U29" s="432"/>
      <c r="V29" s="432"/>
      <c r="W29" s="432"/>
      <c r="X29" s="432"/>
      <c r="Y29" s="432"/>
      <c r="Z29" s="432"/>
      <c r="AA29" s="432"/>
      <c r="AB29" s="432"/>
      <c r="AC29" s="432"/>
      <c r="AD29" s="433"/>
    </row>
    <row r="30" spans="1:30" ht="42" customHeight="1" thickBot="1">
      <c r="A30" s="88"/>
      <c r="B30" s="439"/>
      <c r="C30" s="440"/>
      <c r="D30" s="92"/>
      <c r="E30" s="92"/>
      <c r="F30" s="92"/>
      <c r="G30" s="92"/>
      <c r="H30" s="92"/>
      <c r="I30" s="92"/>
      <c r="J30" s="92"/>
      <c r="K30" s="92"/>
      <c r="L30" s="92"/>
      <c r="M30" s="92"/>
      <c r="N30" s="92"/>
      <c r="O30" s="92"/>
      <c r="P30" s="89">
        <f>SUM(D30:O30)</f>
        <v>0</v>
      </c>
      <c r="Q30" s="441"/>
      <c r="R30" s="441"/>
      <c r="S30" s="441"/>
      <c r="T30" s="441"/>
      <c r="U30" s="441"/>
      <c r="V30" s="441"/>
      <c r="W30" s="441"/>
      <c r="X30" s="441"/>
      <c r="Y30" s="441"/>
      <c r="Z30" s="441"/>
      <c r="AA30" s="441"/>
      <c r="AB30" s="441"/>
      <c r="AC30" s="441"/>
      <c r="AD30" s="442"/>
    </row>
    <row r="31" spans="1:30" ht="45" customHeight="1">
      <c r="A31" s="373" t="s">
        <v>292</v>
      </c>
      <c r="B31" s="374"/>
      <c r="C31" s="374"/>
      <c r="D31" s="374"/>
      <c r="E31" s="374"/>
      <c r="F31" s="374"/>
      <c r="G31" s="374"/>
      <c r="H31" s="374"/>
      <c r="I31" s="374"/>
      <c r="J31" s="374"/>
      <c r="K31" s="374"/>
      <c r="L31" s="374"/>
      <c r="M31" s="374"/>
      <c r="N31" s="374"/>
      <c r="O31" s="374"/>
      <c r="P31" s="374"/>
      <c r="Q31" s="374"/>
      <c r="R31" s="374"/>
      <c r="S31" s="374"/>
      <c r="T31" s="374"/>
      <c r="U31" s="374"/>
      <c r="V31" s="374"/>
      <c r="W31" s="374"/>
      <c r="X31" s="374"/>
      <c r="Y31" s="374"/>
      <c r="Z31" s="374"/>
      <c r="AA31" s="374"/>
      <c r="AB31" s="374"/>
      <c r="AC31" s="374"/>
      <c r="AD31" s="375"/>
    </row>
    <row r="32" spans="1:38" ht="23.25" customHeight="1">
      <c r="A32" s="325" t="s">
        <v>190</v>
      </c>
      <c r="B32" s="432" t="s">
        <v>62</v>
      </c>
      <c r="C32" s="432" t="s">
        <v>6</v>
      </c>
      <c r="D32" s="432" t="s">
        <v>60</v>
      </c>
      <c r="E32" s="432"/>
      <c r="F32" s="432"/>
      <c r="G32" s="432"/>
      <c r="H32" s="432"/>
      <c r="I32" s="432"/>
      <c r="J32" s="432"/>
      <c r="K32" s="432"/>
      <c r="L32" s="432"/>
      <c r="M32" s="432"/>
      <c r="N32" s="432"/>
      <c r="O32" s="432"/>
      <c r="P32" s="432"/>
      <c r="Q32" s="432" t="s">
        <v>85</v>
      </c>
      <c r="R32" s="432"/>
      <c r="S32" s="432"/>
      <c r="T32" s="432"/>
      <c r="U32" s="432"/>
      <c r="V32" s="432"/>
      <c r="W32" s="432"/>
      <c r="X32" s="432"/>
      <c r="Y32" s="432"/>
      <c r="Z32" s="432"/>
      <c r="AA32" s="432"/>
      <c r="AB32" s="432"/>
      <c r="AC32" s="432"/>
      <c r="AD32" s="433"/>
      <c r="AF32" s="90"/>
      <c r="AG32" s="90"/>
      <c r="AH32" s="90"/>
      <c r="AI32" s="90"/>
      <c r="AJ32" s="90"/>
      <c r="AK32" s="90"/>
      <c r="AL32" s="90"/>
    </row>
    <row r="33" spans="1:38" ht="27" customHeight="1">
      <c r="A33" s="325"/>
      <c r="B33" s="432"/>
      <c r="C33" s="443"/>
      <c r="D33" s="208" t="s">
        <v>39</v>
      </c>
      <c r="E33" s="208" t="s">
        <v>40</v>
      </c>
      <c r="F33" s="208" t="s">
        <v>41</v>
      </c>
      <c r="G33" s="208" t="s">
        <v>42</v>
      </c>
      <c r="H33" s="208" t="s">
        <v>43</v>
      </c>
      <c r="I33" s="208" t="s">
        <v>44</v>
      </c>
      <c r="J33" s="208" t="s">
        <v>45</v>
      </c>
      <c r="K33" s="208" t="s">
        <v>46</v>
      </c>
      <c r="L33" s="208" t="s">
        <v>47</v>
      </c>
      <c r="M33" s="208" t="s">
        <v>48</v>
      </c>
      <c r="N33" s="208" t="s">
        <v>49</v>
      </c>
      <c r="O33" s="208" t="s">
        <v>50</v>
      </c>
      <c r="P33" s="208" t="s">
        <v>8</v>
      </c>
      <c r="Q33" s="432" t="s">
        <v>402</v>
      </c>
      <c r="R33" s="432"/>
      <c r="S33" s="432"/>
      <c r="T33" s="432" t="s">
        <v>403</v>
      </c>
      <c r="U33" s="432"/>
      <c r="V33" s="432"/>
      <c r="W33" s="428" t="s">
        <v>81</v>
      </c>
      <c r="X33" s="444"/>
      <c r="Y33" s="444"/>
      <c r="Z33" s="429"/>
      <c r="AA33" s="428" t="s">
        <v>82</v>
      </c>
      <c r="AB33" s="444"/>
      <c r="AC33" s="444"/>
      <c r="AD33" s="445"/>
      <c r="AF33" s="90"/>
      <c r="AG33" s="90"/>
      <c r="AH33" s="90"/>
      <c r="AI33" s="90"/>
      <c r="AJ33" s="90"/>
      <c r="AK33" s="90"/>
      <c r="AL33" s="90"/>
    </row>
    <row r="34" spans="1:38" ht="171.75" customHeight="1">
      <c r="A34" s="446" t="s">
        <v>437</v>
      </c>
      <c r="B34" s="448">
        <v>0.05</v>
      </c>
      <c r="C34" s="93" t="s">
        <v>9</v>
      </c>
      <c r="D34" s="92">
        <v>5</v>
      </c>
      <c r="E34" s="92">
        <v>5</v>
      </c>
      <c r="F34" s="92">
        <v>5</v>
      </c>
      <c r="G34" s="92">
        <v>5</v>
      </c>
      <c r="H34" s="92">
        <v>5</v>
      </c>
      <c r="I34" s="92">
        <v>5</v>
      </c>
      <c r="J34" s="92">
        <v>5</v>
      </c>
      <c r="K34" s="92">
        <v>5</v>
      </c>
      <c r="L34" s="92">
        <v>5</v>
      </c>
      <c r="M34" s="92">
        <v>5</v>
      </c>
      <c r="N34" s="92">
        <v>5</v>
      </c>
      <c r="O34" s="92">
        <v>5</v>
      </c>
      <c r="P34" s="92">
        <v>5</v>
      </c>
      <c r="Q34" s="458" t="s">
        <v>587</v>
      </c>
      <c r="R34" s="459"/>
      <c r="S34" s="460"/>
      <c r="T34" s="458" t="s">
        <v>588</v>
      </c>
      <c r="U34" s="459"/>
      <c r="V34" s="460"/>
      <c r="W34" s="458" t="s">
        <v>548</v>
      </c>
      <c r="X34" s="459"/>
      <c r="Y34" s="459"/>
      <c r="Z34" s="460"/>
      <c r="AA34" s="450" t="s">
        <v>533</v>
      </c>
      <c r="AB34" s="451"/>
      <c r="AC34" s="451"/>
      <c r="AD34" s="456"/>
      <c r="AF34" s="90"/>
      <c r="AG34" s="90"/>
      <c r="AH34" s="90"/>
      <c r="AI34" s="90"/>
      <c r="AJ34" s="90"/>
      <c r="AK34" s="90"/>
      <c r="AL34" s="90"/>
    </row>
    <row r="35" spans="1:38" ht="198.75" customHeight="1" thickBot="1">
      <c r="A35" s="447"/>
      <c r="B35" s="449"/>
      <c r="C35" s="243" t="s">
        <v>10</v>
      </c>
      <c r="D35" s="243">
        <v>4</v>
      </c>
      <c r="E35" s="243">
        <v>4</v>
      </c>
      <c r="F35" s="242">
        <v>4</v>
      </c>
      <c r="G35" s="242">
        <v>4</v>
      </c>
      <c r="H35" s="242">
        <v>4</v>
      </c>
      <c r="I35" s="242">
        <v>4</v>
      </c>
      <c r="J35" s="242">
        <v>4</v>
      </c>
      <c r="K35" s="242">
        <v>4</v>
      </c>
      <c r="L35" s="242">
        <v>5</v>
      </c>
      <c r="M35" s="242"/>
      <c r="N35" s="242"/>
      <c r="O35" s="242"/>
      <c r="P35" s="243">
        <v>5</v>
      </c>
      <c r="Q35" s="461"/>
      <c r="R35" s="462"/>
      <c r="S35" s="463"/>
      <c r="T35" s="461"/>
      <c r="U35" s="462"/>
      <c r="V35" s="463"/>
      <c r="W35" s="461"/>
      <c r="X35" s="462"/>
      <c r="Y35" s="462"/>
      <c r="Z35" s="463"/>
      <c r="AA35" s="453"/>
      <c r="AB35" s="454"/>
      <c r="AC35" s="454"/>
      <c r="AD35" s="457"/>
      <c r="AE35" s="50"/>
      <c r="AF35" s="90"/>
      <c r="AG35" s="90"/>
      <c r="AH35" s="90"/>
      <c r="AI35" s="90"/>
      <c r="AJ35" s="90"/>
      <c r="AK35" s="90"/>
      <c r="AL35" s="90"/>
    </row>
    <row r="36" spans="1:38" ht="26.25" customHeight="1">
      <c r="A36" s="336" t="s">
        <v>191</v>
      </c>
      <c r="B36" s="464" t="s">
        <v>61</v>
      </c>
      <c r="C36" s="466" t="s">
        <v>11</v>
      </c>
      <c r="D36" s="466"/>
      <c r="E36" s="466"/>
      <c r="F36" s="466"/>
      <c r="G36" s="466"/>
      <c r="H36" s="466"/>
      <c r="I36" s="466"/>
      <c r="J36" s="466"/>
      <c r="K36" s="466"/>
      <c r="L36" s="466"/>
      <c r="M36" s="466"/>
      <c r="N36" s="466"/>
      <c r="O36" s="466"/>
      <c r="P36" s="466"/>
      <c r="Q36" s="337" t="s">
        <v>78</v>
      </c>
      <c r="R36" s="467"/>
      <c r="S36" s="467"/>
      <c r="T36" s="467"/>
      <c r="U36" s="467"/>
      <c r="V36" s="467"/>
      <c r="W36" s="467"/>
      <c r="X36" s="467"/>
      <c r="Y36" s="467"/>
      <c r="Z36" s="467"/>
      <c r="AA36" s="467"/>
      <c r="AB36" s="467"/>
      <c r="AC36" s="467"/>
      <c r="AD36" s="468"/>
      <c r="AF36" s="90"/>
      <c r="AG36" s="90"/>
      <c r="AH36" s="90"/>
      <c r="AI36" s="90"/>
      <c r="AJ36" s="90"/>
      <c r="AK36" s="90"/>
      <c r="AL36" s="90"/>
    </row>
    <row r="37" spans="1:38" ht="26.25" customHeight="1">
      <c r="A37" s="325"/>
      <c r="B37" s="465"/>
      <c r="C37" s="284" t="s">
        <v>12</v>
      </c>
      <c r="D37" s="284" t="s">
        <v>36</v>
      </c>
      <c r="E37" s="284" t="s">
        <v>37</v>
      </c>
      <c r="F37" s="284" t="s">
        <v>38</v>
      </c>
      <c r="G37" s="284" t="s">
        <v>51</v>
      </c>
      <c r="H37" s="284" t="s">
        <v>52</v>
      </c>
      <c r="I37" s="284" t="s">
        <v>53</v>
      </c>
      <c r="J37" s="284" t="s">
        <v>54</v>
      </c>
      <c r="K37" s="284" t="s">
        <v>55</v>
      </c>
      <c r="L37" s="284" t="s">
        <v>56</v>
      </c>
      <c r="M37" s="284" t="s">
        <v>57</v>
      </c>
      <c r="N37" s="284" t="s">
        <v>58</v>
      </c>
      <c r="O37" s="284" t="s">
        <v>59</v>
      </c>
      <c r="P37" s="284" t="s">
        <v>63</v>
      </c>
      <c r="Q37" s="326" t="s">
        <v>83</v>
      </c>
      <c r="R37" s="430"/>
      <c r="S37" s="430"/>
      <c r="T37" s="430"/>
      <c r="U37" s="430"/>
      <c r="V37" s="430"/>
      <c r="W37" s="430"/>
      <c r="X37" s="430"/>
      <c r="Y37" s="430"/>
      <c r="Z37" s="430"/>
      <c r="AA37" s="430"/>
      <c r="AB37" s="430"/>
      <c r="AC37" s="430"/>
      <c r="AD37" s="469"/>
      <c r="AF37" s="98"/>
      <c r="AG37" s="98"/>
      <c r="AH37" s="98"/>
      <c r="AI37" s="98"/>
      <c r="AJ37" s="98"/>
      <c r="AK37" s="98"/>
      <c r="AL37" s="98"/>
    </row>
    <row r="38" spans="1:38" ht="69.75" customHeight="1">
      <c r="A38" s="470" t="s">
        <v>512</v>
      </c>
      <c r="B38" s="472">
        <v>0.01</v>
      </c>
      <c r="C38" s="93" t="s">
        <v>9</v>
      </c>
      <c r="D38" s="212">
        <v>0.08</v>
      </c>
      <c r="E38" s="212">
        <v>0.08</v>
      </c>
      <c r="F38" s="212">
        <v>0.08</v>
      </c>
      <c r="G38" s="212">
        <v>0.08</v>
      </c>
      <c r="H38" s="212">
        <v>0.08</v>
      </c>
      <c r="I38" s="212">
        <v>0.08</v>
      </c>
      <c r="J38" s="212">
        <v>0.08</v>
      </c>
      <c r="K38" s="212">
        <v>0.09</v>
      </c>
      <c r="L38" s="212">
        <v>0.09</v>
      </c>
      <c r="M38" s="212">
        <v>0.09</v>
      </c>
      <c r="N38" s="212">
        <v>0.09</v>
      </c>
      <c r="O38" s="212">
        <v>0.08</v>
      </c>
      <c r="P38" s="215">
        <f aca="true" t="shared" si="0" ref="P38:P43">SUM(D38:O38)</f>
        <v>0.9999999999999999</v>
      </c>
      <c r="Q38" s="474" t="s">
        <v>589</v>
      </c>
      <c r="R38" s="475"/>
      <c r="S38" s="475"/>
      <c r="T38" s="475"/>
      <c r="U38" s="475"/>
      <c r="V38" s="475"/>
      <c r="W38" s="475"/>
      <c r="X38" s="475"/>
      <c r="Y38" s="475"/>
      <c r="Z38" s="475"/>
      <c r="AA38" s="475"/>
      <c r="AB38" s="475"/>
      <c r="AC38" s="475"/>
      <c r="AD38" s="476"/>
      <c r="AE38" s="101"/>
      <c r="AF38" s="102"/>
      <c r="AG38" s="102"/>
      <c r="AH38" s="102"/>
      <c r="AI38" s="102"/>
      <c r="AJ38" s="102"/>
      <c r="AK38" s="102"/>
      <c r="AL38" s="102"/>
    </row>
    <row r="39" spans="1:31" ht="69.75" customHeight="1">
      <c r="A39" s="471"/>
      <c r="B39" s="473"/>
      <c r="C39" s="103" t="s">
        <v>10</v>
      </c>
      <c r="D39" s="104">
        <v>0.06</v>
      </c>
      <c r="E39" s="104">
        <v>0.06</v>
      </c>
      <c r="F39" s="104">
        <v>0.06</v>
      </c>
      <c r="G39" s="104">
        <v>0.06</v>
      </c>
      <c r="H39" s="104">
        <v>0.08</v>
      </c>
      <c r="I39" s="104">
        <v>0.08</v>
      </c>
      <c r="J39" s="104">
        <v>0.08</v>
      </c>
      <c r="K39" s="104">
        <v>0.09</v>
      </c>
      <c r="L39" s="104">
        <v>0.09</v>
      </c>
      <c r="M39" s="104"/>
      <c r="N39" s="104"/>
      <c r="O39" s="104"/>
      <c r="P39" s="105">
        <f t="shared" si="0"/>
        <v>0.66</v>
      </c>
      <c r="Q39" s="483"/>
      <c r="R39" s="484"/>
      <c r="S39" s="484"/>
      <c r="T39" s="484"/>
      <c r="U39" s="484"/>
      <c r="V39" s="484"/>
      <c r="W39" s="484"/>
      <c r="X39" s="484"/>
      <c r="Y39" s="484"/>
      <c r="Z39" s="484"/>
      <c r="AA39" s="484"/>
      <c r="AB39" s="484"/>
      <c r="AC39" s="484"/>
      <c r="AD39" s="485"/>
      <c r="AE39" s="101"/>
    </row>
    <row r="40" spans="1:31" ht="28.5" customHeight="1">
      <c r="A40" s="471" t="s">
        <v>438</v>
      </c>
      <c r="B40" s="472">
        <v>0.02</v>
      </c>
      <c r="C40" s="106" t="s">
        <v>9</v>
      </c>
      <c r="D40" s="212">
        <v>0.08</v>
      </c>
      <c r="E40" s="212">
        <v>0.08</v>
      </c>
      <c r="F40" s="212">
        <v>0.08</v>
      </c>
      <c r="G40" s="212">
        <v>0.08</v>
      </c>
      <c r="H40" s="212">
        <v>0.08</v>
      </c>
      <c r="I40" s="212">
        <v>0.08</v>
      </c>
      <c r="J40" s="212">
        <v>0.08</v>
      </c>
      <c r="K40" s="212">
        <v>0.09</v>
      </c>
      <c r="L40" s="212">
        <v>0.09</v>
      </c>
      <c r="M40" s="212">
        <v>0.09</v>
      </c>
      <c r="N40" s="212">
        <v>0.09</v>
      </c>
      <c r="O40" s="212">
        <v>0.08</v>
      </c>
      <c r="P40" s="215">
        <f t="shared" si="0"/>
        <v>0.9999999999999999</v>
      </c>
      <c r="Q40" s="507" t="s">
        <v>603</v>
      </c>
      <c r="R40" s="507"/>
      <c r="S40" s="507"/>
      <c r="T40" s="507"/>
      <c r="U40" s="507"/>
      <c r="V40" s="507"/>
      <c r="W40" s="507"/>
      <c r="X40" s="507"/>
      <c r="Y40" s="507"/>
      <c r="Z40" s="507"/>
      <c r="AA40" s="507"/>
      <c r="AB40" s="507"/>
      <c r="AC40" s="507"/>
      <c r="AD40" s="508"/>
      <c r="AE40" s="101"/>
    </row>
    <row r="41" spans="1:31" ht="44.25" customHeight="1">
      <c r="A41" s="471"/>
      <c r="B41" s="473"/>
      <c r="C41" s="103" t="s">
        <v>10</v>
      </c>
      <c r="D41" s="104">
        <v>0.08</v>
      </c>
      <c r="E41" s="104">
        <v>0.08</v>
      </c>
      <c r="F41" s="104">
        <v>0.08</v>
      </c>
      <c r="G41" s="104">
        <v>0.08</v>
      </c>
      <c r="H41" s="104">
        <v>0.08</v>
      </c>
      <c r="I41" s="104">
        <v>0.08</v>
      </c>
      <c r="J41" s="104">
        <v>0.08</v>
      </c>
      <c r="K41" s="104">
        <v>0.09</v>
      </c>
      <c r="L41" s="104">
        <v>0.09</v>
      </c>
      <c r="M41" s="108"/>
      <c r="N41" s="108"/>
      <c r="O41" s="108"/>
      <c r="P41" s="105">
        <f t="shared" si="0"/>
        <v>0.74</v>
      </c>
      <c r="Q41" s="507"/>
      <c r="R41" s="507"/>
      <c r="S41" s="507"/>
      <c r="T41" s="507"/>
      <c r="U41" s="507"/>
      <c r="V41" s="507"/>
      <c r="W41" s="507"/>
      <c r="X41" s="507"/>
      <c r="Y41" s="507"/>
      <c r="Z41" s="507"/>
      <c r="AA41" s="507"/>
      <c r="AB41" s="507"/>
      <c r="AC41" s="507"/>
      <c r="AD41" s="508"/>
      <c r="AE41" s="101"/>
    </row>
    <row r="42" spans="1:31" ht="28.5" customHeight="1">
      <c r="A42" s="509" t="s">
        <v>439</v>
      </c>
      <c r="B42" s="472">
        <v>0.02</v>
      </c>
      <c r="C42" s="106" t="s">
        <v>9</v>
      </c>
      <c r="D42" s="212">
        <v>0.08</v>
      </c>
      <c r="E42" s="212">
        <v>0.08</v>
      </c>
      <c r="F42" s="212">
        <v>0.08</v>
      </c>
      <c r="G42" s="212">
        <v>0.08</v>
      </c>
      <c r="H42" s="212">
        <v>0.08</v>
      </c>
      <c r="I42" s="212">
        <v>0.08</v>
      </c>
      <c r="J42" s="212">
        <v>0.08</v>
      </c>
      <c r="K42" s="212">
        <v>0.09</v>
      </c>
      <c r="L42" s="212">
        <v>0.09</v>
      </c>
      <c r="M42" s="212">
        <v>0.09</v>
      </c>
      <c r="N42" s="212">
        <v>0.09</v>
      </c>
      <c r="O42" s="212">
        <v>0.08</v>
      </c>
      <c r="P42" s="215">
        <f t="shared" si="0"/>
        <v>0.9999999999999999</v>
      </c>
      <c r="Q42" s="507" t="s">
        <v>590</v>
      </c>
      <c r="R42" s="507"/>
      <c r="S42" s="507"/>
      <c r="T42" s="507"/>
      <c r="U42" s="507"/>
      <c r="V42" s="507"/>
      <c r="W42" s="507"/>
      <c r="X42" s="507"/>
      <c r="Y42" s="507"/>
      <c r="Z42" s="507"/>
      <c r="AA42" s="507"/>
      <c r="AB42" s="507"/>
      <c r="AC42" s="507"/>
      <c r="AD42" s="508"/>
      <c r="AE42" s="101"/>
    </row>
    <row r="43" spans="1:31" ht="64.5" customHeight="1" thickBot="1">
      <c r="A43" s="510"/>
      <c r="B43" s="482"/>
      <c r="C43" s="94" t="s">
        <v>10</v>
      </c>
      <c r="D43" s="110">
        <v>0.08</v>
      </c>
      <c r="E43" s="110">
        <v>0.08</v>
      </c>
      <c r="F43" s="110">
        <v>0.08</v>
      </c>
      <c r="G43" s="235">
        <v>0.08</v>
      </c>
      <c r="H43" s="110">
        <v>0.08</v>
      </c>
      <c r="I43" s="110">
        <v>0.08</v>
      </c>
      <c r="J43" s="110">
        <v>0.08</v>
      </c>
      <c r="K43" s="110">
        <v>0.09</v>
      </c>
      <c r="L43" s="110">
        <v>0.09</v>
      </c>
      <c r="M43" s="111"/>
      <c r="N43" s="111"/>
      <c r="O43" s="111"/>
      <c r="P43" s="112">
        <f t="shared" si="0"/>
        <v>0.74</v>
      </c>
      <c r="Q43" s="708"/>
      <c r="R43" s="708"/>
      <c r="S43" s="708"/>
      <c r="T43" s="708"/>
      <c r="U43" s="708"/>
      <c r="V43" s="708"/>
      <c r="W43" s="708"/>
      <c r="X43" s="708"/>
      <c r="Y43" s="708"/>
      <c r="Z43" s="708"/>
      <c r="AA43" s="708"/>
      <c r="AB43" s="708"/>
      <c r="AC43" s="708"/>
      <c r="AD43" s="709"/>
      <c r="AE43" s="101"/>
    </row>
    <row r="44" ht="15">
      <c r="A44" s="52" t="s">
        <v>294</v>
      </c>
    </row>
  </sheetData>
  <sheetProtection/>
  <mergeCells count="79">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B4:AD4"/>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W33:Z33"/>
    <mergeCell ref="AA33:AD33"/>
    <mergeCell ref="A34:A35"/>
    <mergeCell ref="B34:B35"/>
    <mergeCell ref="Q34:S35"/>
    <mergeCell ref="T34:V35"/>
    <mergeCell ref="W34:Z35"/>
    <mergeCell ref="AA34:AD35"/>
    <mergeCell ref="A36:A37"/>
    <mergeCell ref="B36:B37"/>
    <mergeCell ref="C36:P36"/>
    <mergeCell ref="Q36:AD36"/>
    <mergeCell ref="Q37:AD37"/>
    <mergeCell ref="A38:A39"/>
    <mergeCell ref="B38:B39"/>
    <mergeCell ref="Q38:AD39"/>
    <mergeCell ref="A40:A41"/>
    <mergeCell ref="B40:B41"/>
    <mergeCell ref="Q40:AD41"/>
    <mergeCell ref="A42:A43"/>
    <mergeCell ref="B42:B43"/>
    <mergeCell ref="Q42:AD43"/>
  </mergeCells>
  <dataValidations count="3">
    <dataValidation type="textLength" operator="lessThanOrEqual" allowBlank="1" showInputMessage="1" showErrorMessage="1" errorTitle="Máximo 2.000 caracteres" error="Máximo 2.000 caracteres" sqref="AA34 Q34 W34 T34 Q38 Q40:AD43">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dataValidations>
  <printOptions/>
  <pageMargins left="0.25" right="0.25" top="1" bottom="1" header="0.3" footer="0.3"/>
  <pageSetup fitToHeight="1" fitToWidth="1" horizontalDpi="600" verticalDpi="600" orientation="landscape" scale="16"/>
  <drawing r:id="rId3"/>
  <legacyDrawing r:id="rId2"/>
</worksheet>
</file>

<file path=xl/worksheets/sheet6.xml><?xml version="1.0" encoding="utf-8"?>
<worksheet xmlns="http://schemas.openxmlformats.org/spreadsheetml/2006/main" xmlns:r="http://schemas.openxmlformats.org/officeDocument/2006/relationships">
  <sheetPr>
    <tabColor theme="7" tint="0.39998000860214233"/>
    <pageSetUpPr fitToPage="1"/>
  </sheetPr>
  <dimension ref="A1:AM40"/>
  <sheetViews>
    <sheetView workbookViewId="0" topLeftCell="H9">
      <selection activeCell="S13" sqref="S13:T13"/>
    </sheetView>
  </sheetViews>
  <sheetFormatPr defaultColWidth="10.8515625" defaultRowHeight="15"/>
  <cols>
    <col min="1" max="1" width="38.421875" style="52" customWidth="1"/>
    <col min="2" max="2" width="15.421875" style="52" customWidth="1"/>
    <col min="3" max="3" width="16.28125" style="52" customWidth="1"/>
    <col min="4" max="6" width="7.00390625" style="52" customWidth="1"/>
    <col min="7" max="15" width="7.7109375" style="52" customWidth="1"/>
    <col min="16" max="16" width="13.28125" style="52" customWidth="1"/>
    <col min="17" max="17" width="10.8515625" style="52" customWidth="1"/>
    <col min="18" max="18" width="7.421875" style="52" customWidth="1"/>
    <col min="19" max="20" width="10.8515625" style="52" customWidth="1"/>
    <col min="21" max="21" width="13.00390625" style="52" customWidth="1"/>
    <col min="22" max="22" width="7.8515625" style="52" customWidth="1"/>
    <col min="23" max="28" width="12.140625" style="52" customWidth="1"/>
    <col min="29" max="29" width="6.28125" style="51" bestFit="1" customWidth="1"/>
    <col min="30" max="30" width="22.8515625" style="52" customWidth="1"/>
    <col min="31" max="31" width="18.421875" style="52" bestFit="1" customWidth="1"/>
    <col min="32" max="32" width="8.421875" style="52" customWidth="1"/>
    <col min="33" max="33" width="18.421875" style="52" bestFit="1" customWidth="1"/>
    <col min="34" max="34" width="5.7109375" style="52" customWidth="1"/>
    <col min="35" max="35" width="18.421875" style="52" bestFit="1" customWidth="1"/>
    <col min="36" max="36" width="4.7109375" style="52" customWidth="1"/>
    <col min="37" max="37" width="23.00390625" style="52" bestFit="1" customWidth="1"/>
    <col min="38" max="38" width="10.8515625" style="52" customWidth="1"/>
    <col min="39" max="39" width="18.421875" style="52" bestFit="1" customWidth="1"/>
    <col min="40" max="40" width="16.140625" style="52" customWidth="1"/>
    <col min="41" max="16384" width="10.8515625" style="52" customWidth="1"/>
  </cols>
  <sheetData>
    <row r="1" spans="1:28" ht="32.25" customHeight="1">
      <c r="A1" s="531"/>
      <c r="B1" s="589" t="s">
        <v>16</v>
      </c>
      <c r="C1" s="590"/>
      <c r="D1" s="590"/>
      <c r="E1" s="590"/>
      <c r="F1" s="590"/>
      <c r="G1" s="590"/>
      <c r="H1" s="590"/>
      <c r="I1" s="590"/>
      <c r="J1" s="590"/>
      <c r="K1" s="590"/>
      <c r="L1" s="590"/>
      <c r="M1" s="590"/>
      <c r="N1" s="590"/>
      <c r="O1" s="590"/>
      <c r="P1" s="590"/>
      <c r="Q1" s="590"/>
      <c r="R1" s="590"/>
      <c r="S1" s="590"/>
      <c r="T1" s="590"/>
      <c r="U1" s="590"/>
      <c r="V1" s="590"/>
      <c r="W1" s="590"/>
      <c r="X1" s="590"/>
      <c r="Y1" s="591"/>
      <c r="Z1" s="584" t="s">
        <v>18</v>
      </c>
      <c r="AA1" s="585"/>
      <c r="AB1" s="586"/>
    </row>
    <row r="2" spans="1:28" ht="30.75" customHeight="1">
      <c r="A2" s="532"/>
      <c r="B2" s="592" t="s">
        <v>17</v>
      </c>
      <c r="C2" s="593"/>
      <c r="D2" s="593"/>
      <c r="E2" s="593"/>
      <c r="F2" s="593"/>
      <c r="G2" s="593"/>
      <c r="H2" s="593"/>
      <c r="I2" s="593"/>
      <c r="J2" s="593"/>
      <c r="K2" s="593"/>
      <c r="L2" s="593"/>
      <c r="M2" s="593"/>
      <c r="N2" s="593"/>
      <c r="O2" s="593"/>
      <c r="P2" s="593"/>
      <c r="Q2" s="593"/>
      <c r="R2" s="593"/>
      <c r="S2" s="593"/>
      <c r="T2" s="593"/>
      <c r="U2" s="593"/>
      <c r="V2" s="593"/>
      <c r="W2" s="593"/>
      <c r="X2" s="593"/>
      <c r="Y2" s="594"/>
      <c r="Z2" s="534" t="s">
        <v>180</v>
      </c>
      <c r="AA2" s="535"/>
      <c r="AB2" s="536"/>
    </row>
    <row r="3" spans="1:28" ht="24" customHeight="1">
      <c r="A3" s="532"/>
      <c r="B3" s="567" t="s">
        <v>295</v>
      </c>
      <c r="C3" s="568"/>
      <c r="D3" s="568"/>
      <c r="E3" s="568"/>
      <c r="F3" s="568"/>
      <c r="G3" s="568"/>
      <c r="H3" s="568"/>
      <c r="I3" s="568"/>
      <c r="J3" s="568"/>
      <c r="K3" s="568"/>
      <c r="L3" s="568"/>
      <c r="M3" s="568"/>
      <c r="N3" s="568"/>
      <c r="O3" s="568"/>
      <c r="P3" s="568"/>
      <c r="Q3" s="568"/>
      <c r="R3" s="568"/>
      <c r="S3" s="568"/>
      <c r="T3" s="568"/>
      <c r="U3" s="568"/>
      <c r="V3" s="568"/>
      <c r="W3" s="568"/>
      <c r="X3" s="568"/>
      <c r="Y3" s="569"/>
      <c r="Z3" s="534" t="s">
        <v>181</v>
      </c>
      <c r="AA3" s="535"/>
      <c r="AB3" s="536"/>
    </row>
    <row r="4" spans="1:28" ht="15.75" customHeight="1" thickBot="1">
      <c r="A4" s="533"/>
      <c r="B4" s="570"/>
      <c r="C4" s="571"/>
      <c r="D4" s="571"/>
      <c r="E4" s="571"/>
      <c r="F4" s="571"/>
      <c r="G4" s="571"/>
      <c r="H4" s="571"/>
      <c r="I4" s="571"/>
      <c r="J4" s="571"/>
      <c r="K4" s="571"/>
      <c r="L4" s="571"/>
      <c r="M4" s="571"/>
      <c r="N4" s="571"/>
      <c r="O4" s="571"/>
      <c r="P4" s="571"/>
      <c r="Q4" s="571"/>
      <c r="R4" s="571"/>
      <c r="S4" s="571"/>
      <c r="T4" s="571"/>
      <c r="U4" s="571"/>
      <c r="V4" s="571"/>
      <c r="W4" s="571"/>
      <c r="X4" s="571"/>
      <c r="Y4" s="572"/>
      <c r="Z4" s="537" t="s">
        <v>175</v>
      </c>
      <c r="AA4" s="538"/>
      <c r="AB4" s="539"/>
    </row>
    <row r="5" spans="1:28" ht="9" customHeight="1" thickBot="1">
      <c r="A5" s="53"/>
      <c r="B5" s="54"/>
      <c r="C5" s="55"/>
      <c r="D5" s="56"/>
      <c r="E5" s="56"/>
      <c r="F5" s="56"/>
      <c r="G5" s="56"/>
      <c r="H5" s="56"/>
      <c r="I5" s="56"/>
      <c r="J5" s="56"/>
      <c r="K5" s="56"/>
      <c r="L5" s="56"/>
      <c r="M5" s="56"/>
      <c r="N5" s="56"/>
      <c r="O5" s="56"/>
      <c r="P5" s="56"/>
      <c r="Q5" s="56"/>
      <c r="R5" s="56"/>
      <c r="S5" s="56"/>
      <c r="T5" s="56"/>
      <c r="U5" s="56"/>
      <c r="V5" s="56"/>
      <c r="W5" s="56"/>
      <c r="X5" s="57"/>
      <c r="Y5" s="56"/>
      <c r="Z5" s="58"/>
      <c r="AA5" s="59"/>
      <c r="AB5" s="60"/>
    </row>
    <row r="6" spans="1:28" ht="9" customHeight="1" thickBot="1">
      <c r="A6" s="61"/>
      <c r="B6" s="56"/>
      <c r="C6" s="56"/>
      <c r="D6" s="56"/>
      <c r="E6" s="56"/>
      <c r="F6" s="56"/>
      <c r="G6" s="56"/>
      <c r="H6" s="56"/>
      <c r="I6" s="56"/>
      <c r="J6" s="56"/>
      <c r="K6" s="56"/>
      <c r="L6" s="56"/>
      <c r="M6" s="56"/>
      <c r="N6" s="56"/>
      <c r="O6" s="56"/>
      <c r="P6" s="56"/>
      <c r="Q6" s="56"/>
      <c r="R6" s="56"/>
      <c r="S6" s="56"/>
      <c r="T6" s="56"/>
      <c r="U6" s="56"/>
      <c r="V6" s="56"/>
      <c r="W6" s="56"/>
      <c r="X6" s="57"/>
      <c r="Y6" s="56"/>
      <c r="Z6" s="56"/>
      <c r="AA6" s="62"/>
      <c r="AB6" s="63"/>
    </row>
    <row r="7" spans="1:28" ht="15" customHeight="1">
      <c r="A7" s="382" t="s">
        <v>0</v>
      </c>
      <c r="B7" s="383"/>
      <c r="C7" s="349"/>
      <c r="D7" s="350"/>
      <c r="E7" s="350"/>
      <c r="F7" s="350"/>
      <c r="G7" s="350"/>
      <c r="H7" s="350"/>
      <c r="I7" s="350"/>
      <c r="J7" s="350"/>
      <c r="K7" s="351"/>
      <c r="L7" s="64"/>
      <c r="M7" s="65"/>
      <c r="N7" s="65"/>
      <c r="O7" s="65"/>
      <c r="P7" s="65"/>
      <c r="Q7" s="66"/>
      <c r="R7" s="540" t="s">
        <v>71</v>
      </c>
      <c r="S7" s="541"/>
      <c r="T7" s="542"/>
      <c r="U7" s="603" t="s">
        <v>74</v>
      </c>
      <c r="V7" s="604"/>
      <c r="W7" s="540" t="s">
        <v>67</v>
      </c>
      <c r="X7" s="542"/>
      <c r="Y7" s="407" t="s">
        <v>70</v>
      </c>
      <c r="Z7" s="408"/>
      <c r="AA7" s="549"/>
      <c r="AB7" s="550"/>
    </row>
    <row r="8" spans="1:28" ht="15" customHeight="1">
      <c r="A8" s="384"/>
      <c r="B8" s="385"/>
      <c r="C8" s="352"/>
      <c r="D8" s="353"/>
      <c r="E8" s="353"/>
      <c r="F8" s="353"/>
      <c r="G8" s="353"/>
      <c r="H8" s="353"/>
      <c r="I8" s="353"/>
      <c r="J8" s="353"/>
      <c r="K8" s="354"/>
      <c r="L8" s="64"/>
      <c r="M8" s="65"/>
      <c r="N8" s="65"/>
      <c r="O8" s="65"/>
      <c r="P8" s="65"/>
      <c r="Q8" s="66"/>
      <c r="R8" s="543"/>
      <c r="S8" s="544"/>
      <c r="T8" s="545"/>
      <c r="U8" s="605"/>
      <c r="V8" s="606"/>
      <c r="W8" s="543"/>
      <c r="X8" s="545"/>
      <c r="Y8" s="399" t="s">
        <v>68</v>
      </c>
      <c r="Z8" s="400"/>
      <c r="AA8" s="401"/>
      <c r="AB8" s="402"/>
    </row>
    <row r="9" spans="1:28" ht="15" customHeight="1" thickBot="1">
      <c r="A9" s="386"/>
      <c r="B9" s="387"/>
      <c r="C9" s="355"/>
      <c r="D9" s="356"/>
      <c r="E9" s="356"/>
      <c r="F9" s="356"/>
      <c r="G9" s="356"/>
      <c r="H9" s="356"/>
      <c r="I9" s="356"/>
      <c r="J9" s="356"/>
      <c r="K9" s="357"/>
      <c r="L9" s="64"/>
      <c r="M9" s="65"/>
      <c r="N9" s="65"/>
      <c r="O9" s="65"/>
      <c r="P9" s="65"/>
      <c r="Q9" s="66"/>
      <c r="R9" s="546"/>
      <c r="S9" s="547"/>
      <c r="T9" s="548"/>
      <c r="U9" s="607"/>
      <c r="V9" s="608"/>
      <c r="W9" s="546"/>
      <c r="X9" s="548"/>
      <c r="Y9" s="403" t="s">
        <v>69</v>
      </c>
      <c r="Z9" s="404"/>
      <c r="AA9" s="587"/>
      <c r="AB9" s="588"/>
    </row>
    <row r="10" spans="1:28" ht="9" customHeight="1" thickBot="1">
      <c r="A10" s="69"/>
      <c r="B10" s="70"/>
      <c r="C10" s="71"/>
      <c r="D10" s="71"/>
      <c r="E10" s="71"/>
      <c r="F10" s="71"/>
      <c r="G10" s="71"/>
      <c r="H10" s="71"/>
      <c r="I10" s="71"/>
      <c r="J10" s="71"/>
      <c r="K10" s="71"/>
      <c r="L10" s="71"/>
      <c r="M10" s="72"/>
      <c r="N10" s="72"/>
      <c r="O10" s="72"/>
      <c r="P10" s="72"/>
      <c r="Q10" s="72"/>
      <c r="R10" s="73"/>
      <c r="S10" s="73"/>
      <c r="T10" s="73"/>
      <c r="U10" s="73"/>
      <c r="V10" s="73"/>
      <c r="W10" s="67"/>
      <c r="X10" s="67"/>
      <c r="Y10" s="67"/>
      <c r="Z10" s="67"/>
      <c r="AA10" s="67"/>
      <c r="AB10" s="68"/>
    </row>
    <row r="11" spans="1:28" ht="39" customHeight="1" thickBot="1">
      <c r="A11" s="419" t="s">
        <v>77</v>
      </c>
      <c r="B11" s="420"/>
      <c r="C11" s="322"/>
      <c r="D11" s="323"/>
      <c r="E11" s="323"/>
      <c r="F11" s="323"/>
      <c r="G11" s="323"/>
      <c r="H11" s="323"/>
      <c r="I11" s="323"/>
      <c r="J11" s="323"/>
      <c r="K11" s="324"/>
      <c r="L11" s="74"/>
      <c r="M11" s="358" t="s">
        <v>73</v>
      </c>
      <c r="N11" s="359"/>
      <c r="O11" s="359"/>
      <c r="P11" s="359"/>
      <c r="Q11" s="360"/>
      <c r="R11" s="434"/>
      <c r="S11" s="435"/>
      <c r="T11" s="435"/>
      <c r="U11" s="435"/>
      <c r="V11" s="436"/>
      <c r="W11" s="358" t="s">
        <v>72</v>
      </c>
      <c r="X11" s="360"/>
      <c r="Y11" s="415"/>
      <c r="Z11" s="416"/>
      <c r="AA11" s="416"/>
      <c r="AB11" s="417"/>
    </row>
    <row r="12" spans="1:28" ht="9" customHeight="1" thickBot="1">
      <c r="A12" s="61"/>
      <c r="B12" s="56"/>
      <c r="C12" s="418"/>
      <c r="D12" s="418"/>
      <c r="E12" s="418"/>
      <c r="F12" s="418"/>
      <c r="G12" s="418"/>
      <c r="H12" s="418"/>
      <c r="I12" s="418"/>
      <c r="J12" s="418"/>
      <c r="K12" s="418"/>
      <c r="L12" s="418"/>
      <c r="M12" s="418"/>
      <c r="N12" s="418"/>
      <c r="O12" s="418"/>
      <c r="P12" s="418"/>
      <c r="Q12" s="418"/>
      <c r="R12" s="418"/>
      <c r="S12" s="418"/>
      <c r="T12" s="418"/>
      <c r="U12" s="418"/>
      <c r="V12" s="418"/>
      <c r="W12" s="418"/>
      <c r="X12" s="418"/>
      <c r="Y12" s="418"/>
      <c r="Z12" s="418"/>
      <c r="AA12" s="75"/>
      <c r="AB12" s="76"/>
    </row>
    <row r="13" spans="1:28" s="78" customFormat="1" ht="37.5" customHeight="1" thickBot="1">
      <c r="A13" s="419" t="s">
        <v>79</v>
      </c>
      <c r="B13" s="420"/>
      <c r="C13" s="421"/>
      <c r="D13" s="422"/>
      <c r="E13" s="422"/>
      <c r="F13" s="422"/>
      <c r="G13" s="422"/>
      <c r="H13" s="422"/>
      <c r="I13" s="422"/>
      <c r="J13" s="422"/>
      <c r="K13" s="422"/>
      <c r="L13" s="422"/>
      <c r="M13" s="422"/>
      <c r="N13" s="422"/>
      <c r="O13" s="422"/>
      <c r="P13" s="422"/>
      <c r="Q13" s="423"/>
      <c r="R13" s="56"/>
      <c r="S13" s="553" t="s">
        <v>14</v>
      </c>
      <c r="T13" s="553"/>
      <c r="U13" s="77"/>
      <c r="V13" s="330" t="s">
        <v>15</v>
      </c>
      <c r="W13" s="553"/>
      <c r="X13" s="553"/>
      <c r="Y13" s="553"/>
      <c r="Z13" s="56"/>
      <c r="AA13" s="338"/>
      <c r="AB13" s="339"/>
    </row>
    <row r="14" spans="1:28" ht="16.5" customHeight="1" thickBot="1">
      <c r="A14" s="79"/>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1"/>
    </row>
    <row r="15" spans="1:28" ht="24" customHeight="1" thickBot="1">
      <c r="A15" s="340" t="s">
        <v>293</v>
      </c>
      <c r="B15" s="341"/>
      <c r="C15" s="565" t="s">
        <v>321</v>
      </c>
      <c r="D15" s="82"/>
      <c r="E15" s="82"/>
      <c r="F15" s="82"/>
      <c r="G15" s="82"/>
      <c r="H15" s="82"/>
      <c r="I15" s="82"/>
      <c r="J15" s="83"/>
      <c r="K15" s="84"/>
      <c r="L15" s="83"/>
      <c r="M15" s="62"/>
      <c r="N15" s="62"/>
      <c r="O15" s="62"/>
      <c r="P15" s="62"/>
      <c r="Q15" s="554" t="s">
        <v>1</v>
      </c>
      <c r="R15" s="555"/>
      <c r="S15" s="555"/>
      <c r="T15" s="555"/>
      <c r="U15" s="555"/>
      <c r="V15" s="555"/>
      <c r="W15" s="555"/>
      <c r="X15" s="555"/>
      <c r="Y15" s="555"/>
      <c r="Z15" s="555"/>
      <c r="AA15" s="555"/>
      <c r="AB15" s="556"/>
    </row>
    <row r="16" spans="1:28" ht="35.25" customHeight="1" thickBot="1">
      <c r="A16" s="344"/>
      <c r="B16" s="345"/>
      <c r="C16" s="566"/>
      <c r="D16" s="82"/>
      <c r="E16" s="82"/>
      <c r="F16" s="82"/>
      <c r="G16" s="82"/>
      <c r="H16" s="82"/>
      <c r="I16" s="82"/>
      <c r="J16" s="83"/>
      <c r="K16" s="83"/>
      <c r="L16" s="83"/>
      <c r="M16" s="62"/>
      <c r="N16" s="62"/>
      <c r="O16" s="62"/>
      <c r="P16" s="62"/>
      <c r="Q16" s="597" t="s">
        <v>2</v>
      </c>
      <c r="R16" s="598"/>
      <c r="S16" s="598"/>
      <c r="T16" s="598"/>
      <c r="U16" s="598"/>
      <c r="V16" s="599"/>
      <c r="W16" s="601" t="s">
        <v>3</v>
      </c>
      <c r="X16" s="598"/>
      <c r="Y16" s="598"/>
      <c r="Z16" s="598"/>
      <c r="AA16" s="598"/>
      <c r="AB16" s="602"/>
    </row>
    <row r="17" spans="1:30" ht="27" customHeight="1">
      <c r="A17" s="85"/>
      <c r="B17" s="62"/>
      <c r="C17" s="62"/>
      <c r="D17" s="82"/>
      <c r="E17" s="82"/>
      <c r="F17" s="82"/>
      <c r="G17" s="82"/>
      <c r="H17" s="82"/>
      <c r="I17" s="82"/>
      <c r="J17" s="82"/>
      <c r="K17" s="82"/>
      <c r="L17" s="82"/>
      <c r="M17" s="62"/>
      <c r="N17" s="62"/>
      <c r="O17" s="62"/>
      <c r="P17" s="62"/>
      <c r="Q17" s="527" t="s">
        <v>4</v>
      </c>
      <c r="R17" s="528"/>
      <c r="S17" s="522"/>
      <c r="T17" s="516" t="s">
        <v>188</v>
      </c>
      <c r="U17" s="517"/>
      <c r="V17" s="518"/>
      <c r="W17" s="521" t="s">
        <v>4</v>
      </c>
      <c r="X17" s="522"/>
      <c r="Y17" s="521" t="s">
        <v>5</v>
      </c>
      <c r="Z17" s="522"/>
      <c r="AA17" s="516" t="s">
        <v>89</v>
      </c>
      <c r="AB17" s="523"/>
      <c r="AC17" s="86"/>
      <c r="AD17" s="86"/>
    </row>
    <row r="18" spans="1:30" ht="27" customHeight="1">
      <c r="A18" s="85"/>
      <c r="B18" s="62"/>
      <c r="C18" s="62"/>
      <c r="D18" s="82"/>
      <c r="E18" s="82"/>
      <c r="F18" s="82"/>
      <c r="G18" s="82"/>
      <c r="H18" s="82"/>
      <c r="I18" s="82"/>
      <c r="J18" s="82"/>
      <c r="K18" s="82"/>
      <c r="L18" s="82"/>
      <c r="M18" s="62"/>
      <c r="N18" s="62"/>
      <c r="O18" s="62"/>
      <c r="P18" s="62"/>
      <c r="Q18" s="170"/>
      <c r="R18" s="171"/>
      <c r="S18" s="172"/>
      <c r="T18" s="516"/>
      <c r="U18" s="517"/>
      <c r="V18" s="518"/>
      <c r="W18" s="151"/>
      <c r="X18" s="152"/>
      <c r="Y18" s="151"/>
      <c r="Z18" s="152"/>
      <c r="AA18" s="153"/>
      <c r="AB18" s="154"/>
      <c r="AC18" s="86"/>
      <c r="AD18" s="86"/>
    </row>
    <row r="19" spans="1:30" ht="18" customHeight="1" thickBot="1">
      <c r="A19" s="61"/>
      <c r="B19" s="56"/>
      <c r="C19" s="82"/>
      <c r="D19" s="82"/>
      <c r="E19" s="82"/>
      <c r="F19" s="82"/>
      <c r="G19" s="87"/>
      <c r="H19" s="87"/>
      <c r="I19" s="87"/>
      <c r="J19" s="87"/>
      <c r="K19" s="87"/>
      <c r="L19" s="87"/>
      <c r="M19" s="82"/>
      <c r="N19" s="82"/>
      <c r="O19" s="82"/>
      <c r="P19" s="82"/>
      <c r="Q19" s="524"/>
      <c r="R19" s="525"/>
      <c r="S19" s="526"/>
      <c r="T19" s="583"/>
      <c r="U19" s="525"/>
      <c r="V19" s="526"/>
      <c r="W19" s="557"/>
      <c r="X19" s="558"/>
      <c r="Y19" s="519"/>
      <c r="Z19" s="520"/>
      <c r="AA19" s="529"/>
      <c r="AB19" s="530"/>
      <c r="AC19" s="4"/>
      <c r="AD19" s="4"/>
    </row>
    <row r="20" spans="1:28" ht="7.5" customHeight="1" thickBot="1">
      <c r="A20" s="61"/>
      <c r="B20" s="56"/>
      <c r="C20" s="82"/>
      <c r="D20" s="82"/>
      <c r="E20" s="82"/>
      <c r="F20" s="82"/>
      <c r="G20" s="82"/>
      <c r="H20" s="82"/>
      <c r="I20" s="82"/>
      <c r="J20" s="82"/>
      <c r="K20" s="82"/>
      <c r="L20" s="82"/>
      <c r="M20" s="82"/>
      <c r="N20" s="82"/>
      <c r="O20" s="82"/>
      <c r="P20" s="82"/>
      <c r="Q20" s="82"/>
      <c r="R20" s="82"/>
      <c r="S20" s="82"/>
      <c r="T20" s="82"/>
      <c r="U20" s="82"/>
      <c r="V20" s="82"/>
      <c r="W20" s="82"/>
      <c r="X20" s="82"/>
      <c r="Y20" s="82"/>
      <c r="Z20" s="82"/>
      <c r="AA20" s="62"/>
      <c r="AB20" s="63"/>
    </row>
    <row r="21" spans="1:28" ht="17.25" customHeight="1">
      <c r="A21" s="409" t="s">
        <v>76</v>
      </c>
      <c r="B21" s="410"/>
      <c r="C21" s="411"/>
      <c r="D21" s="411"/>
      <c r="E21" s="411"/>
      <c r="F21" s="411"/>
      <c r="G21" s="411"/>
      <c r="H21" s="411"/>
      <c r="I21" s="411"/>
      <c r="J21" s="411"/>
      <c r="K21" s="411"/>
      <c r="L21" s="411"/>
      <c r="M21" s="411"/>
      <c r="N21" s="411"/>
      <c r="O21" s="411"/>
      <c r="P21" s="411"/>
      <c r="Q21" s="411"/>
      <c r="R21" s="411"/>
      <c r="S21" s="411"/>
      <c r="T21" s="411"/>
      <c r="U21" s="411"/>
      <c r="V21" s="411"/>
      <c r="W21" s="411"/>
      <c r="X21" s="411"/>
      <c r="Y21" s="411"/>
      <c r="Z21" s="411"/>
      <c r="AA21" s="411"/>
      <c r="AB21" s="412"/>
    </row>
    <row r="22" spans="1:28" ht="15" customHeight="1">
      <c r="A22" s="424" t="s">
        <v>189</v>
      </c>
      <c r="B22" s="426" t="s">
        <v>6</v>
      </c>
      <c r="C22" s="427"/>
      <c r="D22" s="326" t="s">
        <v>7</v>
      </c>
      <c r="E22" s="430"/>
      <c r="F22" s="430"/>
      <c r="G22" s="430"/>
      <c r="H22" s="430"/>
      <c r="I22" s="430"/>
      <c r="J22" s="430"/>
      <c r="K22" s="430"/>
      <c r="L22" s="430"/>
      <c r="M22" s="430"/>
      <c r="N22" s="430"/>
      <c r="O22" s="431"/>
      <c r="P22" s="432" t="s">
        <v>8</v>
      </c>
      <c r="Q22" s="432" t="s">
        <v>84</v>
      </c>
      <c r="R22" s="432"/>
      <c r="S22" s="432"/>
      <c r="T22" s="432"/>
      <c r="U22" s="432"/>
      <c r="V22" s="432"/>
      <c r="W22" s="432"/>
      <c r="X22" s="432"/>
      <c r="Y22" s="432"/>
      <c r="Z22" s="432"/>
      <c r="AA22" s="432"/>
      <c r="AB22" s="433"/>
    </row>
    <row r="23" spans="1:28" ht="27" customHeight="1">
      <c r="A23" s="425"/>
      <c r="B23" s="428"/>
      <c r="C23" s="429"/>
      <c r="D23" s="150" t="s">
        <v>39</v>
      </c>
      <c r="E23" s="150" t="s">
        <v>40</v>
      </c>
      <c r="F23" s="150" t="s">
        <v>41</v>
      </c>
      <c r="G23" s="150" t="s">
        <v>42</v>
      </c>
      <c r="H23" s="150" t="s">
        <v>43</v>
      </c>
      <c r="I23" s="150" t="s">
        <v>44</v>
      </c>
      <c r="J23" s="150" t="s">
        <v>45</v>
      </c>
      <c r="K23" s="150" t="s">
        <v>46</v>
      </c>
      <c r="L23" s="150" t="s">
        <v>47</v>
      </c>
      <c r="M23" s="150" t="s">
        <v>48</v>
      </c>
      <c r="N23" s="150" t="s">
        <v>49</v>
      </c>
      <c r="O23" s="150" t="s">
        <v>50</v>
      </c>
      <c r="P23" s="431"/>
      <c r="Q23" s="432"/>
      <c r="R23" s="432"/>
      <c r="S23" s="432"/>
      <c r="T23" s="432"/>
      <c r="U23" s="432"/>
      <c r="V23" s="432"/>
      <c r="W23" s="432"/>
      <c r="X23" s="432"/>
      <c r="Y23" s="432"/>
      <c r="Z23" s="432"/>
      <c r="AA23" s="432"/>
      <c r="AB23" s="433"/>
    </row>
    <row r="24" spans="1:28" ht="42" customHeight="1" thickBot="1">
      <c r="A24" s="88"/>
      <c r="B24" s="439"/>
      <c r="C24" s="440"/>
      <c r="D24" s="92"/>
      <c r="E24" s="92"/>
      <c r="F24" s="92"/>
      <c r="G24" s="92"/>
      <c r="H24" s="92"/>
      <c r="I24" s="92"/>
      <c r="J24" s="92"/>
      <c r="K24" s="92"/>
      <c r="L24" s="92"/>
      <c r="M24" s="92"/>
      <c r="N24" s="92"/>
      <c r="O24" s="92"/>
      <c r="P24" s="89">
        <f>SUM(D24:O24)</f>
        <v>0</v>
      </c>
      <c r="Q24" s="441" t="s">
        <v>296</v>
      </c>
      <c r="R24" s="441"/>
      <c r="S24" s="441"/>
      <c r="T24" s="441"/>
      <c r="U24" s="441"/>
      <c r="V24" s="441"/>
      <c r="W24" s="441"/>
      <c r="X24" s="441"/>
      <c r="Y24" s="441"/>
      <c r="Z24" s="441"/>
      <c r="AA24" s="441"/>
      <c r="AB24" s="442"/>
    </row>
    <row r="25" spans="1:28" ht="21.75" customHeight="1">
      <c r="A25" s="373" t="s">
        <v>292</v>
      </c>
      <c r="B25" s="374"/>
      <c r="C25" s="374"/>
      <c r="D25" s="374"/>
      <c r="E25" s="374"/>
      <c r="F25" s="374"/>
      <c r="G25" s="374"/>
      <c r="H25" s="374"/>
      <c r="I25" s="374"/>
      <c r="J25" s="374"/>
      <c r="K25" s="374"/>
      <c r="L25" s="374"/>
      <c r="M25" s="374"/>
      <c r="N25" s="374"/>
      <c r="O25" s="374"/>
      <c r="P25" s="374"/>
      <c r="Q25" s="374"/>
      <c r="R25" s="374"/>
      <c r="S25" s="374"/>
      <c r="T25" s="374"/>
      <c r="U25" s="374"/>
      <c r="V25" s="374"/>
      <c r="W25" s="374"/>
      <c r="X25" s="374"/>
      <c r="Y25" s="374"/>
      <c r="Z25" s="374"/>
      <c r="AA25" s="374"/>
      <c r="AB25" s="375"/>
    </row>
    <row r="26" spans="1:39" ht="23.25" customHeight="1">
      <c r="A26" s="325" t="s">
        <v>190</v>
      </c>
      <c r="B26" s="432" t="s">
        <v>62</v>
      </c>
      <c r="C26" s="432" t="s">
        <v>6</v>
      </c>
      <c r="D26" s="432" t="s">
        <v>60</v>
      </c>
      <c r="E26" s="432"/>
      <c r="F26" s="432"/>
      <c r="G26" s="432"/>
      <c r="H26" s="432"/>
      <c r="I26" s="432"/>
      <c r="J26" s="432"/>
      <c r="K26" s="432"/>
      <c r="L26" s="432"/>
      <c r="M26" s="432"/>
      <c r="N26" s="432"/>
      <c r="O26" s="432"/>
      <c r="P26" s="432"/>
      <c r="Q26" s="432" t="s">
        <v>85</v>
      </c>
      <c r="R26" s="432"/>
      <c r="S26" s="432"/>
      <c r="T26" s="432"/>
      <c r="U26" s="432"/>
      <c r="V26" s="432"/>
      <c r="W26" s="432"/>
      <c r="X26" s="432"/>
      <c r="Y26" s="432"/>
      <c r="Z26" s="432"/>
      <c r="AA26" s="432"/>
      <c r="AB26" s="433"/>
      <c r="AE26" s="90"/>
      <c r="AF26" s="90"/>
      <c r="AG26" s="90"/>
      <c r="AH26" s="90"/>
      <c r="AI26" s="90"/>
      <c r="AJ26" s="90"/>
      <c r="AK26" s="90"/>
      <c r="AL26" s="90"/>
      <c r="AM26" s="90"/>
    </row>
    <row r="27" spans="1:39" ht="23.25" customHeight="1">
      <c r="A27" s="325"/>
      <c r="B27" s="432"/>
      <c r="C27" s="443"/>
      <c r="D27" s="91" t="s">
        <v>39</v>
      </c>
      <c r="E27" s="91" t="s">
        <v>40</v>
      </c>
      <c r="F27" s="91" t="s">
        <v>41</v>
      </c>
      <c r="G27" s="91" t="s">
        <v>42</v>
      </c>
      <c r="H27" s="91" t="s">
        <v>43</v>
      </c>
      <c r="I27" s="91" t="s">
        <v>44</v>
      </c>
      <c r="J27" s="91" t="s">
        <v>45</v>
      </c>
      <c r="K27" s="91" t="s">
        <v>46</v>
      </c>
      <c r="L27" s="91" t="s">
        <v>47</v>
      </c>
      <c r="M27" s="91" t="s">
        <v>48</v>
      </c>
      <c r="N27" s="91" t="s">
        <v>49</v>
      </c>
      <c r="O27" s="91" t="s">
        <v>50</v>
      </c>
      <c r="P27" s="91" t="s">
        <v>8</v>
      </c>
      <c r="Q27" s="428" t="s">
        <v>80</v>
      </c>
      <c r="R27" s="444"/>
      <c r="S27" s="444"/>
      <c r="T27" s="429"/>
      <c r="U27" s="428" t="s">
        <v>81</v>
      </c>
      <c r="V27" s="444"/>
      <c r="W27" s="444"/>
      <c r="X27" s="429"/>
      <c r="Y27" s="428" t="s">
        <v>82</v>
      </c>
      <c r="Z27" s="444"/>
      <c r="AA27" s="444"/>
      <c r="AB27" s="445"/>
      <c r="AE27" s="90"/>
      <c r="AF27" s="90"/>
      <c r="AG27" s="90"/>
      <c r="AH27" s="90"/>
      <c r="AI27" s="90"/>
      <c r="AJ27" s="90"/>
      <c r="AK27" s="90"/>
      <c r="AL27" s="90"/>
      <c r="AM27" s="90"/>
    </row>
    <row r="28" spans="1:39" ht="33" customHeight="1">
      <c r="A28" s="446"/>
      <c r="B28" s="600"/>
      <c r="C28" s="93" t="s">
        <v>9</v>
      </c>
      <c r="D28" s="92"/>
      <c r="E28" s="92"/>
      <c r="F28" s="92"/>
      <c r="G28" s="92"/>
      <c r="H28" s="92"/>
      <c r="I28" s="92"/>
      <c r="J28" s="92"/>
      <c r="K28" s="92"/>
      <c r="L28" s="92"/>
      <c r="M28" s="92"/>
      <c r="N28" s="92"/>
      <c r="O28" s="92"/>
      <c r="P28" s="168">
        <f>SUM(D28:O28)</f>
        <v>0</v>
      </c>
      <c r="Q28" s="491" t="s">
        <v>192</v>
      </c>
      <c r="R28" s="492"/>
      <c r="S28" s="492"/>
      <c r="T28" s="493"/>
      <c r="U28" s="491" t="s">
        <v>193</v>
      </c>
      <c r="V28" s="492"/>
      <c r="W28" s="492"/>
      <c r="X28" s="493"/>
      <c r="Y28" s="491" t="s">
        <v>194</v>
      </c>
      <c r="Z28" s="492"/>
      <c r="AA28" s="492"/>
      <c r="AB28" s="595"/>
      <c r="AE28" s="90"/>
      <c r="AF28" s="90"/>
      <c r="AG28" s="90"/>
      <c r="AH28" s="90"/>
      <c r="AI28" s="90"/>
      <c r="AJ28" s="90"/>
      <c r="AK28" s="90"/>
      <c r="AL28" s="90"/>
      <c r="AM28" s="90"/>
    </row>
    <row r="29" spans="1:39" ht="33.75" customHeight="1" thickBot="1">
      <c r="A29" s="447"/>
      <c r="B29" s="449"/>
      <c r="C29" s="94" t="s">
        <v>10</v>
      </c>
      <c r="D29" s="95"/>
      <c r="E29" s="95"/>
      <c r="F29" s="95"/>
      <c r="G29" s="96"/>
      <c r="H29" s="96"/>
      <c r="I29" s="96"/>
      <c r="J29" s="96"/>
      <c r="K29" s="96"/>
      <c r="L29" s="96"/>
      <c r="M29" s="96"/>
      <c r="N29" s="96"/>
      <c r="O29" s="96"/>
      <c r="P29" s="169">
        <f>SUM(D29:O29)</f>
        <v>0</v>
      </c>
      <c r="Q29" s="494"/>
      <c r="R29" s="495"/>
      <c r="S29" s="495"/>
      <c r="T29" s="496"/>
      <c r="U29" s="494"/>
      <c r="V29" s="495"/>
      <c r="W29" s="495"/>
      <c r="X29" s="496"/>
      <c r="Y29" s="494"/>
      <c r="Z29" s="495"/>
      <c r="AA29" s="495"/>
      <c r="AB29" s="596"/>
      <c r="AC29" s="50"/>
      <c r="AD29" s="97"/>
      <c r="AE29" s="90"/>
      <c r="AF29" s="90"/>
      <c r="AG29" s="90"/>
      <c r="AH29" s="90"/>
      <c r="AI29" s="90"/>
      <c r="AJ29" s="90"/>
      <c r="AK29" s="90"/>
      <c r="AL29" s="90"/>
      <c r="AM29" s="90"/>
    </row>
    <row r="30" spans="1:39" ht="26.25" customHeight="1">
      <c r="A30" s="336" t="s">
        <v>191</v>
      </c>
      <c r="B30" s="464" t="s">
        <v>61</v>
      </c>
      <c r="C30" s="466" t="s">
        <v>11</v>
      </c>
      <c r="D30" s="466"/>
      <c r="E30" s="466"/>
      <c r="F30" s="466"/>
      <c r="G30" s="466"/>
      <c r="H30" s="466"/>
      <c r="I30" s="466"/>
      <c r="J30" s="466"/>
      <c r="K30" s="466"/>
      <c r="L30" s="466"/>
      <c r="M30" s="466"/>
      <c r="N30" s="466"/>
      <c r="O30" s="466"/>
      <c r="P30" s="466"/>
      <c r="Q30" s="337" t="s">
        <v>78</v>
      </c>
      <c r="R30" s="467"/>
      <c r="S30" s="467"/>
      <c r="T30" s="467"/>
      <c r="U30" s="467"/>
      <c r="V30" s="467"/>
      <c r="W30" s="467"/>
      <c r="X30" s="467"/>
      <c r="Y30" s="467"/>
      <c r="Z30" s="467"/>
      <c r="AA30" s="467"/>
      <c r="AB30" s="468"/>
      <c r="AE30" s="90"/>
      <c r="AF30" s="90"/>
      <c r="AG30" s="90"/>
      <c r="AH30" s="90"/>
      <c r="AI30" s="90"/>
      <c r="AJ30" s="90"/>
      <c r="AK30" s="90"/>
      <c r="AL30" s="90"/>
      <c r="AM30" s="90"/>
    </row>
    <row r="31" spans="1:39" ht="26.25" customHeight="1">
      <c r="A31" s="325"/>
      <c r="B31" s="465"/>
      <c r="C31" s="91" t="s">
        <v>12</v>
      </c>
      <c r="D31" s="91" t="s">
        <v>36</v>
      </c>
      <c r="E31" s="91" t="s">
        <v>37</v>
      </c>
      <c r="F31" s="91" t="s">
        <v>38</v>
      </c>
      <c r="G31" s="91" t="s">
        <v>51</v>
      </c>
      <c r="H31" s="91" t="s">
        <v>52</v>
      </c>
      <c r="I31" s="91" t="s">
        <v>53</v>
      </c>
      <c r="J31" s="91" t="s">
        <v>54</v>
      </c>
      <c r="K31" s="91" t="s">
        <v>55</v>
      </c>
      <c r="L31" s="91" t="s">
        <v>56</v>
      </c>
      <c r="M31" s="91" t="s">
        <v>57</v>
      </c>
      <c r="N31" s="91" t="s">
        <v>58</v>
      </c>
      <c r="O31" s="91" t="s">
        <v>59</v>
      </c>
      <c r="P31" s="91" t="s">
        <v>63</v>
      </c>
      <c r="Q31" s="326" t="s">
        <v>83</v>
      </c>
      <c r="R31" s="430"/>
      <c r="S31" s="430"/>
      <c r="T31" s="430"/>
      <c r="U31" s="430"/>
      <c r="V31" s="430"/>
      <c r="W31" s="430"/>
      <c r="X31" s="430"/>
      <c r="Y31" s="430"/>
      <c r="Z31" s="430"/>
      <c r="AA31" s="430"/>
      <c r="AB31" s="469"/>
      <c r="AE31" s="98"/>
      <c r="AF31" s="98"/>
      <c r="AG31" s="98"/>
      <c r="AH31" s="98"/>
      <c r="AI31" s="98"/>
      <c r="AJ31" s="98"/>
      <c r="AK31" s="98"/>
      <c r="AL31" s="98"/>
      <c r="AM31" s="98"/>
    </row>
    <row r="32" spans="1:39" ht="28.5" customHeight="1">
      <c r="A32" s="470"/>
      <c r="B32" s="513"/>
      <c r="C32" s="93" t="s">
        <v>9</v>
      </c>
      <c r="D32" s="99"/>
      <c r="E32" s="99"/>
      <c r="F32" s="99"/>
      <c r="G32" s="99"/>
      <c r="H32" s="99"/>
      <c r="I32" s="99"/>
      <c r="J32" s="99"/>
      <c r="K32" s="99"/>
      <c r="L32" s="99"/>
      <c r="M32" s="99"/>
      <c r="N32" s="99"/>
      <c r="O32" s="99"/>
      <c r="P32" s="100">
        <f aca="true" t="shared" si="0" ref="P32:P39">SUM(D32:O32)</f>
        <v>0</v>
      </c>
      <c r="Q32" s="559" t="s">
        <v>286</v>
      </c>
      <c r="R32" s="560"/>
      <c r="S32" s="560"/>
      <c r="T32" s="560"/>
      <c r="U32" s="560"/>
      <c r="V32" s="560"/>
      <c r="W32" s="560"/>
      <c r="X32" s="560"/>
      <c r="Y32" s="560"/>
      <c r="Z32" s="560"/>
      <c r="AA32" s="560"/>
      <c r="AB32" s="561"/>
      <c r="AC32" s="101"/>
      <c r="AE32" s="102"/>
      <c r="AF32" s="102"/>
      <c r="AG32" s="102"/>
      <c r="AH32" s="102"/>
      <c r="AI32" s="102"/>
      <c r="AJ32" s="102"/>
      <c r="AK32" s="102"/>
      <c r="AL32" s="102"/>
      <c r="AM32" s="102"/>
    </row>
    <row r="33" spans="1:29" ht="28.5" customHeight="1">
      <c r="A33" s="471"/>
      <c r="B33" s="514"/>
      <c r="C33" s="103" t="s">
        <v>10</v>
      </c>
      <c r="D33" s="104"/>
      <c r="E33" s="104"/>
      <c r="F33" s="104"/>
      <c r="G33" s="104"/>
      <c r="H33" s="104"/>
      <c r="I33" s="104"/>
      <c r="J33" s="104"/>
      <c r="K33" s="104"/>
      <c r="L33" s="104"/>
      <c r="M33" s="104"/>
      <c r="N33" s="104"/>
      <c r="O33" s="104"/>
      <c r="P33" s="105">
        <f t="shared" si="0"/>
        <v>0</v>
      </c>
      <c r="Q33" s="562"/>
      <c r="R33" s="563"/>
      <c r="S33" s="563"/>
      <c r="T33" s="563"/>
      <c r="U33" s="563"/>
      <c r="V33" s="563"/>
      <c r="W33" s="563"/>
      <c r="X33" s="563"/>
      <c r="Y33" s="563"/>
      <c r="Z33" s="563"/>
      <c r="AA33" s="563"/>
      <c r="AB33" s="564"/>
      <c r="AC33" s="101"/>
    </row>
    <row r="34" spans="1:29" ht="28.5" customHeight="1">
      <c r="A34" s="471"/>
      <c r="B34" s="515"/>
      <c r="C34" s="106" t="s">
        <v>9</v>
      </c>
      <c r="D34" s="107"/>
      <c r="E34" s="107"/>
      <c r="F34" s="107"/>
      <c r="G34" s="107"/>
      <c r="H34" s="107"/>
      <c r="I34" s="107"/>
      <c r="J34" s="107"/>
      <c r="K34" s="107"/>
      <c r="L34" s="107"/>
      <c r="M34" s="107"/>
      <c r="N34" s="107"/>
      <c r="O34" s="107"/>
      <c r="P34" s="105">
        <f t="shared" si="0"/>
        <v>0</v>
      </c>
      <c r="Q34" s="574"/>
      <c r="R34" s="575"/>
      <c r="S34" s="575"/>
      <c r="T34" s="575"/>
      <c r="U34" s="575"/>
      <c r="V34" s="575"/>
      <c r="W34" s="575"/>
      <c r="X34" s="575"/>
      <c r="Y34" s="575"/>
      <c r="Z34" s="575"/>
      <c r="AA34" s="575"/>
      <c r="AB34" s="576"/>
      <c r="AC34" s="101"/>
    </row>
    <row r="35" spans="1:29" ht="28.5" customHeight="1">
      <c r="A35" s="471"/>
      <c r="B35" s="514"/>
      <c r="C35" s="103" t="s">
        <v>10</v>
      </c>
      <c r="D35" s="104"/>
      <c r="E35" s="104"/>
      <c r="F35" s="104"/>
      <c r="G35" s="104"/>
      <c r="H35" s="104"/>
      <c r="I35" s="104"/>
      <c r="J35" s="104"/>
      <c r="K35" s="104"/>
      <c r="L35" s="108"/>
      <c r="M35" s="108"/>
      <c r="N35" s="108"/>
      <c r="O35" s="108"/>
      <c r="P35" s="105">
        <f t="shared" si="0"/>
        <v>0</v>
      </c>
      <c r="Q35" s="580"/>
      <c r="R35" s="581"/>
      <c r="S35" s="581"/>
      <c r="T35" s="581"/>
      <c r="U35" s="581"/>
      <c r="V35" s="581"/>
      <c r="W35" s="581"/>
      <c r="X35" s="581"/>
      <c r="Y35" s="581"/>
      <c r="Z35" s="581"/>
      <c r="AA35" s="581"/>
      <c r="AB35" s="582"/>
      <c r="AC35" s="101"/>
    </row>
    <row r="36" spans="1:29" ht="28.5" customHeight="1">
      <c r="A36" s="511"/>
      <c r="B36" s="515"/>
      <c r="C36" s="106" t="s">
        <v>9</v>
      </c>
      <c r="D36" s="107"/>
      <c r="E36" s="107"/>
      <c r="F36" s="107"/>
      <c r="G36" s="107"/>
      <c r="H36" s="107"/>
      <c r="I36" s="107"/>
      <c r="J36" s="107"/>
      <c r="K36" s="107"/>
      <c r="L36" s="107"/>
      <c r="M36" s="107"/>
      <c r="N36" s="107"/>
      <c r="O36" s="107"/>
      <c r="P36" s="105">
        <f t="shared" si="0"/>
        <v>0</v>
      </c>
      <c r="Q36" s="574"/>
      <c r="R36" s="575"/>
      <c r="S36" s="575"/>
      <c r="T36" s="575"/>
      <c r="U36" s="575"/>
      <c r="V36" s="575"/>
      <c r="W36" s="575"/>
      <c r="X36" s="575"/>
      <c r="Y36" s="575"/>
      <c r="Z36" s="575"/>
      <c r="AA36" s="575"/>
      <c r="AB36" s="576"/>
      <c r="AC36" s="101"/>
    </row>
    <row r="37" spans="1:29" ht="28.5" customHeight="1">
      <c r="A37" s="512"/>
      <c r="B37" s="514"/>
      <c r="C37" s="103" t="s">
        <v>10</v>
      </c>
      <c r="D37" s="104"/>
      <c r="E37" s="104"/>
      <c r="F37" s="104"/>
      <c r="G37" s="109"/>
      <c r="H37" s="104"/>
      <c r="I37" s="104"/>
      <c r="J37" s="104"/>
      <c r="K37" s="104"/>
      <c r="L37" s="108"/>
      <c r="M37" s="108"/>
      <c r="N37" s="108"/>
      <c r="O37" s="108"/>
      <c r="P37" s="105">
        <f t="shared" si="0"/>
        <v>0</v>
      </c>
      <c r="Q37" s="580"/>
      <c r="R37" s="581"/>
      <c r="S37" s="581"/>
      <c r="T37" s="581"/>
      <c r="U37" s="581"/>
      <c r="V37" s="581"/>
      <c r="W37" s="581"/>
      <c r="X37" s="581"/>
      <c r="Y37" s="581"/>
      <c r="Z37" s="581"/>
      <c r="AA37" s="581"/>
      <c r="AB37" s="582"/>
      <c r="AC37" s="101"/>
    </row>
    <row r="38" spans="1:29" ht="28.5" customHeight="1">
      <c r="A38" s="551"/>
      <c r="B38" s="515"/>
      <c r="C38" s="106" t="s">
        <v>9</v>
      </c>
      <c r="D38" s="107"/>
      <c r="E38" s="107"/>
      <c r="F38" s="107"/>
      <c r="G38" s="107"/>
      <c r="H38" s="107"/>
      <c r="I38" s="107"/>
      <c r="J38" s="107"/>
      <c r="K38" s="107"/>
      <c r="L38" s="107"/>
      <c r="M38" s="107"/>
      <c r="N38" s="107"/>
      <c r="O38" s="107"/>
      <c r="P38" s="105">
        <f t="shared" si="0"/>
        <v>0</v>
      </c>
      <c r="Q38" s="574"/>
      <c r="R38" s="575"/>
      <c r="S38" s="575"/>
      <c r="T38" s="575"/>
      <c r="U38" s="575"/>
      <c r="V38" s="575"/>
      <c r="W38" s="575"/>
      <c r="X38" s="575"/>
      <c r="Y38" s="575"/>
      <c r="Z38" s="575"/>
      <c r="AA38" s="575"/>
      <c r="AB38" s="576"/>
      <c r="AC38" s="101"/>
    </row>
    <row r="39" spans="1:29" ht="28.5" customHeight="1" thickBot="1">
      <c r="A39" s="552"/>
      <c r="B39" s="573"/>
      <c r="C39" s="94" t="s">
        <v>10</v>
      </c>
      <c r="D39" s="110"/>
      <c r="E39" s="110"/>
      <c r="F39" s="110"/>
      <c r="G39" s="110"/>
      <c r="H39" s="110"/>
      <c r="I39" s="110"/>
      <c r="J39" s="110"/>
      <c r="K39" s="110"/>
      <c r="L39" s="111"/>
      <c r="M39" s="111"/>
      <c r="N39" s="111"/>
      <c r="O39" s="111"/>
      <c r="P39" s="112">
        <f t="shared" si="0"/>
        <v>0</v>
      </c>
      <c r="Q39" s="577"/>
      <c r="R39" s="578"/>
      <c r="S39" s="578"/>
      <c r="T39" s="578"/>
      <c r="U39" s="578"/>
      <c r="V39" s="578"/>
      <c r="W39" s="578"/>
      <c r="X39" s="578"/>
      <c r="Y39" s="578"/>
      <c r="Z39" s="578"/>
      <c r="AA39" s="578"/>
      <c r="AB39" s="579"/>
      <c r="AC39" s="101"/>
    </row>
    <row r="40" ht="15">
      <c r="A40" s="52" t="s">
        <v>294</v>
      </c>
    </row>
  </sheetData>
  <sheetProtection/>
  <mergeCells count="86">
    <mergeCell ref="Y8:Z8"/>
    <mergeCell ref="C12:Z12"/>
    <mergeCell ref="B28:B29"/>
    <mergeCell ref="B22:C23"/>
    <mergeCell ref="Y7:Z7"/>
    <mergeCell ref="W16:AB16"/>
    <mergeCell ref="U7:V9"/>
    <mergeCell ref="W7:X9"/>
    <mergeCell ref="A13:B13"/>
    <mergeCell ref="C11:K11"/>
    <mergeCell ref="S13:T13"/>
    <mergeCell ref="Y11:AB11"/>
    <mergeCell ref="U28:X29"/>
    <mergeCell ref="Y28:AB29"/>
    <mergeCell ref="T18:V18"/>
    <mergeCell ref="D22:O22"/>
    <mergeCell ref="Q26:AB26"/>
    <mergeCell ref="Q27:T27"/>
    <mergeCell ref="Q16:V16"/>
    <mergeCell ref="M11:Q11"/>
    <mergeCell ref="Z1:AB1"/>
    <mergeCell ref="AA8:AB8"/>
    <mergeCell ref="AA9:AB9"/>
    <mergeCell ref="W11:X11"/>
    <mergeCell ref="B1:Y1"/>
    <mergeCell ref="Q34:AB35"/>
    <mergeCell ref="A21:AB21"/>
    <mergeCell ref="P22:P23"/>
    <mergeCell ref="C30:P30"/>
    <mergeCell ref="B2:Y2"/>
    <mergeCell ref="B3:Y4"/>
    <mergeCell ref="B38:B39"/>
    <mergeCell ref="C13:Q13"/>
    <mergeCell ref="Q22:AB23"/>
    <mergeCell ref="C7:K9"/>
    <mergeCell ref="Q38:AB39"/>
    <mergeCell ref="U27:X27"/>
    <mergeCell ref="Q36:AB37"/>
    <mergeCell ref="T19:V19"/>
    <mergeCell ref="A11:B11"/>
    <mergeCell ref="A38:A39"/>
    <mergeCell ref="V13:Y13"/>
    <mergeCell ref="Q15:AB15"/>
    <mergeCell ref="AA13:AB13"/>
    <mergeCell ref="W19:X19"/>
    <mergeCell ref="Y27:AB27"/>
    <mergeCell ref="Q31:AB31"/>
    <mergeCell ref="Q32:AB33"/>
    <mergeCell ref="Q30:AB30"/>
    <mergeCell ref="C15:C16"/>
    <mergeCell ref="A1:A4"/>
    <mergeCell ref="Z2:AB2"/>
    <mergeCell ref="Z4:AB4"/>
    <mergeCell ref="R7:T9"/>
    <mergeCell ref="A15:B16"/>
    <mergeCell ref="A7:B9"/>
    <mergeCell ref="R11:V11"/>
    <mergeCell ref="AA7:AB7"/>
    <mergeCell ref="Y9:Z9"/>
    <mergeCell ref="Z3:AB3"/>
    <mergeCell ref="T17:V17"/>
    <mergeCell ref="Y19:Z19"/>
    <mergeCell ref="Y17:Z17"/>
    <mergeCell ref="AA17:AB17"/>
    <mergeCell ref="W17:X17"/>
    <mergeCell ref="Q19:S19"/>
    <mergeCell ref="Q17:S17"/>
    <mergeCell ref="AA19:AB19"/>
    <mergeCell ref="B24:C24"/>
    <mergeCell ref="A26:A27"/>
    <mergeCell ref="C26:C27"/>
    <mergeCell ref="A22:A23"/>
    <mergeCell ref="A28:A29"/>
    <mergeCell ref="A25:AB25"/>
    <mergeCell ref="D26:P26"/>
    <mergeCell ref="Q24:AB24"/>
    <mergeCell ref="B26:B27"/>
    <mergeCell ref="Q28:T29"/>
    <mergeCell ref="A36:A37"/>
    <mergeCell ref="B32:B33"/>
    <mergeCell ref="B30:B31"/>
    <mergeCell ref="B34:B35"/>
    <mergeCell ref="B36:B37"/>
    <mergeCell ref="A32:A33"/>
    <mergeCell ref="A30:A31"/>
    <mergeCell ref="A34:A35"/>
  </mergeCells>
  <dataValidations count="2">
    <dataValidation type="textLength" operator="lessThanOrEqual" allowBlank="1" showInputMessage="1" showErrorMessage="1" promptTitle="2.000 caracteres" errorTitle="Máximo 2.000 caracteres" error="Máximo 2.000 caracteres" sqref="Q24:AB24">
      <formula1>2000</formula1>
    </dataValidation>
    <dataValidation type="textLength" operator="lessThanOrEqual" allowBlank="1" showInputMessage="1" showErrorMessage="1" errorTitle="Máximo 2.000 caracteres" error="Máximo 2.000 caracteres" sqref="Q32:AB39 Q28 U28 Y28">
      <formula1>2000</formula1>
    </dataValidation>
  </dataValidations>
  <printOptions/>
  <pageMargins left="0" right="0" top="0" bottom="0" header="0" footer="0"/>
  <pageSetup fitToHeight="0" fitToWidth="1" horizontalDpi="600" verticalDpi="600" orientation="landscape" paperSize="41" scale="48"/>
  <drawing r:id="rId3"/>
  <legacyDrawing r:id="rId2"/>
</worksheet>
</file>

<file path=xl/worksheets/sheet7.xml><?xml version="1.0" encoding="utf-8"?>
<worksheet xmlns="http://schemas.openxmlformats.org/spreadsheetml/2006/main" xmlns:r="http://schemas.openxmlformats.org/officeDocument/2006/relationships">
  <sheetPr>
    <tabColor theme="7" tint="0.39998000860214233"/>
    <pageSetUpPr fitToPage="1"/>
  </sheetPr>
  <dimension ref="A1:AO40"/>
  <sheetViews>
    <sheetView showGridLines="0" zoomScale="75" zoomScaleNormal="75" workbookViewId="0" topLeftCell="A22">
      <selection activeCell="R42" sqref="R42"/>
    </sheetView>
  </sheetViews>
  <sheetFormatPr defaultColWidth="10.8515625" defaultRowHeight="15"/>
  <cols>
    <col min="1" max="1" width="38.42187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thickBot="1">
      <c r="A1" s="361"/>
      <c r="B1" s="364" t="s">
        <v>16</v>
      </c>
      <c r="C1" s="365"/>
      <c r="D1" s="365"/>
      <c r="E1" s="365"/>
      <c r="F1" s="365"/>
      <c r="G1" s="365"/>
      <c r="H1" s="365"/>
      <c r="I1" s="365"/>
      <c r="J1" s="365"/>
      <c r="K1" s="365"/>
      <c r="L1" s="365"/>
      <c r="M1" s="365"/>
      <c r="N1" s="365"/>
      <c r="O1" s="365"/>
      <c r="P1" s="365"/>
      <c r="Q1" s="365"/>
      <c r="R1" s="365"/>
      <c r="S1" s="365"/>
      <c r="T1" s="365"/>
      <c r="U1" s="365"/>
      <c r="V1" s="365"/>
      <c r="W1" s="365"/>
      <c r="X1" s="365"/>
      <c r="Y1" s="365"/>
      <c r="Z1" s="365"/>
      <c r="AA1" s="366"/>
      <c r="AB1" s="367" t="s">
        <v>418</v>
      </c>
      <c r="AC1" s="368"/>
      <c r="AD1" s="369"/>
    </row>
    <row r="2" spans="1:30" ht="30.75" customHeight="1" thickBot="1">
      <c r="A2" s="362"/>
      <c r="B2" s="364" t="s">
        <v>17</v>
      </c>
      <c r="C2" s="365"/>
      <c r="D2" s="365"/>
      <c r="E2" s="365"/>
      <c r="F2" s="365"/>
      <c r="G2" s="365"/>
      <c r="H2" s="365"/>
      <c r="I2" s="365"/>
      <c r="J2" s="365"/>
      <c r="K2" s="365"/>
      <c r="L2" s="365"/>
      <c r="M2" s="365"/>
      <c r="N2" s="365"/>
      <c r="O2" s="365"/>
      <c r="P2" s="365"/>
      <c r="Q2" s="365"/>
      <c r="R2" s="365"/>
      <c r="S2" s="365"/>
      <c r="T2" s="365"/>
      <c r="U2" s="365"/>
      <c r="V2" s="365"/>
      <c r="W2" s="365"/>
      <c r="X2" s="365"/>
      <c r="Y2" s="365"/>
      <c r="Z2" s="365"/>
      <c r="AA2" s="366"/>
      <c r="AB2" s="370" t="s">
        <v>413</v>
      </c>
      <c r="AC2" s="371"/>
      <c r="AD2" s="372"/>
    </row>
    <row r="3" spans="1:30" ht="24" customHeight="1">
      <c r="A3" s="362"/>
      <c r="B3" s="373" t="s">
        <v>295</v>
      </c>
      <c r="C3" s="374"/>
      <c r="D3" s="374"/>
      <c r="E3" s="374"/>
      <c r="F3" s="374"/>
      <c r="G3" s="374"/>
      <c r="H3" s="374"/>
      <c r="I3" s="374"/>
      <c r="J3" s="374"/>
      <c r="K3" s="374"/>
      <c r="L3" s="374"/>
      <c r="M3" s="374"/>
      <c r="N3" s="374"/>
      <c r="O3" s="374"/>
      <c r="P3" s="374"/>
      <c r="Q3" s="374"/>
      <c r="R3" s="374"/>
      <c r="S3" s="374"/>
      <c r="T3" s="374"/>
      <c r="U3" s="374"/>
      <c r="V3" s="374"/>
      <c r="W3" s="374"/>
      <c r="X3" s="374"/>
      <c r="Y3" s="374"/>
      <c r="Z3" s="374"/>
      <c r="AA3" s="375"/>
      <c r="AB3" s="370" t="s">
        <v>419</v>
      </c>
      <c r="AC3" s="371"/>
      <c r="AD3" s="372"/>
    </row>
    <row r="4" spans="1:30" ht="21.75" customHeight="1" thickBot="1">
      <c r="A4" s="363"/>
      <c r="B4" s="376"/>
      <c r="C4" s="377"/>
      <c r="D4" s="377"/>
      <c r="E4" s="377"/>
      <c r="F4" s="377"/>
      <c r="G4" s="377"/>
      <c r="H4" s="377"/>
      <c r="I4" s="377"/>
      <c r="J4" s="377"/>
      <c r="K4" s="377"/>
      <c r="L4" s="377"/>
      <c r="M4" s="377"/>
      <c r="N4" s="377"/>
      <c r="O4" s="377"/>
      <c r="P4" s="377"/>
      <c r="Q4" s="377"/>
      <c r="R4" s="377"/>
      <c r="S4" s="377"/>
      <c r="T4" s="377"/>
      <c r="U4" s="377"/>
      <c r="V4" s="377"/>
      <c r="W4" s="377"/>
      <c r="X4" s="377"/>
      <c r="Y4" s="377"/>
      <c r="Z4" s="377"/>
      <c r="AA4" s="378"/>
      <c r="AB4" s="379" t="s">
        <v>175</v>
      </c>
      <c r="AC4" s="380"/>
      <c r="AD4" s="381"/>
    </row>
    <row r="5" spans="1:30" ht="9" customHeight="1" thickBot="1">
      <c r="A5" s="53"/>
      <c r="B5" s="210"/>
      <c r="C5" s="211"/>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340" t="s">
        <v>293</v>
      </c>
      <c r="B7" s="341"/>
      <c r="C7" s="346" t="s">
        <v>47</v>
      </c>
      <c r="D7" s="382" t="s">
        <v>71</v>
      </c>
      <c r="E7" s="388"/>
      <c r="F7" s="388"/>
      <c r="G7" s="388"/>
      <c r="H7" s="383"/>
      <c r="I7" s="391">
        <v>45201</v>
      </c>
      <c r="J7" s="392"/>
      <c r="K7" s="382" t="s">
        <v>67</v>
      </c>
      <c r="L7" s="383"/>
      <c r="M7" s="407" t="s">
        <v>70</v>
      </c>
      <c r="N7" s="408"/>
      <c r="O7" s="397"/>
      <c r="P7" s="398"/>
      <c r="Q7" s="56"/>
      <c r="R7" s="56"/>
      <c r="S7" s="56"/>
      <c r="T7" s="56"/>
      <c r="U7" s="56"/>
      <c r="V7" s="56"/>
      <c r="W7" s="56"/>
      <c r="X7" s="56"/>
      <c r="Y7" s="56"/>
      <c r="Z7" s="57"/>
      <c r="AA7" s="56"/>
      <c r="AB7" s="56"/>
      <c r="AC7" s="62"/>
      <c r="AD7" s="63"/>
    </row>
    <row r="8" spans="1:30" ht="15">
      <c r="A8" s="342"/>
      <c r="B8" s="343"/>
      <c r="C8" s="347"/>
      <c r="D8" s="384"/>
      <c r="E8" s="389"/>
      <c r="F8" s="389"/>
      <c r="G8" s="389"/>
      <c r="H8" s="385"/>
      <c r="I8" s="393"/>
      <c r="J8" s="394"/>
      <c r="K8" s="384"/>
      <c r="L8" s="385"/>
      <c r="M8" s="399" t="s">
        <v>68</v>
      </c>
      <c r="N8" s="400"/>
      <c r="O8" s="401"/>
      <c r="P8" s="402"/>
      <c r="Q8" s="56"/>
      <c r="R8" s="56"/>
      <c r="S8" s="56"/>
      <c r="T8" s="56"/>
      <c r="U8" s="56"/>
      <c r="V8" s="56"/>
      <c r="W8" s="56"/>
      <c r="X8" s="56"/>
      <c r="Y8" s="56"/>
      <c r="Z8" s="57"/>
      <c r="AA8" s="56"/>
      <c r="AB8" s="56"/>
      <c r="AC8" s="62"/>
      <c r="AD8" s="63"/>
    </row>
    <row r="9" spans="1:30" ht="15.75" thickBot="1">
      <c r="A9" s="344"/>
      <c r="B9" s="345"/>
      <c r="C9" s="348"/>
      <c r="D9" s="386"/>
      <c r="E9" s="390"/>
      <c r="F9" s="390"/>
      <c r="G9" s="390"/>
      <c r="H9" s="387"/>
      <c r="I9" s="395"/>
      <c r="J9" s="396"/>
      <c r="K9" s="386"/>
      <c r="L9" s="387"/>
      <c r="M9" s="403" t="s">
        <v>69</v>
      </c>
      <c r="N9" s="404"/>
      <c r="O9" s="405" t="s">
        <v>420</v>
      </c>
      <c r="P9" s="406"/>
      <c r="Q9" s="56"/>
      <c r="R9" s="56"/>
      <c r="S9" s="56"/>
      <c r="T9" s="56"/>
      <c r="U9" s="56"/>
      <c r="V9" s="56"/>
      <c r="W9" s="56"/>
      <c r="X9" s="56"/>
      <c r="Y9" s="56"/>
      <c r="Z9" s="57"/>
      <c r="AA9" s="56"/>
      <c r="AB9" s="56"/>
      <c r="AC9" s="62"/>
      <c r="AD9" s="63"/>
    </row>
    <row r="10" spans="1:30" s="180" customFormat="1" ht="15" customHeight="1" thickBot="1">
      <c r="A10" s="176"/>
      <c r="B10" s="177"/>
      <c r="C10" s="177"/>
      <c r="D10" s="67"/>
      <c r="E10" s="67"/>
      <c r="F10" s="67"/>
      <c r="G10" s="67"/>
      <c r="H10" s="67"/>
      <c r="I10" s="173"/>
      <c r="J10" s="173"/>
      <c r="K10" s="67"/>
      <c r="L10" s="67"/>
      <c r="M10" s="174"/>
      <c r="N10" s="174"/>
      <c r="O10" s="175"/>
      <c r="P10" s="175"/>
      <c r="Q10" s="177"/>
      <c r="R10" s="177"/>
      <c r="S10" s="177"/>
      <c r="T10" s="177"/>
      <c r="U10" s="177"/>
      <c r="V10" s="177"/>
      <c r="W10" s="177"/>
      <c r="X10" s="177"/>
      <c r="Y10" s="177"/>
      <c r="Z10" s="178"/>
      <c r="AA10" s="177"/>
      <c r="AB10" s="177"/>
      <c r="AC10" s="179"/>
      <c r="AD10" s="181"/>
    </row>
    <row r="11" spans="1:30" ht="15" customHeight="1">
      <c r="A11" s="382" t="s">
        <v>0</v>
      </c>
      <c r="B11" s="383"/>
      <c r="C11" s="349" t="s">
        <v>421</v>
      </c>
      <c r="D11" s="350"/>
      <c r="E11" s="350"/>
      <c r="F11" s="350"/>
      <c r="G11" s="350"/>
      <c r="H11" s="350"/>
      <c r="I11" s="350"/>
      <c r="J11" s="350"/>
      <c r="K11" s="350"/>
      <c r="L11" s="350"/>
      <c r="M11" s="350"/>
      <c r="N11" s="350"/>
      <c r="O11" s="350"/>
      <c r="P11" s="350"/>
      <c r="Q11" s="350"/>
      <c r="R11" s="350"/>
      <c r="S11" s="350"/>
      <c r="T11" s="350"/>
      <c r="U11" s="350"/>
      <c r="V11" s="350"/>
      <c r="W11" s="350"/>
      <c r="X11" s="350"/>
      <c r="Y11" s="350"/>
      <c r="Z11" s="350"/>
      <c r="AA11" s="350"/>
      <c r="AB11" s="350"/>
      <c r="AC11" s="350"/>
      <c r="AD11" s="351"/>
    </row>
    <row r="12" spans="1:30" ht="15" customHeight="1">
      <c r="A12" s="384"/>
      <c r="B12" s="385"/>
      <c r="C12" s="352"/>
      <c r="D12" s="353"/>
      <c r="E12" s="353"/>
      <c r="F12" s="353"/>
      <c r="G12" s="353"/>
      <c r="H12" s="353"/>
      <c r="I12" s="353"/>
      <c r="J12" s="353"/>
      <c r="K12" s="353"/>
      <c r="L12" s="353"/>
      <c r="M12" s="353"/>
      <c r="N12" s="353"/>
      <c r="O12" s="353"/>
      <c r="P12" s="353"/>
      <c r="Q12" s="353"/>
      <c r="R12" s="353"/>
      <c r="S12" s="353"/>
      <c r="T12" s="353"/>
      <c r="U12" s="353"/>
      <c r="V12" s="353"/>
      <c r="W12" s="353"/>
      <c r="X12" s="353"/>
      <c r="Y12" s="353"/>
      <c r="Z12" s="353"/>
      <c r="AA12" s="353"/>
      <c r="AB12" s="353"/>
      <c r="AC12" s="353"/>
      <c r="AD12" s="354"/>
    </row>
    <row r="13" spans="1:30" ht="15" customHeight="1" thickBot="1">
      <c r="A13" s="386"/>
      <c r="B13" s="387"/>
      <c r="C13" s="355"/>
      <c r="D13" s="356"/>
      <c r="E13" s="356"/>
      <c r="F13" s="356"/>
      <c r="G13" s="356"/>
      <c r="H13" s="356"/>
      <c r="I13" s="356"/>
      <c r="J13" s="356"/>
      <c r="K13" s="356"/>
      <c r="L13" s="356"/>
      <c r="M13" s="356"/>
      <c r="N13" s="356"/>
      <c r="O13" s="356"/>
      <c r="P13" s="356"/>
      <c r="Q13" s="356"/>
      <c r="R13" s="356"/>
      <c r="S13" s="356"/>
      <c r="T13" s="356"/>
      <c r="U13" s="356"/>
      <c r="V13" s="356"/>
      <c r="W13" s="356"/>
      <c r="X13" s="356"/>
      <c r="Y13" s="356"/>
      <c r="Z13" s="356"/>
      <c r="AA13" s="356"/>
      <c r="AB13" s="356"/>
      <c r="AC13" s="356"/>
      <c r="AD13" s="357"/>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419" t="s">
        <v>77</v>
      </c>
      <c r="B15" s="420"/>
      <c r="C15" s="322" t="s">
        <v>422</v>
      </c>
      <c r="D15" s="323"/>
      <c r="E15" s="323"/>
      <c r="F15" s="323"/>
      <c r="G15" s="323"/>
      <c r="H15" s="323"/>
      <c r="I15" s="323"/>
      <c r="J15" s="323"/>
      <c r="K15" s="324"/>
      <c r="L15" s="358" t="s">
        <v>73</v>
      </c>
      <c r="M15" s="359"/>
      <c r="N15" s="359"/>
      <c r="O15" s="359"/>
      <c r="P15" s="359"/>
      <c r="Q15" s="360"/>
      <c r="R15" s="434" t="s">
        <v>423</v>
      </c>
      <c r="S15" s="435"/>
      <c r="T15" s="435"/>
      <c r="U15" s="435"/>
      <c r="V15" s="435"/>
      <c r="W15" s="435"/>
      <c r="X15" s="436"/>
      <c r="Y15" s="358" t="s">
        <v>72</v>
      </c>
      <c r="Z15" s="360"/>
      <c r="AA15" s="415" t="s">
        <v>424</v>
      </c>
      <c r="AB15" s="416"/>
      <c r="AC15" s="416"/>
      <c r="AD15" s="417"/>
    </row>
    <row r="16" spans="1:30" ht="9" customHeight="1" thickBot="1">
      <c r="A16" s="61"/>
      <c r="B16" s="56"/>
      <c r="C16" s="418"/>
      <c r="D16" s="418"/>
      <c r="E16" s="418"/>
      <c r="F16" s="418"/>
      <c r="G16" s="418"/>
      <c r="H16" s="418"/>
      <c r="I16" s="418"/>
      <c r="J16" s="418"/>
      <c r="K16" s="418"/>
      <c r="L16" s="418"/>
      <c r="M16" s="418"/>
      <c r="N16" s="418"/>
      <c r="O16" s="418"/>
      <c r="P16" s="418"/>
      <c r="Q16" s="418"/>
      <c r="R16" s="418"/>
      <c r="S16" s="418"/>
      <c r="T16" s="418"/>
      <c r="U16" s="418"/>
      <c r="V16" s="418"/>
      <c r="W16" s="418"/>
      <c r="X16" s="418"/>
      <c r="Y16" s="418"/>
      <c r="Z16" s="418"/>
      <c r="AA16" s="418"/>
      <c r="AB16" s="418"/>
      <c r="AC16" s="75"/>
      <c r="AD16" s="76"/>
    </row>
    <row r="17" spans="1:30" s="78" customFormat="1" ht="37.5" customHeight="1" thickBot="1">
      <c r="A17" s="419" t="s">
        <v>79</v>
      </c>
      <c r="B17" s="420"/>
      <c r="C17" s="421" t="s">
        <v>440</v>
      </c>
      <c r="D17" s="422"/>
      <c r="E17" s="422"/>
      <c r="F17" s="422"/>
      <c r="G17" s="422"/>
      <c r="H17" s="422"/>
      <c r="I17" s="422"/>
      <c r="J17" s="422"/>
      <c r="K17" s="422"/>
      <c r="L17" s="422"/>
      <c r="M17" s="422"/>
      <c r="N17" s="422"/>
      <c r="O17" s="422"/>
      <c r="P17" s="422"/>
      <c r="Q17" s="423"/>
      <c r="R17" s="327" t="s">
        <v>374</v>
      </c>
      <c r="S17" s="328"/>
      <c r="T17" s="328"/>
      <c r="U17" s="328"/>
      <c r="V17" s="329"/>
      <c r="W17" s="437">
        <v>1</v>
      </c>
      <c r="X17" s="438"/>
      <c r="Y17" s="328" t="s">
        <v>15</v>
      </c>
      <c r="Z17" s="328"/>
      <c r="AA17" s="328"/>
      <c r="AB17" s="329"/>
      <c r="AC17" s="338">
        <v>0.05</v>
      </c>
      <c r="AD17" s="339"/>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2.25" customHeight="1" thickBot="1">
      <c r="A19" s="327" t="s">
        <v>1</v>
      </c>
      <c r="B19" s="328"/>
      <c r="C19" s="328"/>
      <c r="D19" s="328"/>
      <c r="E19" s="328"/>
      <c r="F19" s="328"/>
      <c r="G19" s="328"/>
      <c r="H19" s="328"/>
      <c r="I19" s="328"/>
      <c r="J19" s="328"/>
      <c r="K19" s="328"/>
      <c r="L19" s="328"/>
      <c r="M19" s="328"/>
      <c r="N19" s="328"/>
      <c r="O19" s="328"/>
      <c r="P19" s="328"/>
      <c r="Q19" s="328"/>
      <c r="R19" s="328"/>
      <c r="S19" s="328"/>
      <c r="T19" s="328"/>
      <c r="U19" s="328"/>
      <c r="V19" s="328"/>
      <c r="W19" s="328"/>
      <c r="X19" s="328"/>
      <c r="Y19" s="328"/>
      <c r="Z19" s="328"/>
      <c r="AA19" s="328"/>
      <c r="AB19" s="328"/>
      <c r="AC19" s="328"/>
      <c r="AD19" s="329"/>
      <c r="AE19" s="86"/>
      <c r="AF19" s="86"/>
    </row>
    <row r="20" spans="1:32" ht="32.25" customHeight="1" thickBot="1">
      <c r="A20" s="85"/>
      <c r="B20" s="62"/>
      <c r="C20" s="333" t="s">
        <v>376</v>
      </c>
      <c r="D20" s="334"/>
      <c r="E20" s="334"/>
      <c r="F20" s="334"/>
      <c r="G20" s="334"/>
      <c r="H20" s="334"/>
      <c r="I20" s="334"/>
      <c r="J20" s="334"/>
      <c r="K20" s="334"/>
      <c r="L20" s="334"/>
      <c r="M20" s="334"/>
      <c r="N20" s="334"/>
      <c r="O20" s="334"/>
      <c r="P20" s="335"/>
      <c r="Q20" s="330" t="s">
        <v>377</v>
      </c>
      <c r="R20" s="331"/>
      <c r="S20" s="331"/>
      <c r="T20" s="331"/>
      <c r="U20" s="331"/>
      <c r="V20" s="331"/>
      <c r="W20" s="331"/>
      <c r="X20" s="331"/>
      <c r="Y20" s="331"/>
      <c r="Z20" s="331"/>
      <c r="AA20" s="331"/>
      <c r="AB20" s="331"/>
      <c r="AC20" s="331"/>
      <c r="AD20" s="332"/>
      <c r="AE20" s="86"/>
      <c r="AF20" s="86"/>
    </row>
    <row r="21" spans="1:32" ht="32.25" customHeight="1" thickBot="1">
      <c r="A21" s="61"/>
      <c r="B21" s="56"/>
      <c r="C21" s="316" t="s">
        <v>39</v>
      </c>
      <c r="D21" s="317" t="s">
        <v>40</v>
      </c>
      <c r="E21" s="317" t="s">
        <v>41</v>
      </c>
      <c r="F21" s="317" t="s">
        <v>42</v>
      </c>
      <c r="G21" s="317" t="s">
        <v>43</v>
      </c>
      <c r="H21" s="317" t="s">
        <v>44</v>
      </c>
      <c r="I21" s="317" t="s">
        <v>45</v>
      </c>
      <c r="J21" s="317" t="s">
        <v>46</v>
      </c>
      <c r="K21" s="317" t="s">
        <v>47</v>
      </c>
      <c r="L21" s="317" t="s">
        <v>48</v>
      </c>
      <c r="M21" s="317" t="s">
        <v>49</v>
      </c>
      <c r="N21" s="317" t="s">
        <v>50</v>
      </c>
      <c r="O21" s="317" t="s">
        <v>8</v>
      </c>
      <c r="P21" s="318" t="s">
        <v>382</v>
      </c>
      <c r="Q21" s="316" t="s">
        <v>39</v>
      </c>
      <c r="R21" s="317" t="s">
        <v>40</v>
      </c>
      <c r="S21" s="317" t="s">
        <v>41</v>
      </c>
      <c r="T21" s="317" t="s">
        <v>42</v>
      </c>
      <c r="U21" s="317" t="s">
        <v>43</v>
      </c>
      <c r="V21" s="317" t="s">
        <v>44</v>
      </c>
      <c r="W21" s="317" t="s">
        <v>45</v>
      </c>
      <c r="X21" s="317" t="s">
        <v>46</v>
      </c>
      <c r="Y21" s="317" t="s">
        <v>47</v>
      </c>
      <c r="Z21" s="317" t="s">
        <v>48</v>
      </c>
      <c r="AA21" s="317" t="s">
        <v>49</v>
      </c>
      <c r="AB21" s="317" t="s">
        <v>50</v>
      </c>
      <c r="AC21" s="317" t="s">
        <v>8</v>
      </c>
      <c r="AD21" s="318" t="s">
        <v>382</v>
      </c>
      <c r="AE21" s="4"/>
      <c r="AF21" s="4"/>
    </row>
    <row r="22" spans="1:32" ht="32.25" customHeight="1">
      <c r="A22" s="336" t="s">
        <v>378</v>
      </c>
      <c r="B22" s="337"/>
      <c r="C22" s="251">
        <f>35873200</f>
        <v>35873200</v>
      </c>
      <c r="D22" s="237"/>
      <c r="E22" s="237"/>
      <c r="F22" s="237"/>
      <c r="G22" s="237">
        <v>-35873200</v>
      </c>
      <c r="H22" s="237"/>
      <c r="I22" s="237"/>
      <c r="J22" s="237"/>
      <c r="K22" s="237"/>
      <c r="L22" s="237"/>
      <c r="M22" s="237"/>
      <c r="N22" s="237"/>
      <c r="O22" s="237">
        <f>SUM(C22:N22)</f>
        <v>0</v>
      </c>
      <c r="P22" s="286"/>
      <c r="Q22" s="187">
        <v>85606500</v>
      </c>
      <c r="R22" s="185"/>
      <c r="S22" s="185"/>
      <c r="T22" s="185"/>
      <c r="U22" s="185"/>
      <c r="V22" s="185"/>
      <c r="W22" s="185">
        <v>4076500</v>
      </c>
      <c r="X22" s="185"/>
      <c r="Y22" s="185"/>
      <c r="Z22" s="185"/>
      <c r="AA22" s="185"/>
      <c r="AB22" s="185"/>
      <c r="AC22" s="185">
        <f>SUM(Q22:AB22)</f>
        <v>89683000</v>
      </c>
      <c r="AD22" s="190" t="str">
        <f>_xlfn.IFERROR(AC22/(SUMIF(Q22:AB22,"&gt;0",Q21:AB21))," ")</f>
        <v> </v>
      </c>
      <c r="AE22" s="4"/>
      <c r="AF22" s="4"/>
    </row>
    <row r="23" spans="1:32" ht="32.25" customHeight="1">
      <c r="A23" s="325" t="s">
        <v>379</v>
      </c>
      <c r="B23" s="326"/>
      <c r="C23" s="183">
        <f>+C22</f>
        <v>35873200</v>
      </c>
      <c r="D23" s="182"/>
      <c r="E23" s="182"/>
      <c r="F23" s="182"/>
      <c r="G23" s="182">
        <v>-35873200</v>
      </c>
      <c r="H23" s="182"/>
      <c r="I23" s="182"/>
      <c r="J23" s="182"/>
      <c r="K23" s="182"/>
      <c r="L23" s="182"/>
      <c r="M23" s="182"/>
      <c r="N23" s="182"/>
      <c r="O23" s="240">
        <f>SUM(C23:N23)</f>
        <v>0</v>
      </c>
      <c r="P23" s="190">
        <f>_xlfn.IFERROR(O23/(SUMIF(C23:N23,"&gt;0",C22:N22))," ")</f>
        <v>0</v>
      </c>
      <c r="Q23" s="187">
        <v>85606500</v>
      </c>
      <c r="R23" s="182"/>
      <c r="S23" s="182"/>
      <c r="T23" s="182"/>
      <c r="U23" s="182"/>
      <c r="V23" s="182"/>
      <c r="W23" s="182"/>
      <c r="X23" s="182">
        <v>4076500</v>
      </c>
      <c r="Y23" s="182"/>
      <c r="Z23" s="182"/>
      <c r="AA23" s="182"/>
      <c r="AB23" s="182"/>
      <c r="AC23" s="240">
        <f>SUM(Q23:AB23)</f>
        <v>89683000</v>
      </c>
      <c r="AD23" s="190">
        <f>_xlfn.IFERROR(AC23/(SUMIF(Q23:AB23,"&gt;0",Q22:AB22))," ")</f>
        <v>1.0476190476190477</v>
      </c>
      <c r="AE23" s="4"/>
      <c r="AF23" s="4"/>
    </row>
    <row r="24" spans="1:32" ht="32.25" customHeight="1">
      <c r="A24" s="325" t="s">
        <v>380</v>
      </c>
      <c r="B24" s="326"/>
      <c r="C24" s="183"/>
      <c r="D24" s="182"/>
      <c r="E24" s="186"/>
      <c r="F24" s="182">
        <f>35873200</f>
        <v>35873200</v>
      </c>
      <c r="G24" s="182">
        <v>-35873200</v>
      </c>
      <c r="H24" s="182"/>
      <c r="I24" s="182"/>
      <c r="J24" s="182"/>
      <c r="K24" s="182"/>
      <c r="L24" s="182"/>
      <c r="M24" s="182"/>
      <c r="N24" s="182"/>
      <c r="O24" s="240">
        <f>SUM(C24:N24)</f>
        <v>0</v>
      </c>
      <c r="P24" s="190" t="str">
        <f>_xlfn.IFERROR(O24/(SUMIF(C24:N24,"&gt;0",C23:N23))," ")</f>
        <v> </v>
      </c>
      <c r="Q24" s="183"/>
      <c r="R24" s="182"/>
      <c r="S24" s="182">
        <v>8153000</v>
      </c>
      <c r="T24" s="182">
        <v>8153000</v>
      </c>
      <c r="U24" s="182">
        <v>8153000</v>
      </c>
      <c r="V24" s="182">
        <v>8153000</v>
      </c>
      <c r="W24" s="182">
        <v>8153000</v>
      </c>
      <c r="X24" s="182">
        <v>8153000</v>
      </c>
      <c r="Y24" s="182">
        <v>8153000</v>
      </c>
      <c r="Z24" s="182">
        <v>8153000</v>
      </c>
      <c r="AA24" s="182">
        <v>8153000</v>
      </c>
      <c r="AB24" s="182">
        <f>12229500+4076500</f>
        <v>16306000</v>
      </c>
      <c r="AC24" s="240">
        <f>SUM(Q24:AB24)</f>
        <v>89683000</v>
      </c>
      <c r="AD24" s="190">
        <f>_xlfn.IFERROR(AC24/(SUMIF(Q24:AB24,"&gt;0",Q23:AB23))," ")</f>
        <v>22</v>
      </c>
      <c r="AE24" s="4"/>
      <c r="AF24" s="4"/>
    </row>
    <row r="25" spans="1:32" ht="32.25" customHeight="1" thickBot="1">
      <c r="A25" s="413" t="s">
        <v>381</v>
      </c>
      <c r="B25" s="414"/>
      <c r="C25" s="184"/>
      <c r="D25" s="304"/>
      <c r="E25" s="304"/>
      <c r="F25" s="304"/>
      <c r="G25" s="304">
        <f>35873200-35873200</f>
        <v>0</v>
      </c>
      <c r="H25" s="304"/>
      <c r="I25" s="304"/>
      <c r="J25" s="304"/>
      <c r="K25" s="304"/>
      <c r="L25" s="304"/>
      <c r="M25" s="304"/>
      <c r="N25" s="304"/>
      <c r="O25" s="294">
        <f>SUM(C25:N25)</f>
        <v>0</v>
      </c>
      <c r="P25" s="191" t="str">
        <f>_xlfn.IFERROR(O25/(SUMIF(C25:N25,"&gt;0",C24:N24))," ")</f>
        <v> </v>
      </c>
      <c r="Q25" s="184"/>
      <c r="R25" s="304"/>
      <c r="S25" s="304">
        <v>8153000</v>
      </c>
      <c r="T25" s="304">
        <v>8153000</v>
      </c>
      <c r="U25" s="304">
        <v>8153000</v>
      </c>
      <c r="V25" s="304">
        <v>8153000</v>
      </c>
      <c r="W25" s="304">
        <v>8153000</v>
      </c>
      <c r="X25" s="304">
        <v>8153000</v>
      </c>
      <c r="Y25" s="304">
        <v>8153000</v>
      </c>
      <c r="Z25" s="304"/>
      <c r="AA25" s="304"/>
      <c r="AB25" s="304"/>
      <c r="AC25" s="294">
        <f>SUM(Q25:AB25)</f>
        <v>57071000</v>
      </c>
      <c r="AD25" s="191">
        <f>_xlfn.IFERROR(AC25/(SUMIF(Q25:AB25,"&gt;0",Q24:AB24))," ")</f>
        <v>1</v>
      </c>
      <c r="AE25" s="4"/>
      <c r="AF25" s="4"/>
    </row>
    <row r="26" spans="1:30" ht="32.2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1"/>
    </row>
    <row r="27" spans="1:30" ht="33.75" customHeight="1">
      <c r="A27" s="409" t="s">
        <v>76</v>
      </c>
      <c r="B27" s="410"/>
      <c r="C27" s="411"/>
      <c r="D27" s="411"/>
      <c r="E27" s="411"/>
      <c r="F27" s="411"/>
      <c r="G27" s="411"/>
      <c r="H27" s="411"/>
      <c r="I27" s="411"/>
      <c r="J27" s="411"/>
      <c r="K27" s="411"/>
      <c r="L27" s="411"/>
      <c r="M27" s="411"/>
      <c r="N27" s="411"/>
      <c r="O27" s="411"/>
      <c r="P27" s="411"/>
      <c r="Q27" s="411"/>
      <c r="R27" s="411"/>
      <c r="S27" s="411"/>
      <c r="T27" s="411"/>
      <c r="U27" s="411"/>
      <c r="V27" s="411"/>
      <c r="W27" s="411"/>
      <c r="X27" s="411"/>
      <c r="Y27" s="411"/>
      <c r="Z27" s="411"/>
      <c r="AA27" s="411"/>
      <c r="AB27" s="411"/>
      <c r="AC27" s="411"/>
      <c r="AD27" s="412"/>
    </row>
    <row r="28" spans="1:30" ht="15" customHeight="1">
      <c r="A28" s="424" t="s">
        <v>189</v>
      </c>
      <c r="B28" s="426" t="s">
        <v>6</v>
      </c>
      <c r="C28" s="427"/>
      <c r="D28" s="326" t="s">
        <v>398</v>
      </c>
      <c r="E28" s="430"/>
      <c r="F28" s="430"/>
      <c r="G28" s="430"/>
      <c r="H28" s="430"/>
      <c r="I28" s="430"/>
      <c r="J28" s="430"/>
      <c r="K28" s="430"/>
      <c r="L28" s="430"/>
      <c r="M28" s="430"/>
      <c r="N28" s="430"/>
      <c r="O28" s="431"/>
      <c r="P28" s="432" t="s">
        <v>8</v>
      </c>
      <c r="Q28" s="432" t="s">
        <v>84</v>
      </c>
      <c r="R28" s="432"/>
      <c r="S28" s="432"/>
      <c r="T28" s="432"/>
      <c r="U28" s="432"/>
      <c r="V28" s="432"/>
      <c r="W28" s="432"/>
      <c r="X28" s="432"/>
      <c r="Y28" s="432"/>
      <c r="Z28" s="432"/>
      <c r="AA28" s="432"/>
      <c r="AB28" s="432"/>
      <c r="AC28" s="432"/>
      <c r="AD28" s="433"/>
    </row>
    <row r="29" spans="1:30" ht="27" customHeight="1">
      <c r="A29" s="425"/>
      <c r="B29" s="428"/>
      <c r="C29" s="429"/>
      <c r="D29" s="208" t="s">
        <v>39</v>
      </c>
      <c r="E29" s="208" t="s">
        <v>40</v>
      </c>
      <c r="F29" s="208" t="s">
        <v>41</v>
      </c>
      <c r="G29" s="208" t="s">
        <v>42</v>
      </c>
      <c r="H29" s="208" t="s">
        <v>43</v>
      </c>
      <c r="I29" s="208" t="s">
        <v>44</v>
      </c>
      <c r="J29" s="208" t="s">
        <v>45</v>
      </c>
      <c r="K29" s="208" t="s">
        <v>46</v>
      </c>
      <c r="L29" s="208" t="s">
        <v>47</v>
      </c>
      <c r="M29" s="208" t="s">
        <v>48</v>
      </c>
      <c r="N29" s="208" t="s">
        <v>49</v>
      </c>
      <c r="O29" s="208" t="s">
        <v>50</v>
      </c>
      <c r="P29" s="431"/>
      <c r="Q29" s="432"/>
      <c r="R29" s="432"/>
      <c r="S29" s="432"/>
      <c r="T29" s="432"/>
      <c r="U29" s="432"/>
      <c r="V29" s="432"/>
      <c r="W29" s="432"/>
      <c r="X29" s="432"/>
      <c r="Y29" s="432"/>
      <c r="Z29" s="432"/>
      <c r="AA29" s="432"/>
      <c r="AB29" s="432"/>
      <c r="AC29" s="432"/>
      <c r="AD29" s="433"/>
    </row>
    <row r="30" spans="1:30" ht="42" customHeight="1" thickBot="1">
      <c r="A30" s="88"/>
      <c r="B30" s="439"/>
      <c r="C30" s="440"/>
      <c r="D30" s="92"/>
      <c r="E30" s="92"/>
      <c r="F30" s="92"/>
      <c r="G30" s="92"/>
      <c r="H30" s="92"/>
      <c r="I30" s="92"/>
      <c r="J30" s="92"/>
      <c r="K30" s="92"/>
      <c r="L30" s="92"/>
      <c r="M30" s="92"/>
      <c r="N30" s="92"/>
      <c r="O30" s="92"/>
      <c r="P30" s="89">
        <f>SUM(D30:O30)</f>
        <v>0</v>
      </c>
      <c r="Q30" s="441"/>
      <c r="R30" s="441"/>
      <c r="S30" s="441"/>
      <c r="T30" s="441"/>
      <c r="U30" s="441"/>
      <c r="V30" s="441"/>
      <c r="W30" s="441"/>
      <c r="X30" s="441"/>
      <c r="Y30" s="441"/>
      <c r="Z30" s="441"/>
      <c r="AA30" s="441"/>
      <c r="AB30" s="441"/>
      <c r="AC30" s="441"/>
      <c r="AD30" s="442"/>
    </row>
    <row r="31" spans="1:30" ht="45" customHeight="1">
      <c r="A31" s="373" t="s">
        <v>292</v>
      </c>
      <c r="B31" s="374"/>
      <c r="C31" s="374"/>
      <c r="D31" s="374"/>
      <c r="E31" s="374"/>
      <c r="F31" s="374"/>
      <c r="G31" s="374"/>
      <c r="H31" s="374"/>
      <c r="I31" s="374"/>
      <c r="J31" s="374"/>
      <c r="K31" s="374"/>
      <c r="L31" s="374"/>
      <c r="M31" s="374"/>
      <c r="N31" s="374"/>
      <c r="O31" s="374"/>
      <c r="P31" s="374"/>
      <c r="Q31" s="374"/>
      <c r="R31" s="374"/>
      <c r="S31" s="374"/>
      <c r="T31" s="374"/>
      <c r="U31" s="374"/>
      <c r="V31" s="374"/>
      <c r="W31" s="374"/>
      <c r="X31" s="374"/>
      <c r="Y31" s="374"/>
      <c r="Z31" s="374"/>
      <c r="AA31" s="374"/>
      <c r="AB31" s="374"/>
      <c r="AC31" s="374"/>
      <c r="AD31" s="375"/>
    </row>
    <row r="32" spans="1:41" ht="23.25" customHeight="1">
      <c r="A32" s="325" t="s">
        <v>190</v>
      </c>
      <c r="B32" s="432" t="s">
        <v>62</v>
      </c>
      <c r="C32" s="432" t="s">
        <v>6</v>
      </c>
      <c r="D32" s="432" t="s">
        <v>60</v>
      </c>
      <c r="E32" s="432"/>
      <c r="F32" s="432"/>
      <c r="G32" s="432"/>
      <c r="H32" s="432"/>
      <c r="I32" s="432"/>
      <c r="J32" s="432"/>
      <c r="K32" s="432"/>
      <c r="L32" s="432"/>
      <c r="M32" s="432"/>
      <c r="N32" s="432"/>
      <c r="O32" s="432"/>
      <c r="P32" s="432"/>
      <c r="Q32" s="432" t="s">
        <v>85</v>
      </c>
      <c r="R32" s="432"/>
      <c r="S32" s="432"/>
      <c r="T32" s="432"/>
      <c r="U32" s="432"/>
      <c r="V32" s="432"/>
      <c r="W32" s="432"/>
      <c r="X32" s="432"/>
      <c r="Y32" s="432"/>
      <c r="Z32" s="432"/>
      <c r="AA32" s="432"/>
      <c r="AB32" s="432"/>
      <c r="AC32" s="432"/>
      <c r="AD32" s="433"/>
      <c r="AG32" s="90"/>
      <c r="AH32" s="90"/>
      <c r="AI32" s="90"/>
      <c r="AJ32" s="90"/>
      <c r="AK32" s="90"/>
      <c r="AL32" s="90"/>
      <c r="AM32" s="90"/>
      <c r="AN32" s="90"/>
      <c r="AO32" s="90"/>
    </row>
    <row r="33" spans="1:41" ht="27" customHeight="1">
      <c r="A33" s="325"/>
      <c r="B33" s="432"/>
      <c r="C33" s="443"/>
      <c r="D33" s="208" t="s">
        <v>39</v>
      </c>
      <c r="E33" s="208" t="s">
        <v>40</v>
      </c>
      <c r="F33" s="208" t="s">
        <v>41</v>
      </c>
      <c r="G33" s="208" t="s">
        <v>42</v>
      </c>
      <c r="H33" s="208" t="s">
        <v>43</v>
      </c>
      <c r="I33" s="208" t="s">
        <v>44</v>
      </c>
      <c r="J33" s="208" t="s">
        <v>45</v>
      </c>
      <c r="K33" s="208" t="s">
        <v>46</v>
      </c>
      <c r="L33" s="208" t="s">
        <v>47</v>
      </c>
      <c r="M33" s="208" t="s">
        <v>48</v>
      </c>
      <c r="N33" s="208" t="s">
        <v>49</v>
      </c>
      <c r="O33" s="208" t="s">
        <v>50</v>
      </c>
      <c r="P33" s="208" t="s">
        <v>8</v>
      </c>
      <c r="Q33" s="432" t="s">
        <v>402</v>
      </c>
      <c r="R33" s="432"/>
      <c r="S33" s="432"/>
      <c r="T33" s="432" t="s">
        <v>403</v>
      </c>
      <c r="U33" s="432"/>
      <c r="V33" s="432"/>
      <c r="W33" s="428" t="s">
        <v>81</v>
      </c>
      <c r="X33" s="444"/>
      <c r="Y33" s="444"/>
      <c r="Z33" s="429"/>
      <c r="AA33" s="428" t="s">
        <v>82</v>
      </c>
      <c r="AB33" s="444"/>
      <c r="AC33" s="444"/>
      <c r="AD33" s="445"/>
      <c r="AG33" s="90"/>
      <c r="AH33" s="90"/>
      <c r="AI33" s="90"/>
      <c r="AJ33" s="90"/>
      <c r="AK33" s="90"/>
      <c r="AL33" s="90"/>
      <c r="AM33" s="90"/>
      <c r="AN33" s="90"/>
      <c r="AO33" s="90"/>
    </row>
    <row r="34" spans="1:41" ht="123" customHeight="1">
      <c r="A34" s="446" t="s">
        <v>440</v>
      </c>
      <c r="B34" s="448">
        <v>0.05</v>
      </c>
      <c r="C34" s="93" t="s">
        <v>9</v>
      </c>
      <c r="D34" s="92"/>
      <c r="E34" s="92"/>
      <c r="F34" s="216">
        <v>0.1</v>
      </c>
      <c r="G34" s="216">
        <v>0.1</v>
      </c>
      <c r="H34" s="216">
        <v>0.1</v>
      </c>
      <c r="I34" s="216">
        <v>0.1</v>
      </c>
      <c r="J34" s="216">
        <v>0.1</v>
      </c>
      <c r="K34" s="216">
        <v>0.1</v>
      </c>
      <c r="L34" s="216">
        <v>0.1</v>
      </c>
      <c r="M34" s="216">
        <v>0.1</v>
      </c>
      <c r="N34" s="216">
        <v>0.1</v>
      </c>
      <c r="O34" s="216">
        <v>0.1</v>
      </c>
      <c r="P34" s="213">
        <f>SUM(D34:O34)</f>
        <v>0.9999999999999999</v>
      </c>
      <c r="Q34" s="450" t="s">
        <v>538</v>
      </c>
      <c r="R34" s="451"/>
      <c r="S34" s="452"/>
      <c r="T34" s="450" t="s">
        <v>539</v>
      </c>
      <c r="U34" s="451"/>
      <c r="V34" s="452"/>
      <c r="W34" s="450"/>
      <c r="X34" s="451"/>
      <c r="Y34" s="451"/>
      <c r="Z34" s="452"/>
      <c r="AA34" s="450" t="s">
        <v>528</v>
      </c>
      <c r="AB34" s="451"/>
      <c r="AC34" s="451"/>
      <c r="AD34" s="456"/>
      <c r="AG34" s="90"/>
      <c r="AH34" s="90"/>
      <c r="AI34" s="90"/>
      <c r="AJ34" s="90"/>
      <c r="AK34" s="90"/>
      <c r="AL34" s="90"/>
      <c r="AM34" s="90"/>
      <c r="AN34" s="90"/>
      <c r="AO34" s="90"/>
    </row>
    <row r="35" spans="1:41" ht="114" customHeight="1" thickBot="1">
      <c r="A35" s="447"/>
      <c r="B35" s="449"/>
      <c r="C35" s="94" t="s">
        <v>10</v>
      </c>
      <c r="D35" s="95"/>
      <c r="E35" s="95"/>
      <c r="F35" s="274">
        <v>0.1</v>
      </c>
      <c r="G35" s="274">
        <v>0.1</v>
      </c>
      <c r="H35" s="274">
        <v>0.1</v>
      </c>
      <c r="I35" s="274">
        <v>0.1</v>
      </c>
      <c r="J35" s="274">
        <v>0.1</v>
      </c>
      <c r="K35" s="274">
        <v>0.1</v>
      </c>
      <c r="L35" s="274">
        <v>0.1</v>
      </c>
      <c r="M35" s="96"/>
      <c r="N35" s="96"/>
      <c r="O35" s="96"/>
      <c r="P35" s="169">
        <f>SUM(D35:O35)</f>
        <v>0.7</v>
      </c>
      <c r="Q35" s="453"/>
      <c r="R35" s="454"/>
      <c r="S35" s="455"/>
      <c r="T35" s="453"/>
      <c r="U35" s="454"/>
      <c r="V35" s="455"/>
      <c r="W35" s="453"/>
      <c r="X35" s="454"/>
      <c r="Y35" s="454"/>
      <c r="Z35" s="455"/>
      <c r="AA35" s="453"/>
      <c r="AB35" s="454"/>
      <c r="AC35" s="454"/>
      <c r="AD35" s="457"/>
      <c r="AE35" s="50"/>
      <c r="AF35" s="97"/>
      <c r="AG35" s="90"/>
      <c r="AH35" s="90"/>
      <c r="AI35" s="90"/>
      <c r="AJ35" s="90"/>
      <c r="AK35" s="90"/>
      <c r="AL35" s="90"/>
      <c r="AM35" s="90"/>
      <c r="AN35" s="90"/>
      <c r="AO35" s="90"/>
    </row>
    <row r="36" spans="1:41" ht="26.25" customHeight="1">
      <c r="A36" s="336" t="s">
        <v>191</v>
      </c>
      <c r="B36" s="464" t="s">
        <v>61</v>
      </c>
      <c r="C36" s="466" t="s">
        <v>11</v>
      </c>
      <c r="D36" s="466"/>
      <c r="E36" s="466"/>
      <c r="F36" s="466"/>
      <c r="G36" s="466"/>
      <c r="H36" s="466"/>
      <c r="I36" s="466"/>
      <c r="J36" s="466"/>
      <c r="K36" s="466"/>
      <c r="L36" s="466"/>
      <c r="M36" s="466"/>
      <c r="N36" s="466"/>
      <c r="O36" s="466"/>
      <c r="P36" s="466"/>
      <c r="Q36" s="337" t="s">
        <v>78</v>
      </c>
      <c r="R36" s="467"/>
      <c r="S36" s="467"/>
      <c r="T36" s="467"/>
      <c r="U36" s="467"/>
      <c r="V36" s="467"/>
      <c r="W36" s="467"/>
      <c r="X36" s="467"/>
      <c r="Y36" s="467"/>
      <c r="Z36" s="467"/>
      <c r="AA36" s="467"/>
      <c r="AB36" s="467"/>
      <c r="AC36" s="467"/>
      <c r="AD36" s="468"/>
      <c r="AG36" s="90"/>
      <c r="AH36" s="90"/>
      <c r="AI36" s="90"/>
      <c r="AJ36" s="90"/>
      <c r="AK36" s="90"/>
      <c r="AL36" s="90"/>
      <c r="AM36" s="90"/>
      <c r="AN36" s="90"/>
      <c r="AO36" s="90"/>
    </row>
    <row r="37" spans="1:41" ht="26.25" customHeight="1">
      <c r="A37" s="325"/>
      <c r="B37" s="465"/>
      <c r="C37" s="311" t="s">
        <v>12</v>
      </c>
      <c r="D37" s="311" t="s">
        <v>36</v>
      </c>
      <c r="E37" s="311" t="s">
        <v>37</v>
      </c>
      <c r="F37" s="311" t="s">
        <v>38</v>
      </c>
      <c r="G37" s="311" t="s">
        <v>51</v>
      </c>
      <c r="H37" s="311" t="s">
        <v>52</v>
      </c>
      <c r="I37" s="311" t="s">
        <v>53</v>
      </c>
      <c r="J37" s="311" t="s">
        <v>54</v>
      </c>
      <c r="K37" s="311" t="s">
        <v>55</v>
      </c>
      <c r="L37" s="311" t="s">
        <v>56</v>
      </c>
      <c r="M37" s="311" t="s">
        <v>57</v>
      </c>
      <c r="N37" s="311" t="s">
        <v>58</v>
      </c>
      <c r="O37" s="311" t="s">
        <v>59</v>
      </c>
      <c r="P37" s="311" t="s">
        <v>63</v>
      </c>
      <c r="Q37" s="326" t="s">
        <v>83</v>
      </c>
      <c r="R37" s="430"/>
      <c r="S37" s="430"/>
      <c r="T37" s="430"/>
      <c r="U37" s="430"/>
      <c r="V37" s="430"/>
      <c r="W37" s="430"/>
      <c r="X37" s="430"/>
      <c r="Y37" s="430"/>
      <c r="Z37" s="430"/>
      <c r="AA37" s="430"/>
      <c r="AB37" s="430"/>
      <c r="AC37" s="430"/>
      <c r="AD37" s="469"/>
      <c r="AG37" s="98"/>
      <c r="AH37" s="98"/>
      <c r="AI37" s="98"/>
      <c r="AJ37" s="98"/>
      <c r="AK37" s="98"/>
      <c r="AL37" s="98"/>
      <c r="AM37" s="98"/>
      <c r="AN37" s="98"/>
      <c r="AO37" s="98"/>
    </row>
    <row r="38" spans="1:41" ht="147.75" customHeight="1">
      <c r="A38" s="470" t="s">
        <v>441</v>
      </c>
      <c r="B38" s="610">
        <v>0.05</v>
      </c>
      <c r="C38" s="93" t="s">
        <v>9</v>
      </c>
      <c r="D38" s="99"/>
      <c r="E38" s="99"/>
      <c r="F38" s="168">
        <v>0.1</v>
      </c>
      <c r="G38" s="168">
        <v>0.1</v>
      </c>
      <c r="H38" s="168">
        <v>0.1</v>
      </c>
      <c r="I38" s="168">
        <v>0.1</v>
      </c>
      <c r="J38" s="168">
        <v>0.1</v>
      </c>
      <c r="K38" s="168">
        <v>0.1</v>
      </c>
      <c r="L38" s="168">
        <v>0.1</v>
      </c>
      <c r="M38" s="168">
        <v>0.1</v>
      </c>
      <c r="N38" s="168">
        <v>0.1</v>
      </c>
      <c r="O38" s="168">
        <v>0.1</v>
      </c>
      <c r="P38" s="100">
        <f>SUM(D38:O38)</f>
        <v>0.9999999999999999</v>
      </c>
      <c r="Q38" s="612" t="s">
        <v>549</v>
      </c>
      <c r="R38" s="613"/>
      <c r="S38" s="613"/>
      <c r="T38" s="613"/>
      <c r="U38" s="613"/>
      <c r="V38" s="613"/>
      <c r="W38" s="613"/>
      <c r="X38" s="613"/>
      <c r="Y38" s="613"/>
      <c r="Z38" s="613"/>
      <c r="AA38" s="613"/>
      <c r="AB38" s="613"/>
      <c r="AC38" s="613"/>
      <c r="AD38" s="614"/>
      <c r="AE38" s="101"/>
      <c r="AG38" s="102"/>
      <c r="AH38" s="102"/>
      <c r="AI38" s="102"/>
      <c r="AJ38" s="102"/>
      <c r="AK38" s="102"/>
      <c r="AL38" s="102"/>
      <c r="AM38" s="102"/>
      <c r="AN38" s="102"/>
      <c r="AO38" s="102"/>
    </row>
    <row r="39" spans="1:31" ht="129" customHeight="1" thickBot="1">
      <c r="A39" s="609"/>
      <c r="B39" s="611"/>
      <c r="C39" s="94" t="s">
        <v>10</v>
      </c>
      <c r="D39" s="110"/>
      <c r="E39" s="110"/>
      <c r="F39" s="110">
        <v>0.1</v>
      </c>
      <c r="G39" s="110">
        <v>0.1</v>
      </c>
      <c r="H39" s="110">
        <v>0.1</v>
      </c>
      <c r="I39" s="110">
        <v>0.1</v>
      </c>
      <c r="J39" s="110">
        <v>0.1</v>
      </c>
      <c r="K39" s="110">
        <v>0.1</v>
      </c>
      <c r="L39" s="110">
        <v>0.1</v>
      </c>
      <c r="M39" s="110"/>
      <c r="N39" s="110"/>
      <c r="O39" s="110"/>
      <c r="P39" s="112">
        <f>SUM(D39:O39)</f>
        <v>0.7</v>
      </c>
      <c r="Q39" s="615" t="s">
        <v>591</v>
      </c>
      <c r="R39" s="615"/>
      <c r="S39" s="615"/>
      <c r="T39" s="615"/>
      <c r="U39" s="615"/>
      <c r="V39" s="615"/>
      <c r="W39" s="615"/>
      <c r="X39" s="615"/>
      <c r="Y39" s="615"/>
      <c r="Z39" s="615"/>
      <c r="AA39" s="615"/>
      <c r="AB39" s="615"/>
      <c r="AC39" s="615"/>
      <c r="AD39" s="616"/>
      <c r="AE39" s="101"/>
    </row>
    <row r="40" ht="15">
      <c r="A40" s="52" t="s">
        <v>294</v>
      </c>
    </row>
  </sheetData>
  <sheetProtection/>
  <mergeCells count="74">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B4:AD4"/>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W33:Z33"/>
    <mergeCell ref="AA33:AD33"/>
    <mergeCell ref="A34:A35"/>
    <mergeCell ref="B34:B35"/>
    <mergeCell ref="Q34:S35"/>
    <mergeCell ref="T34:V35"/>
    <mergeCell ref="W34:Z35"/>
    <mergeCell ref="AA34:AD35"/>
    <mergeCell ref="A36:A37"/>
    <mergeCell ref="B36:B37"/>
    <mergeCell ref="C36:P36"/>
    <mergeCell ref="Q36:AD36"/>
    <mergeCell ref="Q37:AD37"/>
    <mergeCell ref="A38:A39"/>
    <mergeCell ref="B38:B39"/>
    <mergeCell ref="Q38:AD38"/>
    <mergeCell ref="Q39:AD39"/>
  </mergeCells>
  <dataValidations count="3">
    <dataValidation type="list" allowBlank="1" showInputMessage="1" showErrorMessage="1" sqref="C7:C9"/>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AA34 Q34 W34 T34 Q38:Q39">
      <formula1>2000</formula1>
    </dataValidation>
  </dataValidations>
  <printOptions/>
  <pageMargins left="0.25" right="0.25" top="1" bottom="1" header="0.3" footer="0.3"/>
  <pageSetup fitToHeight="1" fitToWidth="1" horizontalDpi="600" verticalDpi="600" orientation="landscape" scale="16"/>
  <drawing r:id="rId3"/>
  <legacyDrawing r:id="rId2"/>
</worksheet>
</file>

<file path=xl/worksheets/sheet8.xml><?xml version="1.0" encoding="utf-8"?>
<worksheet xmlns="http://schemas.openxmlformats.org/spreadsheetml/2006/main" xmlns:r="http://schemas.openxmlformats.org/officeDocument/2006/relationships">
  <sheetPr>
    <tabColor theme="7" tint="0.39998000860214233"/>
    <pageSetUpPr fitToPage="1"/>
  </sheetPr>
  <dimension ref="A1:AZ33"/>
  <sheetViews>
    <sheetView zoomScale="80" zoomScaleNormal="80" zoomScalePageLayoutView="0" workbookViewId="0" topLeftCell="W19">
      <selection activeCell="AU25" sqref="AU25"/>
    </sheetView>
  </sheetViews>
  <sheetFormatPr defaultColWidth="10.8515625" defaultRowHeight="15"/>
  <cols>
    <col min="1" max="1" width="10.140625" style="113" customWidth="1"/>
    <col min="2" max="2" width="10.00390625" style="113" customWidth="1"/>
    <col min="3" max="3" width="17.28125" style="113" customWidth="1"/>
    <col min="4" max="6" width="8.28125" style="113" customWidth="1"/>
    <col min="7" max="8" width="14.7109375" style="113" customWidth="1"/>
    <col min="9" max="9" width="44.28125" style="113" customWidth="1"/>
    <col min="10" max="10" width="29.28125" style="225" customWidth="1"/>
    <col min="11" max="11" width="16.8515625" style="113" customWidth="1"/>
    <col min="12" max="12" width="15.28125" style="113" customWidth="1"/>
    <col min="13" max="13" width="16.8515625" style="225" customWidth="1"/>
    <col min="14" max="14" width="21.140625" style="113" customWidth="1"/>
    <col min="15" max="15" width="8.7109375" style="113" customWidth="1"/>
    <col min="16" max="16" width="10.421875" style="113" customWidth="1"/>
    <col min="17" max="19" width="8.7109375" style="113" customWidth="1"/>
    <col min="20" max="20" width="22.28125" style="113" customWidth="1"/>
    <col min="21" max="21" width="17.28125" style="113" customWidth="1"/>
    <col min="22" max="22" width="5.8515625" style="113" customWidth="1"/>
    <col min="23" max="23" width="6.7109375" style="113" customWidth="1"/>
    <col min="24" max="33" width="5.8515625" style="271" customWidth="1"/>
    <col min="34" max="34" width="5.8515625" style="278" customWidth="1"/>
    <col min="35" max="36" width="5.8515625" style="271" customWidth="1"/>
    <col min="37" max="45" width="5.8515625" style="113" customWidth="1"/>
    <col min="46" max="46" width="17.140625" style="125" customWidth="1"/>
    <col min="47" max="47" width="15.8515625" style="201" customWidth="1"/>
    <col min="48" max="48" width="48.140625" style="279" customWidth="1"/>
    <col min="49" max="49" width="56.00390625" style="279" customWidth="1"/>
    <col min="50" max="50" width="41.421875" style="280" customWidth="1"/>
    <col min="51" max="51" width="24.421875" style="113" customWidth="1"/>
    <col min="52" max="16384" width="10.8515625" style="113" customWidth="1"/>
  </cols>
  <sheetData>
    <row r="1" spans="1:51" ht="15.75" customHeight="1">
      <c r="A1" s="659" t="s">
        <v>16</v>
      </c>
      <c r="B1" s="660"/>
      <c r="C1" s="660"/>
      <c r="D1" s="660"/>
      <c r="E1" s="660"/>
      <c r="F1" s="660"/>
      <c r="G1" s="660"/>
      <c r="H1" s="660"/>
      <c r="I1" s="660"/>
      <c r="J1" s="660"/>
      <c r="K1" s="660"/>
      <c r="L1" s="660"/>
      <c r="M1" s="660"/>
      <c r="N1" s="660"/>
      <c r="O1" s="660"/>
      <c r="P1" s="660"/>
      <c r="Q1" s="660"/>
      <c r="R1" s="660"/>
      <c r="S1" s="660"/>
      <c r="T1" s="660"/>
      <c r="U1" s="660"/>
      <c r="V1" s="660"/>
      <c r="W1" s="660"/>
      <c r="X1" s="660"/>
      <c r="Y1" s="660"/>
      <c r="Z1" s="660"/>
      <c r="AA1" s="660"/>
      <c r="AB1" s="660"/>
      <c r="AC1" s="660"/>
      <c r="AD1" s="660"/>
      <c r="AE1" s="660"/>
      <c r="AF1" s="660"/>
      <c r="AG1" s="660"/>
      <c r="AH1" s="660"/>
      <c r="AI1" s="660"/>
      <c r="AJ1" s="660"/>
      <c r="AK1" s="660"/>
      <c r="AL1" s="660"/>
      <c r="AM1" s="660"/>
      <c r="AN1" s="660"/>
      <c r="AO1" s="660"/>
      <c r="AP1" s="660"/>
      <c r="AQ1" s="660"/>
      <c r="AR1" s="660"/>
      <c r="AS1" s="660"/>
      <c r="AT1" s="660"/>
      <c r="AU1" s="660"/>
      <c r="AV1" s="660"/>
      <c r="AW1" s="661"/>
      <c r="AX1" s="584" t="s">
        <v>418</v>
      </c>
      <c r="AY1" s="585"/>
    </row>
    <row r="2" spans="1:51" ht="15.75" customHeight="1">
      <c r="A2" s="665" t="s">
        <v>17</v>
      </c>
      <c r="B2" s="666"/>
      <c r="C2" s="666"/>
      <c r="D2" s="666"/>
      <c r="E2" s="666"/>
      <c r="F2" s="666"/>
      <c r="G2" s="666"/>
      <c r="H2" s="666"/>
      <c r="I2" s="666"/>
      <c r="J2" s="666"/>
      <c r="K2" s="666"/>
      <c r="L2" s="666"/>
      <c r="M2" s="666"/>
      <c r="N2" s="666"/>
      <c r="O2" s="666"/>
      <c r="P2" s="666"/>
      <c r="Q2" s="666"/>
      <c r="R2" s="666"/>
      <c r="S2" s="666"/>
      <c r="T2" s="666"/>
      <c r="U2" s="666"/>
      <c r="V2" s="666"/>
      <c r="W2" s="666"/>
      <c r="X2" s="666"/>
      <c r="Y2" s="666"/>
      <c r="Z2" s="666"/>
      <c r="AA2" s="666"/>
      <c r="AB2" s="666"/>
      <c r="AC2" s="666"/>
      <c r="AD2" s="666"/>
      <c r="AE2" s="666"/>
      <c r="AF2" s="666"/>
      <c r="AG2" s="666"/>
      <c r="AH2" s="666"/>
      <c r="AI2" s="666"/>
      <c r="AJ2" s="666"/>
      <c r="AK2" s="666"/>
      <c r="AL2" s="666"/>
      <c r="AM2" s="666"/>
      <c r="AN2" s="666"/>
      <c r="AO2" s="666"/>
      <c r="AP2" s="666"/>
      <c r="AQ2" s="666"/>
      <c r="AR2" s="666"/>
      <c r="AS2" s="666"/>
      <c r="AT2" s="666"/>
      <c r="AU2" s="666"/>
      <c r="AV2" s="666"/>
      <c r="AW2" s="667"/>
      <c r="AX2" s="656" t="s">
        <v>413</v>
      </c>
      <c r="AY2" s="657"/>
    </row>
    <row r="3" spans="1:51" ht="15" customHeight="1">
      <c r="A3" s="668" t="s">
        <v>195</v>
      </c>
      <c r="B3" s="669"/>
      <c r="C3" s="669"/>
      <c r="D3" s="669"/>
      <c r="E3" s="669"/>
      <c r="F3" s="669"/>
      <c r="G3" s="669"/>
      <c r="H3" s="669"/>
      <c r="I3" s="669"/>
      <c r="J3" s="669"/>
      <c r="K3" s="669"/>
      <c r="L3" s="669"/>
      <c r="M3" s="669"/>
      <c r="N3" s="669"/>
      <c r="O3" s="669"/>
      <c r="P3" s="669"/>
      <c r="Q3" s="669"/>
      <c r="R3" s="669"/>
      <c r="S3" s="669"/>
      <c r="T3" s="669"/>
      <c r="U3" s="669"/>
      <c r="V3" s="669"/>
      <c r="W3" s="669"/>
      <c r="X3" s="669"/>
      <c r="Y3" s="669"/>
      <c r="Z3" s="669"/>
      <c r="AA3" s="669"/>
      <c r="AB3" s="669"/>
      <c r="AC3" s="669"/>
      <c r="AD3" s="669"/>
      <c r="AE3" s="669"/>
      <c r="AF3" s="669"/>
      <c r="AG3" s="669"/>
      <c r="AH3" s="669"/>
      <c r="AI3" s="669"/>
      <c r="AJ3" s="669"/>
      <c r="AK3" s="669"/>
      <c r="AL3" s="669"/>
      <c r="AM3" s="669"/>
      <c r="AN3" s="669"/>
      <c r="AO3" s="669"/>
      <c r="AP3" s="669"/>
      <c r="AQ3" s="669"/>
      <c r="AR3" s="669"/>
      <c r="AS3" s="669"/>
      <c r="AT3" s="669"/>
      <c r="AU3" s="669"/>
      <c r="AV3" s="669"/>
      <c r="AW3" s="670"/>
      <c r="AX3" s="656" t="s">
        <v>419</v>
      </c>
      <c r="AY3" s="657"/>
    </row>
    <row r="4" spans="1:51" ht="15.75" customHeight="1">
      <c r="A4" s="659"/>
      <c r="B4" s="660"/>
      <c r="C4" s="660"/>
      <c r="D4" s="660"/>
      <c r="E4" s="660"/>
      <c r="F4" s="660"/>
      <c r="G4" s="660"/>
      <c r="H4" s="660"/>
      <c r="I4" s="660"/>
      <c r="J4" s="660"/>
      <c r="K4" s="660"/>
      <c r="L4" s="660"/>
      <c r="M4" s="660"/>
      <c r="N4" s="660"/>
      <c r="O4" s="660"/>
      <c r="P4" s="660"/>
      <c r="Q4" s="660"/>
      <c r="R4" s="660"/>
      <c r="S4" s="660"/>
      <c r="T4" s="660"/>
      <c r="U4" s="660"/>
      <c r="V4" s="660"/>
      <c r="W4" s="660"/>
      <c r="X4" s="660"/>
      <c r="Y4" s="660"/>
      <c r="Z4" s="660"/>
      <c r="AA4" s="660"/>
      <c r="AB4" s="660"/>
      <c r="AC4" s="660"/>
      <c r="AD4" s="660"/>
      <c r="AE4" s="660"/>
      <c r="AF4" s="660"/>
      <c r="AG4" s="660"/>
      <c r="AH4" s="660"/>
      <c r="AI4" s="660"/>
      <c r="AJ4" s="660"/>
      <c r="AK4" s="660"/>
      <c r="AL4" s="660"/>
      <c r="AM4" s="660"/>
      <c r="AN4" s="660"/>
      <c r="AO4" s="660"/>
      <c r="AP4" s="660"/>
      <c r="AQ4" s="660"/>
      <c r="AR4" s="660"/>
      <c r="AS4" s="660"/>
      <c r="AT4" s="660"/>
      <c r="AU4" s="660"/>
      <c r="AV4" s="660"/>
      <c r="AW4" s="661"/>
      <c r="AX4" s="658" t="s">
        <v>176</v>
      </c>
      <c r="AY4" s="658"/>
    </row>
    <row r="5" spans="1:51" ht="15" customHeight="1">
      <c r="A5" s="620" t="s">
        <v>174</v>
      </c>
      <c r="B5" s="621"/>
      <c r="C5" s="621"/>
      <c r="D5" s="621"/>
      <c r="E5" s="621"/>
      <c r="F5" s="621"/>
      <c r="G5" s="621"/>
      <c r="H5" s="621"/>
      <c r="I5" s="621"/>
      <c r="J5" s="621"/>
      <c r="K5" s="621"/>
      <c r="L5" s="621"/>
      <c r="M5" s="621"/>
      <c r="N5" s="621"/>
      <c r="O5" s="621"/>
      <c r="P5" s="621"/>
      <c r="Q5" s="621"/>
      <c r="R5" s="621"/>
      <c r="S5" s="621"/>
      <c r="T5" s="621"/>
      <c r="U5" s="621"/>
      <c r="V5" s="621"/>
      <c r="W5" s="621"/>
      <c r="X5" s="621"/>
      <c r="Y5" s="621"/>
      <c r="Z5" s="621"/>
      <c r="AA5" s="621"/>
      <c r="AB5" s="621"/>
      <c r="AC5" s="621"/>
      <c r="AD5" s="621"/>
      <c r="AE5" s="621"/>
      <c r="AF5" s="621"/>
      <c r="AG5" s="622"/>
      <c r="AH5" s="626" t="s">
        <v>69</v>
      </c>
      <c r="AI5" s="646"/>
      <c r="AJ5" s="646"/>
      <c r="AK5" s="646"/>
      <c r="AL5" s="646"/>
      <c r="AM5" s="646"/>
      <c r="AN5" s="646"/>
      <c r="AO5" s="646"/>
      <c r="AP5" s="646"/>
      <c r="AQ5" s="646"/>
      <c r="AR5" s="646"/>
      <c r="AS5" s="646"/>
      <c r="AT5" s="646"/>
      <c r="AU5" s="627"/>
      <c r="AV5" s="617" t="s">
        <v>404</v>
      </c>
      <c r="AW5" s="617" t="s">
        <v>405</v>
      </c>
      <c r="AX5" s="617" t="s">
        <v>298</v>
      </c>
      <c r="AY5" s="641" t="s">
        <v>299</v>
      </c>
    </row>
    <row r="6" spans="1:51" ht="15" customHeight="1">
      <c r="A6" s="623" t="s">
        <v>71</v>
      </c>
      <c r="B6" s="623"/>
      <c r="C6" s="623"/>
      <c r="D6" s="624">
        <v>45201</v>
      </c>
      <c r="E6" s="625"/>
      <c r="F6" s="626" t="s">
        <v>67</v>
      </c>
      <c r="G6" s="627"/>
      <c r="H6" s="632" t="s">
        <v>70</v>
      </c>
      <c r="I6" s="632"/>
      <c r="J6" s="209"/>
      <c r="K6" s="626"/>
      <c r="L6" s="646"/>
      <c r="M6" s="646"/>
      <c r="N6" s="646"/>
      <c r="O6" s="646"/>
      <c r="P6" s="646"/>
      <c r="Q6" s="646"/>
      <c r="R6" s="646"/>
      <c r="S6" s="646"/>
      <c r="T6" s="646"/>
      <c r="U6" s="646"/>
      <c r="V6" s="114"/>
      <c r="W6" s="114"/>
      <c r="X6" s="114"/>
      <c r="Y6" s="114"/>
      <c r="Z6" s="114"/>
      <c r="AA6" s="114"/>
      <c r="AB6" s="114"/>
      <c r="AC6" s="114"/>
      <c r="AD6" s="114"/>
      <c r="AE6" s="114"/>
      <c r="AF6" s="114"/>
      <c r="AG6" s="114"/>
      <c r="AH6" s="628"/>
      <c r="AI6" s="647"/>
      <c r="AJ6" s="647"/>
      <c r="AK6" s="647"/>
      <c r="AL6" s="647"/>
      <c r="AM6" s="647"/>
      <c r="AN6" s="647"/>
      <c r="AO6" s="647"/>
      <c r="AP6" s="647"/>
      <c r="AQ6" s="647"/>
      <c r="AR6" s="647"/>
      <c r="AS6" s="647"/>
      <c r="AT6" s="647"/>
      <c r="AU6" s="629"/>
      <c r="AV6" s="618"/>
      <c r="AW6" s="618"/>
      <c r="AX6" s="618"/>
      <c r="AY6" s="644"/>
    </row>
    <row r="7" spans="1:51" ht="15" customHeight="1">
      <c r="A7" s="623"/>
      <c r="B7" s="623"/>
      <c r="C7" s="623"/>
      <c r="D7" s="625"/>
      <c r="E7" s="625"/>
      <c r="F7" s="628"/>
      <c r="G7" s="629"/>
      <c r="H7" s="632" t="s">
        <v>68</v>
      </c>
      <c r="I7" s="632"/>
      <c r="J7" s="224"/>
      <c r="K7" s="628"/>
      <c r="L7" s="647"/>
      <c r="M7" s="647"/>
      <c r="N7" s="647"/>
      <c r="O7" s="647"/>
      <c r="P7" s="647"/>
      <c r="Q7" s="647"/>
      <c r="R7" s="647"/>
      <c r="S7" s="647"/>
      <c r="T7" s="647"/>
      <c r="U7" s="647"/>
      <c r="V7" s="115"/>
      <c r="W7" s="115"/>
      <c r="X7" s="115"/>
      <c r="Y7" s="115"/>
      <c r="Z7" s="115"/>
      <c r="AA7" s="115"/>
      <c r="AB7" s="115"/>
      <c r="AC7" s="115"/>
      <c r="AD7" s="115"/>
      <c r="AE7" s="115"/>
      <c r="AF7" s="115"/>
      <c r="AG7" s="115"/>
      <c r="AH7" s="628"/>
      <c r="AI7" s="647"/>
      <c r="AJ7" s="647"/>
      <c r="AK7" s="647"/>
      <c r="AL7" s="647"/>
      <c r="AM7" s="647"/>
      <c r="AN7" s="647"/>
      <c r="AO7" s="647"/>
      <c r="AP7" s="647"/>
      <c r="AQ7" s="647"/>
      <c r="AR7" s="647"/>
      <c r="AS7" s="647"/>
      <c r="AT7" s="647"/>
      <c r="AU7" s="629"/>
      <c r="AV7" s="618"/>
      <c r="AW7" s="618"/>
      <c r="AX7" s="618"/>
      <c r="AY7" s="644"/>
    </row>
    <row r="8" spans="1:51" ht="15" customHeight="1">
      <c r="A8" s="623"/>
      <c r="B8" s="623"/>
      <c r="C8" s="623"/>
      <c r="D8" s="625"/>
      <c r="E8" s="625"/>
      <c r="F8" s="630"/>
      <c r="G8" s="631"/>
      <c r="H8" s="632" t="s">
        <v>69</v>
      </c>
      <c r="I8" s="632"/>
      <c r="J8" s="241" t="s">
        <v>420</v>
      </c>
      <c r="K8" s="630"/>
      <c r="L8" s="648"/>
      <c r="M8" s="648"/>
      <c r="N8" s="648"/>
      <c r="O8" s="648"/>
      <c r="P8" s="648"/>
      <c r="Q8" s="648"/>
      <c r="R8" s="648"/>
      <c r="S8" s="648"/>
      <c r="T8" s="648"/>
      <c r="U8" s="648"/>
      <c r="V8" s="116"/>
      <c r="W8" s="116"/>
      <c r="X8" s="116"/>
      <c r="Y8" s="116"/>
      <c r="Z8" s="116"/>
      <c r="AA8" s="116"/>
      <c r="AB8" s="116"/>
      <c r="AC8" s="116"/>
      <c r="AD8" s="116"/>
      <c r="AE8" s="116"/>
      <c r="AF8" s="116"/>
      <c r="AG8" s="116"/>
      <c r="AH8" s="628"/>
      <c r="AI8" s="647"/>
      <c r="AJ8" s="647"/>
      <c r="AK8" s="647"/>
      <c r="AL8" s="647"/>
      <c r="AM8" s="647"/>
      <c r="AN8" s="647"/>
      <c r="AO8" s="647"/>
      <c r="AP8" s="647"/>
      <c r="AQ8" s="647"/>
      <c r="AR8" s="647"/>
      <c r="AS8" s="647"/>
      <c r="AT8" s="647"/>
      <c r="AU8" s="629"/>
      <c r="AV8" s="618"/>
      <c r="AW8" s="618"/>
      <c r="AX8" s="618"/>
      <c r="AY8" s="644"/>
    </row>
    <row r="9" spans="1:51" ht="15" customHeight="1">
      <c r="A9" s="662" t="s">
        <v>399</v>
      </c>
      <c r="B9" s="663"/>
      <c r="C9" s="664"/>
      <c r="D9" s="636" t="s">
        <v>117</v>
      </c>
      <c r="E9" s="637"/>
      <c r="F9" s="637"/>
      <c r="G9" s="637"/>
      <c r="H9" s="637"/>
      <c r="I9" s="637"/>
      <c r="J9" s="637"/>
      <c r="K9" s="638"/>
      <c r="L9" s="638"/>
      <c r="M9" s="638"/>
      <c r="N9" s="638"/>
      <c r="O9" s="638"/>
      <c r="P9" s="638"/>
      <c r="Q9" s="638"/>
      <c r="R9" s="638"/>
      <c r="S9" s="638"/>
      <c r="T9" s="638"/>
      <c r="U9" s="638"/>
      <c r="V9" s="638"/>
      <c r="W9" s="638"/>
      <c r="X9" s="638"/>
      <c r="Y9" s="638"/>
      <c r="Z9" s="638"/>
      <c r="AA9" s="638"/>
      <c r="AB9" s="638"/>
      <c r="AC9" s="638"/>
      <c r="AD9" s="638"/>
      <c r="AE9" s="638"/>
      <c r="AF9" s="638"/>
      <c r="AG9" s="639"/>
      <c r="AH9" s="628"/>
      <c r="AI9" s="647"/>
      <c r="AJ9" s="647"/>
      <c r="AK9" s="647"/>
      <c r="AL9" s="647"/>
      <c r="AM9" s="647"/>
      <c r="AN9" s="647"/>
      <c r="AO9" s="647"/>
      <c r="AP9" s="647"/>
      <c r="AQ9" s="647"/>
      <c r="AR9" s="647"/>
      <c r="AS9" s="647"/>
      <c r="AT9" s="647"/>
      <c r="AU9" s="629"/>
      <c r="AV9" s="618"/>
      <c r="AW9" s="618"/>
      <c r="AX9" s="618"/>
      <c r="AY9" s="644"/>
    </row>
    <row r="10" spans="1:51" ht="15" customHeight="1">
      <c r="A10" s="633" t="s">
        <v>287</v>
      </c>
      <c r="B10" s="634"/>
      <c r="C10" s="635"/>
      <c r="D10" s="640" t="s">
        <v>511</v>
      </c>
      <c r="E10" s="638"/>
      <c r="F10" s="638"/>
      <c r="G10" s="638"/>
      <c r="H10" s="638"/>
      <c r="I10" s="638"/>
      <c r="J10" s="638"/>
      <c r="K10" s="638"/>
      <c r="L10" s="638"/>
      <c r="M10" s="638"/>
      <c r="N10" s="638"/>
      <c r="O10" s="638"/>
      <c r="P10" s="638"/>
      <c r="Q10" s="638"/>
      <c r="R10" s="638"/>
      <c r="S10" s="638"/>
      <c r="T10" s="638"/>
      <c r="U10" s="638"/>
      <c r="V10" s="638"/>
      <c r="W10" s="638"/>
      <c r="X10" s="638"/>
      <c r="Y10" s="638"/>
      <c r="Z10" s="638"/>
      <c r="AA10" s="638"/>
      <c r="AB10" s="638"/>
      <c r="AC10" s="638"/>
      <c r="AD10" s="638"/>
      <c r="AE10" s="638"/>
      <c r="AF10" s="638"/>
      <c r="AG10" s="639"/>
      <c r="AH10" s="630"/>
      <c r="AI10" s="648"/>
      <c r="AJ10" s="648"/>
      <c r="AK10" s="648"/>
      <c r="AL10" s="648"/>
      <c r="AM10" s="648"/>
      <c r="AN10" s="648"/>
      <c r="AO10" s="648"/>
      <c r="AP10" s="648"/>
      <c r="AQ10" s="648"/>
      <c r="AR10" s="648"/>
      <c r="AS10" s="648"/>
      <c r="AT10" s="648"/>
      <c r="AU10" s="631"/>
      <c r="AV10" s="618"/>
      <c r="AW10" s="618"/>
      <c r="AX10" s="618"/>
      <c r="AY10" s="644"/>
    </row>
    <row r="11" spans="1:51" ht="39.75" customHeight="1">
      <c r="A11" s="653" t="s">
        <v>168</v>
      </c>
      <c r="B11" s="654"/>
      <c r="C11" s="654"/>
      <c r="D11" s="654"/>
      <c r="E11" s="654"/>
      <c r="F11" s="655"/>
      <c r="G11" s="653" t="s">
        <v>278</v>
      </c>
      <c r="H11" s="655"/>
      <c r="I11" s="641" t="s">
        <v>179</v>
      </c>
      <c r="J11" s="641" t="s">
        <v>279</v>
      </c>
      <c r="K11" s="641" t="s">
        <v>323</v>
      </c>
      <c r="L11" s="641" t="s">
        <v>363</v>
      </c>
      <c r="M11" s="641" t="s">
        <v>167</v>
      </c>
      <c r="N11" s="641" t="s">
        <v>182</v>
      </c>
      <c r="O11" s="653" t="s">
        <v>284</v>
      </c>
      <c r="P11" s="654"/>
      <c r="Q11" s="654"/>
      <c r="R11" s="654"/>
      <c r="S11" s="655"/>
      <c r="T11" s="641" t="s">
        <v>173</v>
      </c>
      <c r="U11" s="641" t="s">
        <v>285</v>
      </c>
      <c r="V11" s="620" t="s">
        <v>370</v>
      </c>
      <c r="W11" s="621"/>
      <c r="X11" s="621"/>
      <c r="Y11" s="621"/>
      <c r="Z11" s="621"/>
      <c r="AA11" s="621"/>
      <c r="AB11" s="621"/>
      <c r="AC11" s="621"/>
      <c r="AD11" s="621"/>
      <c r="AE11" s="621"/>
      <c r="AF11" s="621"/>
      <c r="AG11" s="622"/>
      <c r="AH11" s="620" t="s">
        <v>87</v>
      </c>
      <c r="AI11" s="621"/>
      <c r="AJ11" s="621"/>
      <c r="AK11" s="621"/>
      <c r="AL11" s="621"/>
      <c r="AM11" s="621"/>
      <c r="AN11" s="621"/>
      <c r="AO11" s="621"/>
      <c r="AP11" s="621"/>
      <c r="AQ11" s="621"/>
      <c r="AR11" s="621"/>
      <c r="AS11" s="622"/>
      <c r="AT11" s="653" t="s">
        <v>8</v>
      </c>
      <c r="AU11" s="655"/>
      <c r="AV11" s="618"/>
      <c r="AW11" s="618"/>
      <c r="AX11" s="618"/>
      <c r="AY11" s="644"/>
    </row>
    <row r="12" spans="1:51" ht="42.75">
      <c r="A12" s="117" t="s">
        <v>169</v>
      </c>
      <c r="B12" s="117" t="s">
        <v>170</v>
      </c>
      <c r="C12" s="117" t="s">
        <v>171</v>
      </c>
      <c r="D12" s="117" t="s">
        <v>178</v>
      </c>
      <c r="E12" s="117" t="s">
        <v>185</v>
      </c>
      <c r="F12" s="117" t="s">
        <v>186</v>
      </c>
      <c r="G12" s="117" t="s">
        <v>277</v>
      </c>
      <c r="H12" s="117" t="s">
        <v>184</v>
      </c>
      <c r="I12" s="642"/>
      <c r="J12" s="642"/>
      <c r="K12" s="642"/>
      <c r="L12" s="642"/>
      <c r="M12" s="642"/>
      <c r="N12" s="642"/>
      <c r="O12" s="117">
        <v>2020</v>
      </c>
      <c r="P12" s="117">
        <v>2021</v>
      </c>
      <c r="Q12" s="117">
        <v>2022</v>
      </c>
      <c r="R12" s="117">
        <v>2023</v>
      </c>
      <c r="S12" s="117">
        <v>2024</v>
      </c>
      <c r="T12" s="642"/>
      <c r="U12" s="642"/>
      <c r="V12" s="123" t="s">
        <v>39</v>
      </c>
      <c r="W12" s="123" t="s">
        <v>40</v>
      </c>
      <c r="X12" s="275" t="s">
        <v>41</v>
      </c>
      <c r="Y12" s="275" t="s">
        <v>42</v>
      </c>
      <c r="Z12" s="275" t="s">
        <v>43</v>
      </c>
      <c r="AA12" s="275" t="s">
        <v>44</v>
      </c>
      <c r="AB12" s="275" t="s">
        <v>45</v>
      </c>
      <c r="AC12" s="275" t="s">
        <v>46</v>
      </c>
      <c r="AD12" s="275" t="s">
        <v>47</v>
      </c>
      <c r="AE12" s="275" t="s">
        <v>48</v>
      </c>
      <c r="AF12" s="275" t="s">
        <v>49</v>
      </c>
      <c r="AG12" s="275" t="s">
        <v>50</v>
      </c>
      <c r="AH12" s="275" t="s">
        <v>39</v>
      </c>
      <c r="AI12" s="275" t="s">
        <v>40</v>
      </c>
      <c r="AJ12" s="275" t="s">
        <v>41</v>
      </c>
      <c r="AK12" s="123" t="s">
        <v>42</v>
      </c>
      <c r="AL12" s="123" t="s">
        <v>43</v>
      </c>
      <c r="AM12" s="123" t="s">
        <v>44</v>
      </c>
      <c r="AN12" s="123" t="s">
        <v>45</v>
      </c>
      <c r="AO12" s="123" t="s">
        <v>46</v>
      </c>
      <c r="AP12" s="123" t="s">
        <v>47</v>
      </c>
      <c r="AQ12" s="123" t="s">
        <v>48</v>
      </c>
      <c r="AR12" s="123" t="s">
        <v>49</v>
      </c>
      <c r="AS12" s="123" t="s">
        <v>50</v>
      </c>
      <c r="AT12" s="117" t="s">
        <v>408</v>
      </c>
      <c r="AU12" s="200" t="s">
        <v>88</v>
      </c>
      <c r="AV12" s="619"/>
      <c r="AW12" s="619"/>
      <c r="AX12" s="619"/>
      <c r="AY12" s="642"/>
    </row>
    <row r="13" spans="1:51" ht="313.5" customHeight="1">
      <c r="A13" s="118">
        <v>307</v>
      </c>
      <c r="B13" s="118"/>
      <c r="C13" s="118"/>
      <c r="D13" s="118"/>
      <c r="E13" s="118"/>
      <c r="F13" s="118"/>
      <c r="G13" s="118"/>
      <c r="H13" s="118"/>
      <c r="I13" s="217" t="s">
        <v>442</v>
      </c>
      <c r="J13" s="218" t="s">
        <v>444</v>
      </c>
      <c r="K13" s="119" t="s">
        <v>445</v>
      </c>
      <c r="L13" s="119">
        <v>7</v>
      </c>
      <c r="M13" s="219" t="s">
        <v>448</v>
      </c>
      <c r="N13" s="231" t="s">
        <v>492</v>
      </c>
      <c r="O13" s="118">
        <v>1</v>
      </c>
      <c r="P13" s="118">
        <v>3</v>
      </c>
      <c r="Q13" s="118">
        <v>3</v>
      </c>
      <c r="R13" s="118">
        <v>0</v>
      </c>
      <c r="S13" s="118">
        <v>0</v>
      </c>
      <c r="T13" s="120" t="s">
        <v>450</v>
      </c>
      <c r="U13" s="120"/>
      <c r="V13" s="121"/>
      <c r="W13" s="121"/>
      <c r="X13" s="276"/>
      <c r="Y13" s="276"/>
      <c r="Z13" s="276"/>
      <c r="AA13" s="276"/>
      <c r="AB13" s="276"/>
      <c r="AC13" s="276"/>
      <c r="AD13" s="276"/>
      <c r="AE13" s="276"/>
      <c r="AF13" s="276"/>
      <c r="AG13" s="276"/>
      <c r="AH13" s="248"/>
      <c r="AI13" s="276"/>
      <c r="AJ13" s="276"/>
      <c r="AK13" s="121"/>
      <c r="AL13" s="121"/>
      <c r="AM13" s="121"/>
      <c r="AN13" s="121"/>
      <c r="AO13" s="121"/>
      <c r="AP13" s="121"/>
      <c r="AQ13" s="121"/>
      <c r="AR13" s="121"/>
      <c r="AS13" s="121"/>
      <c r="AT13" s="118">
        <f>SUM(AH13:AS13)</f>
        <v>0</v>
      </c>
      <c r="AU13" s="122" t="e">
        <f>+AT13/R13</f>
        <v>#DIV/0!</v>
      </c>
      <c r="AV13" s="303" t="s">
        <v>536</v>
      </c>
      <c r="AW13" s="303" t="s">
        <v>535</v>
      </c>
      <c r="AX13" s="303" t="s">
        <v>534</v>
      </c>
      <c r="AY13" s="306" t="s">
        <v>531</v>
      </c>
    </row>
    <row r="14" spans="1:51" ht="388.5" customHeight="1">
      <c r="A14" s="118">
        <v>308</v>
      </c>
      <c r="B14" s="118"/>
      <c r="C14" s="118"/>
      <c r="D14" s="118"/>
      <c r="E14" s="118"/>
      <c r="F14" s="118"/>
      <c r="G14" s="118"/>
      <c r="H14" s="118"/>
      <c r="I14" s="217" t="s">
        <v>443</v>
      </c>
      <c r="J14" s="218" t="s">
        <v>447</v>
      </c>
      <c r="K14" s="119" t="s">
        <v>446</v>
      </c>
      <c r="L14" s="118">
        <v>5</v>
      </c>
      <c r="M14" s="219" t="s">
        <v>449</v>
      </c>
      <c r="N14" s="231" t="s">
        <v>493</v>
      </c>
      <c r="O14" s="118">
        <v>1</v>
      </c>
      <c r="P14" s="118">
        <v>5</v>
      </c>
      <c r="Q14" s="118">
        <v>5</v>
      </c>
      <c r="R14" s="118">
        <v>5</v>
      </c>
      <c r="S14" s="118">
        <v>5</v>
      </c>
      <c r="T14" s="118" t="s">
        <v>450</v>
      </c>
      <c r="U14" s="118"/>
      <c r="V14" s="121"/>
      <c r="W14" s="121"/>
      <c r="X14" s="276"/>
      <c r="Y14" s="276"/>
      <c r="Z14" s="276"/>
      <c r="AA14" s="276"/>
      <c r="AB14" s="276"/>
      <c r="AC14" s="276"/>
      <c r="AD14" s="276"/>
      <c r="AE14" s="276"/>
      <c r="AF14" s="276"/>
      <c r="AG14" s="276"/>
      <c r="AH14" s="248">
        <v>4</v>
      </c>
      <c r="AI14" s="276">
        <v>4</v>
      </c>
      <c r="AJ14" s="276">
        <v>4</v>
      </c>
      <c r="AK14" s="121">
        <v>4</v>
      </c>
      <c r="AL14" s="121">
        <v>4</v>
      </c>
      <c r="AM14" s="121">
        <v>4</v>
      </c>
      <c r="AN14" s="121">
        <v>4</v>
      </c>
      <c r="AO14" s="121">
        <v>4</v>
      </c>
      <c r="AP14" s="121">
        <v>5</v>
      </c>
      <c r="AQ14" s="121"/>
      <c r="AR14" s="121"/>
      <c r="AS14" s="121"/>
      <c r="AT14" s="118">
        <v>5</v>
      </c>
      <c r="AU14" s="122">
        <f aca="true" t="shared" si="0" ref="AU14:AU24">+AT14/R14</f>
        <v>1</v>
      </c>
      <c r="AV14" s="290" t="s">
        <v>593</v>
      </c>
      <c r="AW14" s="290" t="s">
        <v>594</v>
      </c>
      <c r="AX14" s="290" t="s">
        <v>542</v>
      </c>
      <c r="AY14" s="290" t="s">
        <v>592</v>
      </c>
    </row>
    <row r="15" spans="1:51" ht="199.5" customHeight="1">
      <c r="A15" s="118"/>
      <c r="B15" s="118"/>
      <c r="C15" s="118">
        <v>327</v>
      </c>
      <c r="D15" s="118">
        <v>35</v>
      </c>
      <c r="E15" s="118"/>
      <c r="F15" s="118"/>
      <c r="G15" s="118"/>
      <c r="H15" s="118"/>
      <c r="I15" s="220" t="s">
        <v>442</v>
      </c>
      <c r="J15" s="221" t="s">
        <v>451</v>
      </c>
      <c r="K15" s="119" t="s">
        <v>445</v>
      </c>
      <c r="L15" s="222">
        <v>39000</v>
      </c>
      <c r="M15" s="222" t="s">
        <v>453</v>
      </c>
      <c r="N15" s="233" t="s">
        <v>494</v>
      </c>
      <c r="O15" s="119">
        <v>4670</v>
      </c>
      <c r="P15" s="119">
        <v>8700</v>
      </c>
      <c r="Q15" s="119">
        <v>9986</v>
      </c>
      <c r="R15" s="119">
        <v>11400</v>
      </c>
      <c r="S15" s="119">
        <v>4244</v>
      </c>
      <c r="T15" s="118" t="s">
        <v>450</v>
      </c>
      <c r="U15" s="222" t="s">
        <v>455</v>
      </c>
      <c r="V15" s="289">
        <v>165</v>
      </c>
      <c r="W15" s="289">
        <v>742</v>
      </c>
      <c r="X15" s="289">
        <v>1106</v>
      </c>
      <c r="Y15" s="289">
        <v>855</v>
      </c>
      <c r="Z15" s="289">
        <v>1195</v>
      </c>
      <c r="AA15" s="289">
        <v>1077</v>
      </c>
      <c r="AB15" s="289">
        <v>1044</v>
      </c>
      <c r="AC15" s="289">
        <v>1144</v>
      </c>
      <c r="AD15" s="289">
        <v>1050</v>
      </c>
      <c r="AE15" s="289">
        <v>1022</v>
      </c>
      <c r="AF15" s="289">
        <v>1000</v>
      </c>
      <c r="AG15" s="289">
        <v>1000</v>
      </c>
      <c r="AH15" s="248">
        <v>165</v>
      </c>
      <c r="AI15" s="276">
        <v>742</v>
      </c>
      <c r="AJ15" s="276">
        <v>1106</v>
      </c>
      <c r="AK15" s="121">
        <v>855</v>
      </c>
      <c r="AL15" s="121">
        <v>1195</v>
      </c>
      <c r="AM15" s="121">
        <v>1077</v>
      </c>
      <c r="AN15" s="121">
        <v>1044</v>
      </c>
      <c r="AO15" s="121">
        <v>1144</v>
      </c>
      <c r="AP15" s="121">
        <v>1050</v>
      </c>
      <c r="AQ15" s="121"/>
      <c r="AR15" s="121"/>
      <c r="AS15" s="121"/>
      <c r="AT15" s="248">
        <f>SUM(AH15:AS15)</f>
        <v>8378</v>
      </c>
      <c r="AU15" s="249">
        <f>+AT15/R15</f>
        <v>0.7349122807017544</v>
      </c>
      <c r="AV15" s="290" t="s">
        <v>595</v>
      </c>
      <c r="AW15" s="290" t="s">
        <v>604</v>
      </c>
      <c r="AX15" s="290"/>
      <c r="AY15" s="276"/>
    </row>
    <row r="16" spans="1:51" ht="294.75" customHeight="1">
      <c r="A16" s="118"/>
      <c r="B16" s="118"/>
      <c r="C16" s="118"/>
      <c r="D16" s="118">
        <v>31</v>
      </c>
      <c r="E16" s="118"/>
      <c r="F16" s="118"/>
      <c r="G16" s="118"/>
      <c r="H16" s="118"/>
      <c r="I16" s="220" t="s">
        <v>579</v>
      </c>
      <c r="J16" s="221" t="s">
        <v>452</v>
      </c>
      <c r="K16" s="119" t="s">
        <v>445</v>
      </c>
      <c r="L16" s="222">
        <v>3900</v>
      </c>
      <c r="M16" s="222" t="s">
        <v>454</v>
      </c>
      <c r="N16" s="233" t="s">
        <v>488</v>
      </c>
      <c r="O16" s="119">
        <v>445</v>
      </c>
      <c r="P16" s="119">
        <v>767</v>
      </c>
      <c r="Q16" s="119">
        <v>1036</v>
      </c>
      <c r="R16" s="119">
        <v>1300</v>
      </c>
      <c r="S16" s="119">
        <v>352</v>
      </c>
      <c r="T16" s="118" t="s">
        <v>450</v>
      </c>
      <c r="U16" s="222" t="s">
        <v>455</v>
      </c>
      <c r="V16" s="289">
        <v>24</v>
      </c>
      <c r="W16" s="289">
        <v>73</v>
      </c>
      <c r="X16" s="289">
        <v>133</v>
      </c>
      <c r="Y16" s="289">
        <v>99</v>
      </c>
      <c r="Z16" s="289">
        <v>164</v>
      </c>
      <c r="AA16" s="289">
        <v>144</v>
      </c>
      <c r="AB16" s="289">
        <v>137</v>
      </c>
      <c r="AC16" s="289">
        <v>121</v>
      </c>
      <c r="AD16" s="289">
        <v>110</v>
      </c>
      <c r="AE16" s="289">
        <v>110</v>
      </c>
      <c r="AF16" s="289">
        <v>100</v>
      </c>
      <c r="AG16" s="289">
        <v>85</v>
      </c>
      <c r="AH16" s="248">
        <v>24</v>
      </c>
      <c r="AI16" s="276">
        <v>73</v>
      </c>
      <c r="AJ16" s="276">
        <v>133</v>
      </c>
      <c r="AK16" s="121">
        <v>99</v>
      </c>
      <c r="AL16" s="121">
        <v>164</v>
      </c>
      <c r="AM16" s="276">
        <v>144</v>
      </c>
      <c r="AN16" s="121">
        <v>137</v>
      </c>
      <c r="AO16" s="121">
        <v>121</v>
      </c>
      <c r="AP16" s="121">
        <v>136</v>
      </c>
      <c r="AQ16" s="121"/>
      <c r="AR16" s="121"/>
      <c r="AS16" s="121"/>
      <c r="AT16" s="118">
        <f>SUM(AH16:AS16)</f>
        <v>1031</v>
      </c>
      <c r="AU16" s="122">
        <f t="shared" si="0"/>
        <v>0.7930769230769231</v>
      </c>
      <c r="AV16" s="290" t="s">
        <v>554</v>
      </c>
      <c r="AW16" s="290" t="s">
        <v>596</v>
      </c>
      <c r="AX16" s="307"/>
      <c r="AY16" s="276"/>
    </row>
    <row r="17" spans="1:51" ht="103.5" customHeight="1">
      <c r="A17" s="118"/>
      <c r="B17" s="118"/>
      <c r="C17" s="118"/>
      <c r="D17" s="118"/>
      <c r="E17" s="119" t="s">
        <v>456</v>
      </c>
      <c r="F17" s="118"/>
      <c r="G17" s="118"/>
      <c r="H17" s="118"/>
      <c r="I17" s="225" t="s">
        <v>458</v>
      </c>
      <c r="J17" s="219" t="s">
        <v>457</v>
      </c>
      <c r="K17" s="119" t="s">
        <v>446</v>
      </c>
      <c r="L17" s="121" t="s">
        <v>499</v>
      </c>
      <c r="M17" s="219" t="s">
        <v>459</v>
      </c>
      <c r="N17" s="227" t="s">
        <v>495</v>
      </c>
      <c r="O17" s="121"/>
      <c r="P17" s="121"/>
      <c r="Q17" s="121"/>
      <c r="R17" s="121"/>
      <c r="S17" s="121"/>
      <c r="T17" s="118" t="s">
        <v>450</v>
      </c>
      <c r="U17" s="118" t="s">
        <v>455</v>
      </c>
      <c r="V17" s="289"/>
      <c r="W17" s="289"/>
      <c r="X17" s="289"/>
      <c r="Y17" s="289"/>
      <c r="Z17" s="289"/>
      <c r="AA17" s="289"/>
      <c r="AB17" s="289"/>
      <c r="AC17" s="289"/>
      <c r="AD17" s="277"/>
      <c r="AE17" s="277"/>
      <c r="AF17" s="277"/>
      <c r="AG17" s="277"/>
      <c r="AH17" s="228">
        <v>451</v>
      </c>
      <c r="AI17" s="276">
        <v>1001</v>
      </c>
      <c r="AJ17" s="276">
        <v>1546</v>
      </c>
      <c r="AK17" s="276">
        <v>1176</v>
      </c>
      <c r="AL17" s="121">
        <v>1704</v>
      </c>
      <c r="AM17" s="121">
        <v>1569</v>
      </c>
      <c r="AN17" s="121">
        <v>1467</v>
      </c>
      <c r="AO17" s="121">
        <v>1608</v>
      </c>
      <c r="AP17" s="121">
        <v>1502</v>
      </c>
      <c r="AQ17" s="121"/>
      <c r="AR17" s="121"/>
      <c r="AS17" s="121"/>
      <c r="AT17" s="282">
        <v>11576</v>
      </c>
      <c r="AU17" s="249" t="e">
        <f>+AT17/R17</f>
        <v>#DIV/0!</v>
      </c>
      <c r="AV17" s="290" t="s">
        <v>597</v>
      </c>
      <c r="AW17" s="290" t="s">
        <v>598</v>
      </c>
      <c r="AX17" s="276"/>
      <c r="AY17" s="276"/>
    </row>
    <row r="18" spans="1:51" ht="63.75">
      <c r="A18" s="118"/>
      <c r="B18" s="118"/>
      <c r="C18" s="118"/>
      <c r="D18" s="118"/>
      <c r="E18" s="118">
        <v>4</v>
      </c>
      <c r="F18" s="118"/>
      <c r="G18" s="118"/>
      <c r="H18" s="118"/>
      <c r="I18" s="217" t="s">
        <v>460</v>
      </c>
      <c r="J18" s="218" t="s">
        <v>461</v>
      </c>
      <c r="K18" s="119" t="s">
        <v>445</v>
      </c>
      <c r="L18" s="121" t="s">
        <v>499</v>
      </c>
      <c r="M18" s="219" t="s">
        <v>462</v>
      </c>
      <c r="N18" s="227" t="s">
        <v>496</v>
      </c>
      <c r="O18" s="121"/>
      <c r="P18" s="121"/>
      <c r="Q18" s="121"/>
      <c r="R18" s="121"/>
      <c r="S18" s="121"/>
      <c r="T18" s="118" t="s">
        <v>450</v>
      </c>
      <c r="U18" s="118" t="s">
        <v>455</v>
      </c>
      <c r="V18" s="121"/>
      <c r="W18" s="230"/>
      <c r="X18" s="277"/>
      <c r="Y18" s="277"/>
      <c r="Z18" s="277"/>
      <c r="AA18" s="277"/>
      <c r="AB18" s="277"/>
      <c r="AC18" s="277"/>
      <c r="AD18" s="277"/>
      <c r="AE18" s="277"/>
      <c r="AF18" s="277"/>
      <c r="AG18" s="277"/>
      <c r="AH18" s="228">
        <v>12</v>
      </c>
      <c r="AI18" s="276">
        <v>38</v>
      </c>
      <c r="AJ18" s="276">
        <v>85</v>
      </c>
      <c r="AK18" s="121">
        <v>60</v>
      </c>
      <c r="AL18" s="121">
        <v>103</v>
      </c>
      <c r="AM18" s="276">
        <v>105</v>
      </c>
      <c r="AN18" s="121">
        <v>104</v>
      </c>
      <c r="AO18" s="121">
        <v>88</v>
      </c>
      <c r="AP18" s="121">
        <v>102</v>
      </c>
      <c r="AQ18" s="121"/>
      <c r="AR18" s="121"/>
      <c r="AS18" s="121"/>
      <c r="AT18" s="282">
        <f aca="true" t="shared" si="1" ref="AT18:AT24">SUM(AH18:AS18)</f>
        <v>697</v>
      </c>
      <c r="AU18" s="122" t="e">
        <f t="shared" si="0"/>
        <v>#DIV/0!</v>
      </c>
      <c r="AV18" s="290" t="s">
        <v>555</v>
      </c>
      <c r="AW18" s="290" t="s">
        <v>557</v>
      </c>
      <c r="AX18" s="276"/>
      <c r="AY18" s="276"/>
    </row>
    <row r="19" spans="1:51" ht="51">
      <c r="A19" s="118"/>
      <c r="B19" s="118"/>
      <c r="C19" s="118"/>
      <c r="D19" s="118"/>
      <c r="E19" s="118">
        <v>4</v>
      </c>
      <c r="F19" s="118"/>
      <c r="G19" s="118"/>
      <c r="H19" s="118"/>
      <c r="I19" s="217" t="s">
        <v>463</v>
      </c>
      <c r="J19" s="218" t="s">
        <v>464</v>
      </c>
      <c r="K19" s="119" t="s">
        <v>445</v>
      </c>
      <c r="L19" s="121" t="s">
        <v>499</v>
      </c>
      <c r="M19" s="219" t="s">
        <v>462</v>
      </c>
      <c r="N19" s="227" t="s">
        <v>498</v>
      </c>
      <c r="O19" s="121"/>
      <c r="P19" s="121"/>
      <c r="Q19" s="121"/>
      <c r="R19" s="121"/>
      <c r="S19" s="121"/>
      <c r="T19" s="118" t="s">
        <v>450</v>
      </c>
      <c r="U19" s="118" t="s">
        <v>455</v>
      </c>
      <c r="V19" s="121"/>
      <c r="W19" s="230"/>
      <c r="X19" s="277"/>
      <c r="Y19" s="277"/>
      <c r="Z19" s="277"/>
      <c r="AA19" s="277"/>
      <c r="AB19" s="277"/>
      <c r="AC19" s="277"/>
      <c r="AD19" s="277"/>
      <c r="AE19" s="277"/>
      <c r="AF19" s="277"/>
      <c r="AG19" s="277"/>
      <c r="AH19" s="228">
        <v>11</v>
      </c>
      <c r="AI19" s="276">
        <v>32</v>
      </c>
      <c r="AJ19" s="276">
        <v>45</v>
      </c>
      <c r="AK19" s="121">
        <v>35</v>
      </c>
      <c r="AL19" s="121">
        <v>61</v>
      </c>
      <c r="AM19" s="121">
        <v>35</v>
      </c>
      <c r="AN19" s="121">
        <v>29</v>
      </c>
      <c r="AO19" s="121">
        <v>31</v>
      </c>
      <c r="AP19" s="121">
        <v>32</v>
      </c>
      <c r="AQ19" s="121"/>
      <c r="AR19" s="121"/>
      <c r="AS19" s="121"/>
      <c r="AT19" s="282">
        <f t="shared" si="1"/>
        <v>311</v>
      </c>
      <c r="AU19" s="122" t="e">
        <f t="shared" si="0"/>
        <v>#DIV/0!</v>
      </c>
      <c r="AV19" s="290" t="s">
        <v>556</v>
      </c>
      <c r="AW19" s="290" t="s">
        <v>599</v>
      </c>
      <c r="AX19" s="276"/>
      <c r="AY19" s="276"/>
    </row>
    <row r="20" spans="1:51" ht="63.75">
      <c r="A20" s="118"/>
      <c r="B20" s="118"/>
      <c r="C20" s="118"/>
      <c r="D20" s="118"/>
      <c r="E20" s="118">
        <v>4</v>
      </c>
      <c r="F20" s="118"/>
      <c r="G20" s="118"/>
      <c r="H20" s="118"/>
      <c r="I20" s="217" t="s">
        <v>465</v>
      </c>
      <c r="J20" s="218" t="s">
        <v>466</v>
      </c>
      <c r="K20" s="119" t="s">
        <v>445</v>
      </c>
      <c r="L20" s="121" t="s">
        <v>499</v>
      </c>
      <c r="M20" s="219" t="s">
        <v>462</v>
      </c>
      <c r="N20" s="227" t="s">
        <v>497</v>
      </c>
      <c r="O20" s="121"/>
      <c r="P20" s="121"/>
      <c r="Q20" s="121"/>
      <c r="R20" s="121"/>
      <c r="S20" s="121"/>
      <c r="T20" s="118" t="s">
        <v>450</v>
      </c>
      <c r="U20" s="118" t="s">
        <v>455</v>
      </c>
      <c r="V20" s="121"/>
      <c r="W20" s="230"/>
      <c r="X20" s="277"/>
      <c r="Y20" s="277"/>
      <c r="Z20" s="277"/>
      <c r="AA20" s="277"/>
      <c r="AB20" s="277"/>
      <c r="AC20" s="277"/>
      <c r="AD20" s="277"/>
      <c r="AE20" s="277"/>
      <c r="AF20" s="277"/>
      <c r="AG20" s="277"/>
      <c r="AH20" s="228">
        <v>1</v>
      </c>
      <c r="AI20" s="276">
        <v>3</v>
      </c>
      <c r="AJ20" s="276">
        <v>3</v>
      </c>
      <c r="AK20" s="121">
        <v>4</v>
      </c>
      <c r="AL20" s="121">
        <v>0</v>
      </c>
      <c r="AM20" s="121">
        <v>4</v>
      </c>
      <c r="AN20" s="121">
        <v>4</v>
      </c>
      <c r="AO20" s="121">
        <v>2</v>
      </c>
      <c r="AP20" s="121">
        <v>2</v>
      </c>
      <c r="AQ20" s="121"/>
      <c r="AR20" s="121"/>
      <c r="AS20" s="121"/>
      <c r="AT20" s="282">
        <f t="shared" si="1"/>
        <v>23</v>
      </c>
      <c r="AU20" s="122" t="e">
        <f t="shared" si="0"/>
        <v>#DIV/0!</v>
      </c>
      <c r="AV20" s="290" t="s">
        <v>540</v>
      </c>
      <c r="AW20" s="290" t="s">
        <v>558</v>
      </c>
      <c r="AX20" s="276"/>
      <c r="AY20" s="276"/>
    </row>
    <row r="21" spans="1:51" ht="76.5">
      <c r="A21" s="118"/>
      <c r="B21" s="118"/>
      <c r="C21" s="118"/>
      <c r="D21" s="118"/>
      <c r="E21" s="118">
        <v>5</v>
      </c>
      <c r="F21" s="118"/>
      <c r="G21" s="118"/>
      <c r="H21" s="118"/>
      <c r="I21" s="219" t="s">
        <v>482</v>
      </c>
      <c r="J21" s="219" t="s">
        <v>467</v>
      </c>
      <c r="K21" s="119" t="s">
        <v>445</v>
      </c>
      <c r="L21" s="121" t="s">
        <v>499</v>
      </c>
      <c r="M21" s="219" t="s">
        <v>468</v>
      </c>
      <c r="N21" s="227" t="s">
        <v>502</v>
      </c>
      <c r="O21" s="121"/>
      <c r="P21" s="121"/>
      <c r="Q21" s="121"/>
      <c r="R21" s="230"/>
      <c r="S21" s="121"/>
      <c r="T21" s="118" t="s">
        <v>450</v>
      </c>
      <c r="U21" s="118" t="s">
        <v>455</v>
      </c>
      <c r="V21" s="228"/>
      <c r="W21" s="230"/>
      <c r="X21" s="277"/>
      <c r="Y21" s="277"/>
      <c r="Z21" s="277"/>
      <c r="AA21" s="277"/>
      <c r="AB21" s="277"/>
      <c r="AC21" s="277"/>
      <c r="AD21" s="277"/>
      <c r="AE21" s="277"/>
      <c r="AF21" s="277"/>
      <c r="AG21" s="277"/>
      <c r="AH21" s="248">
        <v>14</v>
      </c>
      <c r="AI21" s="276">
        <v>26</v>
      </c>
      <c r="AJ21" s="276">
        <v>31</v>
      </c>
      <c r="AK21" s="121">
        <v>37</v>
      </c>
      <c r="AL21" s="276">
        <v>52</v>
      </c>
      <c r="AM21" s="121">
        <v>59</v>
      </c>
      <c r="AN21" s="121">
        <v>46</v>
      </c>
      <c r="AO21" s="121">
        <v>50</v>
      </c>
      <c r="AP21" s="276">
        <v>90</v>
      </c>
      <c r="AQ21" s="276"/>
      <c r="AR21" s="276"/>
      <c r="AS21" s="276"/>
      <c r="AT21" s="710">
        <f t="shared" si="1"/>
        <v>405</v>
      </c>
      <c r="AU21" s="249" t="e">
        <f>+AT21/R21</f>
        <v>#DIV/0!</v>
      </c>
      <c r="AV21" s="290" t="s">
        <v>559</v>
      </c>
      <c r="AW21" s="290" t="s">
        <v>560</v>
      </c>
      <c r="AX21" s="276"/>
      <c r="AY21" s="276"/>
    </row>
    <row r="22" spans="1:52" ht="115.5" customHeight="1">
      <c r="A22" s="118"/>
      <c r="B22" s="118"/>
      <c r="C22" s="118"/>
      <c r="D22" s="118"/>
      <c r="E22" s="118" t="s">
        <v>472</v>
      </c>
      <c r="F22" s="118"/>
      <c r="G22" s="118"/>
      <c r="H22" s="118"/>
      <c r="I22" s="219" t="s">
        <v>473</v>
      </c>
      <c r="J22" s="219" t="s">
        <v>484</v>
      </c>
      <c r="K22" s="119" t="s">
        <v>445</v>
      </c>
      <c r="L22" s="121" t="s">
        <v>499</v>
      </c>
      <c r="M22" s="219" t="s">
        <v>483</v>
      </c>
      <c r="N22" s="227" t="s">
        <v>503</v>
      </c>
      <c r="O22" s="121"/>
      <c r="P22" s="121"/>
      <c r="Q22" s="121"/>
      <c r="R22" s="230"/>
      <c r="S22" s="121"/>
      <c r="T22" s="118" t="s">
        <v>450</v>
      </c>
      <c r="U22" s="118" t="s">
        <v>455</v>
      </c>
      <c r="V22" s="121"/>
      <c r="W22" s="314"/>
      <c r="X22" s="315"/>
      <c r="Y22" s="315"/>
      <c r="Z22" s="315"/>
      <c r="AA22" s="315"/>
      <c r="AB22" s="315"/>
      <c r="AC22" s="315"/>
      <c r="AD22" s="315"/>
      <c r="AE22" s="277"/>
      <c r="AF22" s="277"/>
      <c r="AG22" s="277"/>
      <c r="AH22" s="248">
        <f>261+23</f>
        <v>284</v>
      </c>
      <c r="AI22" s="276">
        <f>178+143</f>
        <v>321</v>
      </c>
      <c r="AJ22" s="276">
        <f>286+243</f>
        <v>529</v>
      </c>
      <c r="AK22" s="121">
        <f>203+198</f>
        <v>401</v>
      </c>
      <c r="AL22" s="121">
        <f>332+209</f>
        <v>541</v>
      </c>
      <c r="AM22" s="276">
        <f>309+224</f>
        <v>533</v>
      </c>
      <c r="AN22" s="121">
        <v>488</v>
      </c>
      <c r="AO22" s="121">
        <f>292+246</f>
        <v>538</v>
      </c>
      <c r="AP22" s="276">
        <v>562</v>
      </c>
      <c r="AQ22" s="276"/>
      <c r="AR22" s="276"/>
      <c r="AS22" s="276"/>
      <c r="AT22" s="710">
        <v>4197</v>
      </c>
      <c r="AU22" s="249" t="e">
        <f t="shared" si="0"/>
        <v>#DIV/0!</v>
      </c>
      <c r="AV22" s="290" t="s">
        <v>561</v>
      </c>
      <c r="AW22" s="290" t="s">
        <v>562</v>
      </c>
      <c r="AX22" s="290"/>
      <c r="AY22" s="276"/>
      <c r="AZ22" s="305"/>
    </row>
    <row r="23" spans="1:51" ht="150.75" customHeight="1" hidden="1">
      <c r="A23" s="118"/>
      <c r="B23" s="118"/>
      <c r="C23" s="118"/>
      <c r="D23" s="118"/>
      <c r="E23" s="118">
        <v>8</v>
      </c>
      <c r="F23" s="118"/>
      <c r="G23" s="118"/>
      <c r="H23" s="118"/>
      <c r="I23" s="219" t="s">
        <v>469</v>
      </c>
      <c r="J23" s="219" t="s">
        <v>485</v>
      </c>
      <c r="K23" s="119" t="s">
        <v>445</v>
      </c>
      <c r="L23" s="121" t="s">
        <v>499</v>
      </c>
      <c r="M23" s="219" t="s">
        <v>471</v>
      </c>
      <c r="N23" s="227" t="s">
        <v>504</v>
      </c>
      <c r="O23" s="121"/>
      <c r="P23" s="121"/>
      <c r="Q23" s="121"/>
      <c r="R23" s="121"/>
      <c r="S23" s="121"/>
      <c r="T23" s="118" t="s">
        <v>450</v>
      </c>
      <c r="U23" s="118" t="s">
        <v>455</v>
      </c>
      <c r="V23" s="121"/>
      <c r="W23" s="230"/>
      <c r="X23" s="277"/>
      <c r="Y23" s="277"/>
      <c r="Z23" s="277"/>
      <c r="AA23" s="277"/>
      <c r="AB23" s="277"/>
      <c r="AC23" s="277"/>
      <c r="AD23" s="277"/>
      <c r="AE23" s="277"/>
      <c r="AF23" s="277"/>
      <c r="AG23" s="277"/>
      <c r="AH23" s="248">
        <v>0</v>
      </c>
      <c r="AI23" s="276">
        <v>34</v>
      </c>
      <c r="AJ23" s="276">
        <v>29</v>
      </c>
      <c r="AK23" s="121">
        <v>22</v>
      </c>
      <c r="AL23" s="121">
        <v>22</v>
      </c>
      <c r="AM23" s="121">
        <v>24</v>
      </c>
      <c r="AN23" s="121">
        <v>21</v>
      </c>
      <c r="AO23" s="121">
        <v>21</v>
      </c>
      <c r="AP23" s="276">
        <v>20</v>
      </c>
      <c r="AQ23" s="276"/>
      <c r="AR23" s="276"/>
      <c r="AS23" s="276"/>
      <c r="AT23" s="248">
        <f t="shared" si="1"/>
        <v>193</v>
      </c>
      <c r="AU23" s="249" t="e">
        <f t="shared" si="0"/>
        <v>#DIV/0!</v>
      </c>
      <c r="AV23" s="290" t="s">
        <v>568</v>
      </c>
      <c r="AW23" s="290" t="s">
        <v>569</v>
      </c>
      <c r="AX23" s="276"/>
      <c r="AY23" s="276"/>
    </row>
    <row r="24" spans="1:51" ht="102" customHeight="1">
      <c r="A24" s="118"/>
      <c r="B24" s="118"/>
      <c r="C24" s="118"/>
      <c r="D24" s="118"/>
      <c r="E24" s="118">
        <v>11</v>
      </c>
      <c r="F24" s="118"/>
      <c r="G24" s="118"/>
      <c r="H24" s="118"/>
      <c r="I24" s="219" t="s">
        <v>470</v>
      </c>
      <c r="J24" s="219" t="s">
        <v>487</v>
      </c>
      <c r="K24" s="119" t="s">
        <v>445</v>
      </c>
      <c r="L24" s="121" t="s">
        <v>499</v>
      </c>
      <c r="M24" s="219" t="s">
        <v>486</v>
      </c>
      <c r="N24" s="227" t="s">
        <v>505</v>
      </c>
      <c r="O24" s="121"/>
      <c r="P24" s="121"/>
      <c r="Q24" s="121"/>
      <c r="R24" s="121"/>
      <c r="S24" s="121"/>
      <c r="T24" s="118" t="s">
        <v>450</v>
      </c>
      <c r="U24" s="118" t="s">
        <v>455</v>
      </c>
      <c r="V24" s="121"/>
      <c r="W24" s="230"/>
      <c r="X24" s="276"/>
      <c r="Y24" s="277"/>
      <c r="Z24" s="277"/>
      <c r="AA24" s="277"/>
      <c r="AB24" s="277"/>
      <c r="AC24" s="277"/>
      <c r="AD24" s="277"/>
      <c r="AE24" s="277"/>
      <c r="AF24" s="277"/>
      <c r="AG24" s="277"/>
      <c r="AH24" s="248">
        <v>0</v>
      </c>
      <c r="AI24" s="276">
        <v>253</v>
      </c>
      <c r="AJ24" s="276">
        <v>637</v>
      </c>
      <c r="AK24" s="121">
        <v>663</v>
      </c>
      <c r="AL24" s="121">
        <v>900</v>
      </c>
      <c r="AM24" s="121">
        <v>918</v>
      </c>
      <c r="AN24" s="121">
        <v>882</v>
      </c>
      <c r="AO24" s="121">
        <v>825</v>
      </c>
      <c r="AP24" s="276">
        <v>803</v>
      </c>
      <c r="AQ24" s="276"/>
      <c r="AR24" s="276"/>
      <c r="AS24" s="276"/>
      <c r="AT24" s="248">
        <f t="shared" si="1"/>
        <v>5881</v>
      </c>
      <c r="AU24" s="249" t="e">
        <f t="shared" si="0"/>
        <v>#DIV/0!</v>
      </c>
      <c r="AV24" s="290" t="s">
        <v>570</v>
      </c>
      <c r="AW24" s="290" t="s">
        <v>571</v>
      </c>
      <c r="AX24" s="290"/>
      <c r="AY24" s="276"/>
    </row>
    <row r="25" spans="1:51" ht="160.5" customHeight="1">
      <c r="A25" s="118"/>
      <c r="B25" s="118"/>
      <c r="C25" s="118"/>
      <c r="D25" s="118"/>
      <c r="E25" s="118"/>
      <c r="F25" s="118"/>
      <c r="G25" s="226" t="s">
        <v>202</v>
      </c>
      <c r="H25" s="118"/>
      <c r="I25" s="217" t="s">
        <v>500</v>
      </c>
      <c r="J25" s="221" t="s">
        <v>474</v>
      </c>
      <c r="K25" s="119"/>
      <c r="L25" s="229">
        <v>1</v>
      </c>
      <c r="M25" s="119" t="s">
        <v>506</v>
      </c>
      <c r="N25" s="231" t="s">
        <v>501</v>
      </c>
      <c r="O25" s="121"/>
      <c r="P25" s="121"/>
      <c r="Q25" s="121"/>
      <c r="R25" s="121"/>
      <c r="S25" s="121"/>
      <c r="T25" s="118" t="s">
        <v>509</v>
      </c>
      <c r="U25" s="118" t="s">
        <v>455</v>
      </c>
      <c r="V25" s="121"/>
      <c r="W25" s="230"/>
      <c r="X25" s="277">
        <v>1</v>
      </c>
      <c r="Y25" s="277"/>
      <c r="Z25" s="277"/>
      <c r="AA25" s="277">
        <v>1</v>
      </c>
      <c r="AB25" s="277"/>
      <c r="AC25" s="277"/>
      <c r="AD25" s="277">
        <v>1</v>
      </c>
      <c r="AE25" s="277"/>
      <c r="AF25" s="277"/>
      <c r="AG25" s="277">
        <v>1</v>
      </c>
      <c r="AH25" s="248"/>
      <c r="AI25" s="276"/>
      <c r="AJ25" s="277">
        <v>1</v>
      </c>
      <c r="AK25" s="121"/>
      <c r="AL25" s="121"/>
      <c r="AM25" s="277">
        <v>1</v>
      </c>
      <c r="AN25" s="121"/>
      <c r="AO25" s="121"/>
      <c r="AP25" s="230">
        <v>1</v>
      </c>
      <c r="AQ25" s="121"/>
      <c r="AR25" s="121"/>
      <c r="AS25" s="121"/>
      <c r="AT25" s="281">
        <v>1</v>
      </c>
      <c r="AU25" s="122"/>
      <c r="AV25" s="290" t="s">
        <v>547</v>
      </c>
      <c r="AW25" s="290" t="s">
        <v>572</v>
      </c>
      <c r="AX25" s="307"/>
      <c r="AY25" s="276"/>
    </row>
    <row r="26" spans="1:51" ht="327" customHeight="1">
      <c r="A26" s="118"/>
      <c r="B26" s="118"/>
      <c r="C26" s="118"/>
      <c r="D26" s="118"/>
      <c r="E26" s="118"/>
      <c r="F26" s="118"/>
      <c r="G26" s="226" t="s">
        <v>202</v>
      </c>
      <c r="H26" s="118"/>
      <c r="I26" s="217" t="s">
        <v>475</v>
      </c>
      <c r="J26" s="218" t="s">
        <v>476</v>
      </c>
      <c r="K26" s="119"/>
      <c r="L26" s="229">
        <v>1</v>
      </c>
      <c r="M26" s="119" t="s">
        <v>491</v>
      </c>
      <c r="N26" s="232" t="s">
        <v>477</v>
      </c>
      <c r="O26" s="121"/>
      <c r="P26" s="121"/>
      <c r="Q26" s="121"/>
      <c r="R26" s="121"/>
      <c r="S26" s="121"/>
      <c r="T26" s="118" t="s">
        <v>509</v>
      </c>
      <c r="U26" s="119" t="s">
        <v>513</v>
      </c>
      <c r="V26" s="121"/>
      <c r="W26" s="121"/>
      <c r="X26" s="277">
        <v>1</v>
      </c>
      <c r="Y26" s="277"/>
      <c r="Z26" s="277"/>
      <c r="AA26" s="277">
        <v>1</v>
      </c>
      <c r="AB26" s="277"/>
      <c r="AC26" s="277"/>
      <c r="AD26" s="277">
        <v>1</v>
      </c>
      <c r="AE26" s="277"/>
      <c r="AF26" s="277"/>
      <c r="AG26" s="277">
        <v>1</v>
      </c>
      <c r="AH26" s="248"/>
      <c r="AI26" s="276"/>
      <c r="AJ26" s="277">
        <v>1</v>
      </c>
      <c r="AK26" s="121"/>
      <c r="AL26" s="121"/>
      <c r="AM26" s="230">
        <v>1</v>
      </c>
      <c r="AN26" s="121"/>
      <c r="AO26" s="121"/>
      <c r="AP26" s="230">
        <v>1</v>
      </c>
      <c r="AQ26" s="121"/>
      <c r="AR26" s="121"/>
      <c r="AS26" s="121"/>
      <c r="AT26" s="281">
        <v>1</v>
      </c>
      <c r="AU26" s="122"/>
      <c r="AV26" s="290" t="s">
        <v>575</v>
      </c>
      <c r="AW26" s="290" t="s">
        <v>576</v>
      </c>
      <c r="AX26" s="307"/>
      <c r="AY26" s="276"/>
    </row>
    <row r="27" spans="1:51" ht="120">
      <c r="A27" s="118"/>
      <c r="B27" s="118"/>
      <c r="C27" s="118"/>
      <c r="D27" s="118"/>
      <c r="E27" s="118"/>
      <c r="F27" s="118"/>
      <c r="G27" s="226" t="s">
        <v>202</v>
      </c>
      <c r="H27" s="118"/>
      <c r="I27" s="217" t="s">
        <v>518</v>
      </c>
      <c r="J27" s="218" t="s">
        <v>480</v>
      </c>
      <c r="K27" s="119"/>
      <c r="L27" s="229">
        <v>1</v>
      </c>
      <c r="M27" s="119" t="s">
        <v>491</v>
      </c>
      <c r="N27" s="231" t="s">
        <v>481</v>
      </c>
      <c r="O27" s="121"/>
      <c r="P27" s="121"/>
      <c r="Q27" s="121"/>
      <c r="R27" s="121"/>
      <c r="S27" s="121"/>
      <c r="T27" s="118" t="s">
        <v>509</v>
      </c>
      <c r="U27" s="119" t="s">
        <v>514</v>
      </c>
      <c r="V27" s="121"/>
      <c r="W27" s="121"/>
      <c r="X27" s="277">
        <v>1</v>
      </c>
      <c r="Y27" s="277"/>
      <c r="Z27" s="277"/>
      <c r="AA27" s="277">
        <v>1</v>
      </c>
      <c r="AB27" s="277"/>
      <c r="AC27" s="277"/>
      <c r="AD27" s="277">
        <v>1</v>
      </c>
      <c r="AE27" s="277"/>
      <c r="AF27" s="277"/>
      <c r="AG27" s="277">
        <v>1</v>
      </c>
      <c r="AH27" s="248"/>
      <c r="AI27" s="276"/>
      <c r="AJ27" s="277">
        <v>1</v>
      </c>
      <c r="AK27" s="121"/>
      <c r="AL27" s="121"/>
      <c r="AM27" s="230">
        <v>1</v>
      </c>
      <c r="AN27" s="121"/>
      <c r="AO27" s="121"/>
      <c r="AP27" s="230">
        <v>1</v>
      </c>
      <c r="AQ27" s="121"/>
      <c r="AR27" s="121"/>
      <c r="AS27" s="121"/>
      <c r="AT27" s="281">
        <v>1</v>
      </c>
      <c r="AU27" s="122"/>
      <c r="AV27" s="290" t="s">
        <v>573</v>
      </c>
      <c r="AW27" s="290" t="s">
        <v>537</v>
      </c>
      <c r="AX27" s="307"/>
      <c r="AY27" s="276"/>
    </row>
    <row r="28" spans="1:51" ht="63.75">
      <c r="A28" s="118"/>
      <c r="B28" s="118"/>
      <c r="C28" s="118"/>
      <c r="D28" s="118"/>
      <c r="E28" s="118"/>
      <c r="F28" s="118"/>
      <c r="G28" s="226" t="s">
        <v>202</v>
      </c>
      <c r="H28" s="118"/>
      <c r="I28" s="217" t="s">
        <v>489</v>
      </c>
      <c r="J28" s="218" t="s">
        <v>490</v>
      </c>
      <c r="K28" s="121"/>
      <c r="L28" s="229">
        <v>1</v>
      </c>
      <c r="M28" s="119" t="s">
        <v>507</v>
      </c>
      <c r="N28" s="231" t="s">
        <v>508</v>
      </c>
      <c r="O28" s="121"/>
      <c r="P28" s="121"/>
      <c r="Q28" s="121"/>
      <c r="R28" s="121"/>
      <c r="S28" s="121"/>
      <c r="T28" s="118" t="s">
        <v>509</v>
      </c>
      <c r="U28" s="118" t="s">
        <v>515</v>
      </c>
      <c r="V28" s="121"/>
      <c r="W28" s="121"/>
      <c r="X28" s="277">
        <v>0.1</v>
      </c>
      <c r="Y28" s="277"/>
      <c r="Z28" s="277"/>
      <c r="AA28" s="277">
        <v>0.3</v>
      </c>
      <c r="AB28" s="277"/>
      <c r="AC28" s="277"/>
      <c r="AD28" s="277">
        <v>0.6</v>
      </c>
      <c r="AE28" s="277"/>
      <c r="AF28" s="277"/>
      <c r="AG28" s="277">
        <v>1</v>
      </c>
      <c r="AH28" s="248"/>
      <c r="AI28" s="276"/>
      <c r="AJ28" s="277">
        <v>0.1</v>
      </c>
      <c r="AK28" s="121"/>
      <c r="AL28" s="121"/>
      <c r="AM28" s="230">
        <v>0.3</v>
      </c>
      <c r="AN28" s="121"/>
      <c r="AO28" s="121"/>
      <c r="AP28" s="230">
        <v>0.6</v>
      </c>
      <c r="AQ28" s="121"/>
      <c r="AR28" s="121"/>
      <c r="AS28" s="121"/>
      <c r="AT28" s="281">
        <v>0.7</v>
      </c>
      <c r="AU28" s="122"/>
      <c r="AV28" s="290" t="s">
        <v>574</v>
      </c>
      <c r="AW28" s="290" t="s">
        <v>600</v>
      </c>
      <c r="AX28" s="307"/>
      <c r="AY28" s="276"/>
    </row>
    <row r="29" spans="1:51" ht="270">
      <c r="A29" s="118"/>
      <c r="B29" s="118"/>
      <c r="C29" s="118"/>
      <c r="D29" s="118"/>
      <c r="E29" s="118"/>
      <c r="F29" s="118"/>
      <c r="G29" s="226" t="s">
        <v>202</v>
      </c>
      <c r="H29" s="118"/>
      <c r="I29" s="223" t="s">
        <v>519</v>
      </c>
      <c r="J29" s="217" t="s">
        <v>478</v>
      </c>
      <c r="K29" s="119"/>
      <c r="L29" s="229">
        <v>1</v>
      </c>
      <c r="M29" s="119" t="s">
        <v>491</v>
      </c>
      <c r="N29" s="231" t="s">
        <v>479</v>
      </c>
      <c r="O29" s="121"/>
      <c r="P29" s="121"/>
      <c r="Q29" s="121"/>
      <c r="R29" s="121"/>
      <c r="S29" s="121"/>
      <c r="T29" s="118" t="s">
        <v>510</v>
      </c>
      <c r="U29" s="118" t="s">
        <v>516</v>
      </c>
      <c r="V29" s="121"/>
      <c r="W29" s="121"/>
      <c r="X29" s="276"/>
      <c r="Y29" s="276"/>
      <c r="Z29" s="276"/>
      <c r="AA29" s="277">
        <v>1</v>
      </c>
      <c r="AB29" s="276"/>
      <c r="AC29" s="276"/>
      <c r="AD29" s="277">
        <v>1</v>
      </c>
      <c r="AE29" s="276"/>
      <c r="AF29" s="276"/>
      <c r="AG29" s="277">
        <v>1</v>
      </c>
      <c r="AH29" s="248"/>
      <c r="AI29" s="276"/>
      <c r="AJ29" s="277">
        <v>0.25</v>
      </c>
      <c r="AK29" s="121"/>
      <c r="AL29" s="121"/>
      <c r="AM29" s="230">
        <v>0.25</v>
      </c>
      <c r="AN29" s="121"/>
      <c r="AO29" s="121"/>
      <c r="AP29" s="230">
        <v>0.25</v>
      </c>
      <c r="AQ29" s="121"/>
      <c r="AR29" s="121"/>
      <c r="AS29" s="121"/>
      <c r="AT29" s="281">
        <v>0.75</v>
      </c>
      <c r="AU29" s="122"/>
      <c r="AV29" s="290" t="s">
        <v>601</v>
      </c>
      <c r="AW29" s="290" t="s">
        <v>602</v>
      </c>
      <c r="AX29" s="307"/>
      <c r="AY29" s="276"/>
    </row>
    <row r="30" spans="1:51" ht="15">
      <c r="A30" s="650" t="s">
        <v>294</v>
      </c>
      <c r="B30" s="651"/>
      <c r="C30" s="651"/>
      <c r="D30" s="651"/>
      <c r="E30" s="651"/>
      <c r="F30" s="651"/>
      <c r="G30" s="651"/>
      <c r="H30" s="651"/>
      <c r="I30" s="651"/>
      <c r="J30" s="651"/>
      <c r="K30" s="651"/>
      <c r="L30" s="651"/>
      <c r="M30" s="651"/>
      <c r="N30" s="651"/>
      <c r="O30" s="651"/>
      <c r="P30" s="651"/>
      <c r="Q30" s="651"/>
      <c r="R30" s="651"/>
      <c r="S30" s="651"/>
      <c r="T30" s="651"/>
      <c r="U30" s="651"/>
      <c r="V30" s="651"/>
      <c r="W30" s="651"/>
      <c r="X30" s="651"/>
      <c r="Y30" s="651"/>
      <c r="Z30" s="651"/>
      <c r="AA30" s="651"/>
      <c r="AB30" s="651"/>
      <c r="AC30" s="651"/>
      <c r="AD30" s="651"/>
      <c r="AE30" s="651"/>
      <c r="AF30" s="651"/>
      <c r="AG30" s="651"/>
      <c r="AH30" s="651"/>
      <c r="AI30" s="651"/>
      <c r="AJ30" s="651"/>
      <c r="AK30" s="651"/>
      <c r="AL30" s="651"/>
      <c r="AM30" s="651"/>
      <c r="AN30" s="651"/>
      <c r="AO30" s="651"/>
      <c r="AP30" s="651"/>
      <c r="AQ30" s="651"/>
      <c r="AR30" s="651"/>
      <c r="AS30" s="651"/>
      <c r="AT30" s="651"/>
      <c r="AU30" s="651"/>
      <c r="AV30" s="651"/>
      <c r="AW30" s="651"/>
      <c r="AX30" s="651"/>
      <c r="AY30" s="652"/>
    </row>
    <row r="31" spans="1:51" ht="42" customHeight="1">
      <c r="A31" s="649" t="s">
        <v>64</v>
      </c>
      <c r="B31" s="649"/>
      <c r="C31" s="649"/>
      <c r="D31" s="645" t="s">
        <v>66</v>
      </c>
      <c r="E31" s="645"/>
      <c r="F31" s="645"/>
      <c r="G31" s="645"/>
      <c r="H31" s="645"/>
      <c r="I31" s="645"/>
      <c r="J31" s="643" t="s">
        <v>300</v>
      </c>
      <c r="K31" s="643"/>
      <c r="L31" s="643"/>
      <c r="M31" s="643"/>
      <c r="N31" s="643"/>
      <c r="O31" s="643"/>
      <c r="P31" s="645" t="s">
        <v>66</v>
      </c>
      <c r="Q31" s="645"/>
      <c r="R31" s="645"/>
      <c r="S31" s="645"/>
      <c r="T31" s="645"/>
      <c r="U31" s="645"/>
      <c r="V31" s="645" t="s">
        <v>66</v>
      </c>
      <c r="W31" s="645"/>
      <c r="X31" s="645"/>
      <c r="Y31" s="645"/>
      <c r="Z31" s="645"/>
      <c r="AA31" s="645"/>
      <c r="AB31" s="645"/>
      <c r="AC31" s="645"/>
      <c r="AD31" s="645" t="s">
        <v>66</v>
      </c>
      <c r="AE31" s="645"/>
      <c r="AF31" s="645"/>
      <c r="AG31" s="645"/>
      <c r="AH31" s="645"/>
      <c r="AI31" s="645"/>
      <c r="AJ31" s="645"/>
      <c r="AK31" s="645"/>
      <c r="AL31" s="645"/>
      <c r="AM31" s="645"/>
      <c r="AN31" s="645"/>
      <c r="AO31" s="645"/>
      <c r="AP31" s="643" t="s">
        <v>318</v>
      </c>
      <c r="AQ31" s="643"/>
      <c r="AR31" s="643"/>
      <c r="AS31" s="643"/>
      <c r="AT31" s="645" t="s">
        <v>13</v>
      </c>
      <c r="AU31" s="645"/>
      <c r="AV31" s="645"/>
      <c r="AW31" s="645"/>
      <c r="AX31" s="645"/>
      <c r="AY31" s="645"/>
    </row>
    <row r="32" spans="1:51" ht="15">
      <c r="A32" s="649"/>
      <c r="B32" s="649"/>
      <c r="C32" s="649"/>
      <c r="D32" s="645" t="s">
        <v>543</v>
      </c>
      <c r="E32" s="645"/>
      <c r="F32" s="645"/>
      <c r="G32" s="645"/>
      <c r="H32" s="645"/>
      <c r="I32" s="645"/>
      <c r="J32" s="643"/>
      <c r="K32" s="643"/>
      <c r="L32" s="643"/>
      <c r="M32" s="643"/>
      <c r="N32" s="643"/>
      <c r="O32" s="643"/>
      <c r="P32" s="645" t="s">
        <v>520</v>
      </c>
      <c r="Q32" s="645"/>
      <c r="R32" s="645"/>
      <c r="S32" s="645"/>
      <c r="T32" s="645"/>
      <c r="U32" s="645"/>
      <c r="V32" s="645" t="s">
        <v>522</v>
      </c>
      <c r="W32" s="645"/>
      <c r="X32" s="645"/>
      <c r="Y32" s="645"/>
      <c r="Z32" s="645"/>
      <c r="AA32" s="645"/>
      <c r="AB32" s="645"/>
      <c r="AC32" s="645"/>
      <c r="AD32" s="645" t="s">
        <v>65</v>
      </c>
      <c r="AE32" s="645"/>
      <c r="AF32" s="645"/>
      <c r="AG32" s="645"/>
      <c r="AH32" s="645"/>
      <c r="AI32" s="645"/>
      <c r="AJ32" s="645"/>
      <c r="AK32" s="645"/>
      <c r="AL32" s="645"/>
      <c r="AM32" s="645"/>
      <c r="AN32" s="645"/>
      <c r="AO32" s="645"/>
      <c r="AP32" s="643"/>
      <c r="AQ32" s="643"/>
      <c r="AR32" s="643"/>
      <c r="AS32" s="643"/>
      <c r="AT32" s="645" t="s">
        <v>65</v>
      </c>
      <c r="AU32" s="645"/>
      <c r="AV32" s="645"/>
      <c r="AW32" s="645"/>
      <c r="AX32" s="645"/>
      <c r="AY32" s="645"/>
    </row>
    <row r="33" spans="1:51" ht="29.25" customHeight="1">
      <c r="A33" s="649"/>
      <c r="B33" s="649"/>
      <c r="C33" s="649"/>
      <c r="D33" s="645" t="s">
        <v>544</v>
      </c>
      <c r="E33" s="645"/>
      <c r="F33" s="645"/>
      <c r="G33" s="645"/>
      <c r="H33" s="645"/>
      <c r="I33" s="645"/>
      <c r="J33" s="643"/>
      <c r="K33" s="643"/>
      <c r="L33" s="643"/>
      <c r="M33" s="643"/>
      <c r="N33" s="643"/>
      <c r="O33" s="643"/>
      <c r="P33" s="645" t="s">
        <v>521</v>
      </c>
      <c r="Q33" s="645"/>
      <c r="R33" s="645"/>
      <c r="S33" s="645"/>
      <c r="T33" s="645"/>
      <c r="U33" s="645"/>
      <c r="V33" s="645" t="s">
        <v>523</v>
      </c>
      <c r="W33" s="645"/>
      <c r="X33" s="645"/>
      <c r="Y33" s="645"/>
      <c r="Z33" s="645"/>
      <c r="AA33" s="645"/>
      <c r="AB33" s="645"/>
      <c r="AC33" s="645"/>
      <c r="AD33" s="645" t="s">
        <v>297</v>
      </c>
      <c r="AE33" s="645"/>
      <c r="AF33" s="645"/>
      <c r="AG33" s="645"/>
      <c r="AH33" s="645"/>
      <c r="AI33" s="645"/>
      <c r="AJ33" s="645"/>
      <c r="AK33" s="645"/>
      <c r="AL33" s="645"/>
      <c r="AM33" s="645"/>
      <c r="AN33" s="645"/>
      <c r="AO33" s="645"/>
      <c r="AP33" s="643"/>
      <c r="AQ33" s="643"/>
      <c r="AR33" s="643"/>
      <c r="AS33" s="643"/>
      <c r="AT33" s="645" t="s">
        <v>75</v>
      </c>
      <c r="AU33" s="645"/>
      <c r="AV33" s="645"/>
      <c r="AW33" s="645"/>
      <c r="AX33" s="645"/>
      <c r="AY33" s="645"/>
    </row>
  </sheetData>
  <sheetProtection/>
  <autoFilter ref="A12:AY33"/>
  <mergeCells count="57">
    <mergeCell ref="AX1:AY1"/>
    <mergeCell ref="AX2:AY2"/>
    <mergeCell ref="AX3:AY3"/>
    <mergeCell ref="AX4:AY4"/>
    <mergeCell ref="A1:AW1"/>
    <mergeCell ref="V11:AG11"/>
    <mergeCell ref="A9:C9"/>
    <mergeCell ref="A2:AW2"/>
    <mergeCell ref="A3:AW4"/>
    <mergeCell ref="AT11:AU11"/>
    <mergeCell ref="D32:I32"/>
    <mergeCell ref="D33:I33"/>
    <mergeCell ref="AD31:AO31"/>
    <mergeCell ref="AD32:AO32"/>
    <mergeCell ref="AD33:AO33"/>
    <mergeCell ref="AH11:AS11"/>
    <mergeCell ref="P31:U31"/>
    <mergeCell ref="I11:I12"/>
    <mergeCell ref="J11:J12"/>
    <mergeCell ref="K11:K12"/>
    <mergeCell ref="U11:U12"/>
    <mergeCell ref="O11:S11"/>
    <mergeCell ref="T11:T12"/>
    <mergeCell ref="N11:N12"/>
    <mergeCell ref="A11:F11"/>
    <mergeCell ref="G11:H11"/>
    <mergeCell ref="M11:M12"/>
    <mergeCell ref="A31:C33"/>
    <mergeCell ref="J31:O33"/>
    <mergeCell ref="P32:U32"/>
    <mergeCell ref="P33:U33"/>
    <mergeCell ref="V31:AC31"/>
    <mergeCell ref="A30:AY30"/>
    <mergeCell ref="AT32:AY32"/>
    <mergeCell ref="AT31:AY31"/>
    <mergeCell ref="AT33:AY33"/>
    <mergeCell ref="D31:I31"/>
    <mergeCell ref="AP31:AS33"/>
    <mergeCell ref="AX5:AX12"/>
    <mergeCell ref="AY5:AY12"/>
    <mergeCell ref="H7:I7"/>
    <mergeCell ref="H8:I8"/>
    <mergeCell ref="V32:AC32"/>
    <mergeCell ref="V33:AC33"/>
    <mergeCell ref="AW5:AW12"/>
    <mergeCell ref="AH5:AU10"/>
    <mergeCell ref="K6:U8"/>
    <mergeCell ref="AV5:AV12"/>
    <mergeCell ref="A5:AG5"/>
    <mergeCell ref="A6:C8"/>
    <mergeCell ref="D6:E8"/>
    <mergeCell ref="F6:G8"/>
    <mergeCell ref="H6:I6"/>
    <mergeCell ref="A10:C10"/>
    <mergeCell ref="D9:AG9"/>
    <mergeCell ref="D10:AG10"/>
    <mergeCell ref="L11:L12"/>
  </mergeCells>
  <dataValidations count="1">
    <dataValidation type="textLength" operator="lessThanOrEqual" allowBlank="1" showInputMessage="1" showErrorMessage="1" errorTitle="Máximo 2.000 caracteres" error="Máximo 2.000 caracteres" sqref="AZ21:AZ22">
      <formula1>2000</formula1>
    </dataValidation>
  </dataValidations>
  <printOptions/>
  <pageMargins left="0.75" right="0.75" top="1" bottom="1" header="0.3" footer="0.3"/>
  <pageSetup fitToHeight="1" fitToWidth="1" horizontalDpi="600" verticalDpi="600" orientation="landscape" scale="17"/>
  <legacyDrawing r:id="rId2"/>
</worksheet>
</file>

<file path=xl/worksheets/sheet9.xml><?xml version="1.0" encoding="utf-8"?>
<worksheet xmlns="http://schemas.openxmlformats.org/spreadsheetml/2006/main" xmlns:r="http://schemas.openxmlformats.org/officeDocument/2006/relationships">
  <sheetPr>
    <tabColor theme="7" tint="0.39998000860214233"/>
    <pageSetUpPr fitToPage="1"/>
  </sheetPr>
  <dimension ref="A1:BK58"/>
  <sheetViews>
    <sheetView zoomScale="80" zoomScaleNormal="80" zoomScalePageLayoutView="0" workbookViewId="0" topLeftCell="AF1">
      <selection activeCell="AU18" sqref="AU18"/>
    </sheetView>
  </sheetViews>
  <sheetFormatPr defaultColWidth="19.421875" defaultRowHeight="15"/>
  <cols>
    <col min="1" max="1" width="29.421875" style="113" bestFit="1" customWidth="1"/>
    <col min="2" max="17" width="11.00390625" style="113" customWidth="1"/>
    <col min="18" max="19" width="12.140625" style="113" customWidth="1"/>
    <col min="20" max="23" width="8.140625" style="113" customWidth="1"/>
    <col min="24" max="24" width="9.421875" style="113" customWidth="1"/>
    <col min="25" max="25" width="8.140625" style="113" customWidth="1"/>
    <col min="26" max="30" width="7.8515625" style="113" customWidth="1"/>
    <col min="31" max="31" width="11.28125" style="113" customWidth="1"/>
    <col min="32" max="32" width="2.28125" style="113" customWidth="1"/>
    <col min="33" max="33" width="19.421875" style="113" customWidth="1"/>
    <col min="34" max="51" width="11.28125" style="113" customWidth="1"/>
    <col min="52" max="63" width="8.8515625" style="113" customWidth="1"/>
    <col min="64" max="16384" width="19.421875" style="113" customWidth="1"/>
  </cols>
  <sheetData>
    <row r="1" spans="1:63" ht="15.75" customHeight="1">
      <c r="A1" s="674" t="s">
        <v>16</v>
      </c>
      <c r="B1" s="674"/>
      <c r="C1" s="674"/>
      <c r="D1" s="674"/>
      <c r="E1" s="674"/>
      <c r="F1" s="674"/>
      <c r="G1" s="674"/>
      <c r="H1" s="674"/>
      <c r="I1" s="674"/>
      <c r="J1" s="674"/>
      <c r="K1" s="674"/>
      <c r="L1" s="674"/>
      <c r="M1" s="674"/>
      <c r="N1" s="674"/>
      <c r="O1" s="674"/>
      <c r="P1" s="674"/>
      <c r="Q1" s="674"/>
      <c r="R1" s="674"/>
      <c r="S1" s="674"/>
      <c r="T1" s="674"/>
      <c r="U1" s="674"/>
      <c r="V1" s="674"/>
      <c r="W1" s="674"/>
      <c r="X1" s="674"/>
      <c r="Y1" s="674"/>
      <c r="Z1" s="674"/>
      <c r="AA1" s="674"/>
      <c r="AB1" s="674"/>
      <c r="AC1" s="674"/>
      <c r="AD1" s="674"/>
      <c r="AE1" s="674"/>
      <c r="AF1" s="674"/>
      <c r="AG1" s="674"/>
      <c r="AH1" s="674"/>
      <c r="AI1" s="674"/>
      <c r="AJ1" s="674"/>
      <c r="AK1" s="674"/>
      <c r="AL1" s="674"/>
      <c r="AM1" s="674"/>
      <c r="AN1" s="674"/>
      <c r="AO1" s="674"/>
      <c r="AP1" s="674"/>
      <c r="AQ1" s="674"/>
      <c r="AR1" s="674"/>
      <c r="AS1" s="674"/>
      <c r="AT1" s="674"/>
      <c r="AU1" s="674"/>
      <c r="AV1" s="674"/>
      <c r="AW1" s="674"/>
      <c r="AX1" s="674"/>
      <c r="AY1" s="674"/>
      <c r="AZ1" s="674"/>
      <c r="BA1" s="674"/>
      <c r="BB1" s="674"/>
      <c r="BC1" s="674"/>
      <c r="BD1" s="674"/>
      <c r="BE1" s="674"/>
      <c r="BF1" s="674"/>
      <c r="BG1" s="674"/>
      <c r="BH1" s="674"/>
      <c r="BI1" s="681" t="s">
        <v>18</v>
      </c>
      <c r="BJ1" s="681"/>
      <c r="BK1" s="681"/>
    </row>
    <row r="2" spans="1:63" ht="15.75" customHeight="1">
      <c r="A2" s="674" t="s">
        <v>17</v>
      </c>
      <c r="B2" s="674"/>
      <c r="C2" s="674"/>
      <c r="D2" s="674"/>
      <c r="E2" s="674"/>
      <c r="F2" s="674"/>
      <c r="G2" s="674"/>
      <c r="H2" s="674"/>
      <c r="I2" s="674"/>
      <c r="J2" s="674"/>
      <c r="K2" s="674"/>
      <c r="L2" s="674"/>
      <c r="M2" s="674"/>
      <c r="N2" s="674"/>
      <c r="O2" s="674"/>
      <c r="P2" s="674"/>
      <c r="Q2" s="674"/>
      <c r="R2" s="674"/>
      <c r="S2" s="674"/>
      <c r="T2" s="674"/>
      <c r="U2" s="674"/>
      <c r="V2" s="674"/>
      <c r="W2" s="674"/>
      <c r="X2" s="674"/>
      <c r="Y2" s="674"/>
      <c r="Z2" s="674"/>
      <c r="AA2" s="674"/>
      <c r="AB2" s="674"/>
      <c r="AC2" s="674"/>
      <c r="AD2" s="674"/>
      <c r="AE2" s="674"/>
      <c r="AF2" s="674"/>
      <c r="AG2" s="674"/>
      <c r="AH2" s="674"/>
      <c r="AI2" s="674"/>
      <c r="AJ2" s="674"/>
      <c r="AK2" s="674"/>
      <c r="AL2" s="674"/>
      <c r="AM2" s="674"/>
      <c r="AN2" s="674"/>
      <c r="AO2" s="674"/>
      <c r="AP2" s="674"/>
      <c r="AQ2" s="674"/>
      <c r="AR2" s="674"/>
      <c r="AS2" s="674"/>
      <c r="AT2" s="674"/>
      <c r="AU2" s="674"/>
      <c r="AV2" s="674"/>
      <c r="AW2" s="674"/>
      <c r="AX2" s="674"/>
      <c r="AY2" s="674"/>
      <c r="AZ2" s="674"/>
      <c r="BA2" s="674"/>
      <c r="BB2" s="674"/>
      <c r="BC2" s="674"/>
      <c r="BD2" s="674"/>
      <c r="BE2" s="674"/>
      <c r="BF2" s="674"/>
      <c r="BG2" s="674"/>
      <c r="BH2" s="674"/>
      <c r="BI2" s="681" t="s">
        <v>413</v>
      </c>
      <c r="BJ2" s="681"/>
      <c r="BK2" s="681"/>
    </row>
    <row r="3" spans="1:63" ht="25.5" customHeight="1">
      <c r="A3" s="674" t="s">
        <v>187</v>
      </c>
      <c r="B3" s="674"/>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4"/>
      <c r="AQ3" s="674"/>
      <c r="AR3" s="674"/>
      <c r="AS3" s="674"/>
      <c r="AT3" s="674"/>
      <c r="AU3" s="674"/>
      <c r="AV3" s="674"/>
      <c r="AW3" s="674"/>
      <c r="AX3" s="674"/>
      <c r="AY3" s="674"/>
      <c r="AZ3" s="674"/>
      <c r="BA3" s="674"/>
      <c r="BB3" s="674"/>
      <c r="BC3" s="674"/>
      <c r="BD3" s="674"/>
      <c r="BE3" s="674"/>
      <c r="BF3" s="674"/>
      <c r="BG3" s="674"/>
      <c r="BH3" s="674"/>
      <c r="BI3" s="681" t="s">
        <v>419</v>
      </c>
      <c r="BJ3" s="681"/>
      <c r="BK3" s="681"/>
    </row>
    <row r="4" spans="1:63" ht="15.75" customHeight="1">
      <c r="A4" s="674" t="s">
        <v>172</v>
      </c>
      <c r="B4" s="674"/>
      <c r="C4" s="674"/>
      <c r="D4" s="674"/>
      <c r="E4" s="674"/>
      <c r="F4" s="674"/>
      <c r="G4" s="674"/>
      <c r="H4" s="674"/>
      <c r="I4" s="674"/>
      <c r="J4" s="674"/>
      <c r="K4" s="674"/>
      <c r="L4" s="674"/>
      <c r="M4" s="674"/>
      <c r="N4" s="674"/>
      <c r="O4" s="674"/>
      <c r="P4" s="674"/>
      <c r="Q4" s="674"/>
      <c r="R4" s="674"/>
      <c r="S4" s="674"/>
      <c r="T4" s="674"/>
      <c r="U4" s="674"/>
      <c r="V4" s="674"/>
      <c r="W4" s="674"/>
      <c r="X4" s="674"/>
      <c r="Y4" s="674"/>
      <c r="Z4" s="674"/>
      <c r="AA4" s="674"/>
      <c r="AB4" s="674"/>
      <c r="AC4" s="674"/>
      <c r="AD4" s="674"/>
      <c r="AE4" s="674"/>
      <c r="AF4" s="674"/>
      <c r="AG4" s="674"/>
      <c r="AH4" s="674"/>
      <c r="AI4" s="674"/>
      <c r="AJ4" s="674"/>
      <c r="AK4" s="674"/>
      <c r="AL4" s="674"/>
      <c r="AM4" s="674"/>
      <c r="AN4" s="674"/>
      <c r="AO4" s="674"/>
      <c r="AP4" s="674"/>
      <c r="AQ4" s="674"/>
      <c r="AR4" s="674"/>
      <c r="AS4" s="674"/>
      <c r="AT4" s="674"/>
      <c r="AU4" s="674"/>
      <c r="AV4" s="674"/>
      <c r="AW4" s="674"/>
      <c r="AX4" s="674"/>
      <c r="AY4" s="674"/>
      <c r="AZ4" s="674"/>
      <c r="BA4" s="674"/>
      <c r="BB4" s="674"/>
      <c r="BC4" s="674"/>
      <c r="BD4" s="674"/>
      <c r="BE4" s="674"/>
      <c r="BF4" s="674"/>
      <c r="BG4" s="674"/>
      <c r="BH4" s="674"/>
      <c r="BI4" s="675" t="s">
        <v>183</v>
      </c>
      <c r="BJ4" s="676"/>
      <c r="BK4" s="677"/>
    </row>
    <row r="5" spans="1:63" ht="25.5" customHeight="1">
      <c r="A5" s="678" t="s">
        <v>319</v>
      </c>
      <c r="B5" s="678"/>
      <c r="C5" s="678"/>
      <c r="D5" s="678"/>
      <c r="E5" s="678"/>
      <c r="F5" s="678"/>
      <c r="G5" s="678"/>
      <c r="H5" s="678"/>
      <c r="I5" s="678"/>
      <c r="J5" s="678"/>
      <c r="K5" s="678"/>
      <c r="L5" s="678"/>
      <c r="M5" s="678"/>
      <c r="N5" s="678"/>
      <c r="O5" s="678"/>
      <c r="P5" s="678"/>
      <c r="Q5" s="678"/>
      <c r="R5" s="678"/>
      <c r="S5" s="678"/>
      <c r="T5" s="678"/>
      <c r="U5" s="678"/>
      <c r="V5" s="678"/>
      <c r="W5" s="678"/>
      <c r="X5" s="678"/>
      <c r="Y5" s="678"/>
      <c r="Z5" s="678"/>
      <c r="AA5" s="678"/>
      <c r="AB5" s="678"/>
      <c r="AC5" s="678"/>
      <c r="AD5" s="678"/>
      <c r="AE5" s="678"/>
      <c r="AG5" s="678" t="s">
        <v>320</v>
      </c>
      <c r="AH5" s="678"/>
      <c r="AI5" s="678"/>
      <c r="AJ5" s="678"/>
      <c r="AK5" s="678"/>
      <c r="AL5" s="678"/>
      <c r="AM5" s="678"/>
      <c r="AN5" s="678"/>
      <c r="AO5" s="678"/>
      <c r="AP5" s="678"/>
      <c r="AQ5" s="678"/>
      <c r="AR5" s="678"/>
      <c r="AS5" s="678"/>
      <c r="AT5" s="678"/>
      <c r="AU5" s="678"/>
      <c r="AV5" s="678"/>
      <c r="AW5" s="678"/>
      <c r="AX5" s="678"/>
      <c r="AY5" s="678"/>
      <c r="AZ5" s="678"/>
      <c r="BA5" s="678"/>
      <c r="BB5" s="678"/>
      <c r="BC5" s="678"/>
      <c r="BD5" s="678"/>
      <c r="BE5" s="678"/>
      <c r="BF5" s="678"/>
      <c r="BG5" s="678"/>
      <c r="BH5" s="678"/>
      <c r="BI5" s="679"/>
      <c r="BJ5" s="679"/>
      <c r="BK5" s="679"/>
    </row>
    <row r="6" spans="1:63" ht="31.5" customHeight="1">
      <c r="A6" s="163" t="s">
        <v>290</v>
      </c>
      <c r="B6" s="680"/>
      <c r="C6" s="680"/>
      <c r="D6" s="680"/>
      <c r="E6" s="680"/>
      <c r="F6" s="680"/>
      <c r="G6" s="680"/>
      <c r="H6" s="680"/>
      <c r="I6" s="680"/>
      <c r="J6" s="680"/>
      <c r="K6" s="680"/>
      <c r="L6" s="680"/>
      <c r="M6" s="680"/>
      <c r="N6" s="680"/>
      <c r="O6" s="680"/>
      <c r="P6" s="680"/>
      <c r="Q6" s="680"/>
      <c r="R6" s="680"/>
      <c r="S6" s="680"/>
      <c r="T6" s="680"/>
      <c r="U6" s="680"/>
      <c r="V6" s="680"/>
      <c r="W6" s="680"/>
      <c r="X6" s="680"/>
      <c r="Y6" s="680"/>
      <c r="Z6" s="680"/>
      <c r="AA6" s="680"/>
      <c r="AB6" s="680"/>
      <c r="AC6" s="680"/>
      <c r="AD6" s="680"/>
      <c r="AE6" s="680"/>
      <c r="AF6" s="680"/>
      <c r="AG6" s="680"/>
      <c r="AH6" s="680"/>
      <c r="AI6" s="680"/>
      <c r="AJ6" s="680"/>
      <c r="AK6" s="680"/>
      <c r="AL6" s="680"/>
      <c r="AM6" s="680"/>
      <c r="AN6" s="680"/>
      <c r="AO6" s="680"/>
      <c r="AP6" s="680"/>
      <c r="AQ6" s="680"/>
      <c r="AR6" s="680"/>
      <c r="AS6" s="680"/>
      <c r="AT6" s="680"/>
      <c r="AU6" s="680"/>
      <c r="AV6" s="680"/>
      <c r="AW6" s="680"/>
      <c r="AX6" s="680"/>
      <c r="AY6" s="680"/>
      <c r="AZ6" s="680"/>
      <c r="BA6" s="680"/>
      <c r="BB6" s="680"/>
      <c r="BC6" s="680"/>
      <c r="BD6" s="680"/>
      <c r="BE6" s="680"/>
      <c r="BF6" s="680"/>
      <c r="BG6" s="680"/>
      <c r="BH6" s="680"/>
      <c r="BI6" s="680"/>
      <c r="BJ6" s="680"/>
      <c r="BK6" s="680"/>
    </row>
    <row r="7" spans="1:63" ht="31.5" customHeight="1">
      <c r="A7" s="164" t="s">
        <v>177</v>
      </c>
      <c r="B7" s="671"/>
      <c r="C7" s="673"/>
      <c r="D7" s="673"/>
      <c r="E7" s="673"/>
      <c r="F7" s="673"/>
      <c r="G7" s="673"/>
      <c r="H7" s="673"/>
      <c r="I7" s="673"/>
      <c r="J7" s="673"/>
      <c r="K7" s="673"/>
      <c r="L7" s="673"/>
      <c r="M7" s="673"/>
      <c r="N7" s="673"/>
      <c r="O7" s="673"/>
      <c r="P7" s="673"/>
      <c r="Q7" s="673"/>
      <c r="R7" s="673"/>
      <c r="S7" s="673"/>
      <c r="T7" s="673"/>
      <c r="U7" s="673"/>
      <c r="V7" s="673"/>
      <c r="W7" s="673"/>
      <c r="X7" s="673"/>
      <c r="Y7" s="673"/>
      <c r="Z7" s="673"/>
      <c r="AA7" s="673"/>
      <c r="AB7" s="673"/>
      <c r="AC7" s="673"/>
      <c r="AD7" s="673"/>
      <c r="AE7" s="673"/>
      <c r="AF7" s="673"/>
      <c r="AG7" s="673"/>
      <c r="AH7" s="673"/>
      <c r="AI7" s="673"/>
      <c r="AJ7" s="673"/>
      <c r="AK7" s="673"/>
      <c r="AL7" s="673"/>
      <c r="AM7" s="673"/>
      <c r="AN7" s="673"/>
      <c r="AO7" s="673"/>
      <c r="AP7" s="673"/>
      <c r="AQ7" s="673"/>
      <c r="AR7" s="673"/>
      <c r="AS7" s="673"/>
      <c r="AT7" s="673"/>
      <c r="AU7" s="673"/>
      <c r="AV7" s="673"/>
      <c r="AW7" s="673"/>
      <c r="AX7" s="673"/>
      <c r="AY7" s="673"/>
      <c r="AZ7" s="673"/>
      <c r="BA7" s="673"/>
      <c r="BB7" s="673"/>
      <c r="BC7" s="673"/>
      <c r="BD7" s="673"/>
      <c r="BE7" s="673"/>
      <c r="BF7" s="673"/>
      <c r="BG7" s="673"/>
      <c r="BH7" s="673"/>
      <c r="BI7" s="673"/>
      <c r="BJ7" s="673"/>
      <c r="BK7" s="672"/>
    </row>
    <row r="8" spans="1:41" ht="18.75" customHeight="1">
      <c r="A8" s="155"/>
      <c r="B8" s="155"/>
      <c r="C8" s="155"/>
      <c r="D8" s="155"/>
      <c r="E8" s="155"/>
      <c r="F8" s="155"/>
      <c r="G8" s="155"/>
      <c r="H8" s="155"/>
      <c r="I8" s="155"/>
      <c r="J8" s="155"/>
      <c r="K8" s="156"/>
      <c r="L8" s="156"/>
      <c r="M8" s="156"/>
      <c r="N8" s="156"/>
      <c r="O8" s="156"/>
      <c r="P8" s="156"/>
      <c r="Q8" s="156"/>
      <c r="R8" s="156"/>
      <c r="S8" s="156"/>
      <c r="T8" s="156"/>
      <c r="U8" s="156"/>
      <c r="V8" s="156"/>
      <c r="W8" s="156"/>
      <c r="X8" s="156"/>
      <c r="Y8" s="156"/>
      <c r="Z8" s="156"/>
      <c r="AA8" s="156"/>
      <c r="AB8" s="156"/>
      <c r="AC8" s="156"/>
      <c r="AD8" s="156"/>
      <c r="AE8" s="156"/>
      <c r="AG8" s="155"/>
      <c r="AH8" s="156"/>
      <c r="AI8" s="156"/>
      <c r="AJ8" s="156"/>
      <c r="AK8" s="156"/>
      <c r="AL8" s="156"/>
      <c r="AM8" s="156"/>
      <c r="AN8" s="156"/>
      <c r="AO8" s="156"/>
    </row>
    <row r="9" spans="1:63" ht="30" customHeight="1">
      <c r="A9" s="617" t="s">
        <v>90</v>
      </c>
      <c r="B9" s="293" t="s">
        <v>39</v>
      </c>
      <c r="C9" s="293" t="s">
        <v>40</v>
      </c>
      <c r="D9" s="671" t="s">
        <v>41</v>
      </c>
      <c r="E9" s="672"/>
      <c r="F9" s="293" t="s">
        <v>42</v>
      </c>
      <c r="G9" s="293" t="s">
        <v>43</v>
      </c>
      <c r="H9" s="671" t="s">
        <v>44</v>
      </c>
      <c r="I9" s="672"/>
      <c r="J9" s="293" t="s">
        <v>45</v>
      </c>
      <c r="K9" s="293" t="s">
        <v>46</v>
      </c>
      <c r="L9" s="671" t="s">
        <v>47</v>
      </c>
      <c r="M9" s="672"/>
      <c r="N9" s="293" t="s">
        <v>48</v>
      </c>
      <c r="O9" s="293" t="s">
        <v>49</v>
      </c>
      <c r="P9" s="671" t="s">
        <v>50</v>
      </c>
      <c r="Q9" s="672"/>
      <c r="R9" s="671" t="s">
        <v>91</v>
      </c>
      <c r="S9" s="672"/>
      <c r="T9" s="671" t="s">
        <v>289</v>
      </c>
      <c r="U9" s="673"/>
      <c r="V9" s="673"/>
      <c r="W9" s="673"/>
      <c r="X9" s="673"/>
      <c r="Y9" s="672"/>
      <c r="Z9" s="671" t="s">
        <v>288</v>
      </c>
      <c r="AA9" s="673"/>
      <c r="AB9" s="673"/>
      <c r="AC9" s="673"/>
      <c r="AD9" s="673"/>
      <c r="AE9" s="672"/>
      <c r="AG9" s="617" t="s">
        <v>90</v>
      </c>
      <c r="AH9" s="293" t="s">
        <v>39</v>
      </c>
      <c r="AI9" s="293" t="s">
        <v>40</v>
      </c>
      <c r="AJ9" s="671" t="s">
        <v>41</v>
      </c>
      <c r="AK9" s="672"/>
      <c r="AL9" s="293" t="s">
        <v>42</v>
      </c>
      <c r="AM9" s="293" t="s">
        <v>43</v>
      </c>
      <c r="AN9" s="671" t="s">
        <v>44</v>
      </c>
      <c r="AO9" s="672"/>
      <c r="AP9" s="293" t="s">
        <v>45</v>
      </c>
      <c r="AQ9" s="293" t="s">
        <v>46</v>
      </c>
      <c r="AR9" s="671" t="s">
        <v>47</v>
      </c>
      <c r="AS9" s="672"/>
      <c r="AT9" s="293" t="s">
        <v>48</v>
      </c>
      <c r="AU9" s="293" t="s">
        <v>49</v>
      </c>
      <c r="AV9" s="671" t="s">
        <v>50</v>
      </c>
      <c r="AW9" s="672"/>
      <c r="AX9" s="671" t="s">
        <v>91</v>
      </c>
      <c r="AY9" s="672"/>
      <c r="AZ9" s="671" t="s">
        <v>289</v>
      </c>
      <c r="BA9" s="673"/>
      <c r="BB9" s="673"/>
      <c r="BC9" s="673"/>
      <c r="BD9" s="673"/>
      <c r="BE9" s="672"/>
      <c r="BF9" s="671" t="s">
        <v>288</v>
      </c>
      <c r="BG9" s="673"/>
      <c r="BH9" s="673"/>
      <c r="BI9" s="673"/>
      <c r="BJ9" s="673"/>
      <c r="BK9" s="672"/>
    </row>
    <row r="10" spans="1:63" ht="36" customHeight="1">
      <c r="A10" s="619"/>
      <c r="B10" s="292" t="s">
        <v>372</v>
      </c>
      <c r="C10" s="292" t="s">
        <v>372</v>
      </c>
      <c r="D10" s="292" t="s">
        <v>372</v>
      </c>
      <c r="E10" s="292" t="s">
        <v>373</v>
      </c>
      <c r="F10" s="292" t="s">
        <v>372</v>
      </c>
      <c r="G10" s="292" t="s">
        <v>372</v>
      </c>
      <c r="H10" s="292" t="s">
        <v>372</v>
      </c>
      <c r="I10" s="292" t="s">
        <v>373</v>
      </c>
      <c r="J10" s="292" t="s">
        <v>372</v>
      </c>
      <c r="K10" s="292" t="s">
        <v>372</v>
      </c>
      <c r="L10" s="292" t="s">
        <v>372</v>
      </c>
      <c r="M10" s="292" t="s">
        <v>373</v>
      </c>
      <c r="N10" s="292" t="s">
        <v>372</v>
      </c>
      <c r="O10" s="292" t="s">
        <v>372</v>
      </c>
      <c r="P10" s="292" t="s">
        <v>372</v>
      </c>
      <c r="Q10" s="292" t="s">
        <v>373</v>
      </c>
      <c r="R10" s="292" t="s">
        <v>372</v>
      </c>
      <c r="S10" s="292" t="s">
        <v>373</v>
      </c>
      <c r="T10" s="194" t="s">
        <v>393</v>
      </c>
      <c r="U10" s="194" t="s">
        <v>394</v>
      </c>
      <c r="V10" s="194" t="s">
        <v>395</v>
      </c>
      <c r="W10" s="194" t="s">
        <v>305</v>
      </c>
      <c r="X10" s="195" t="s">
        <v>396</v>
      </c>
      <c r="Y10" s="194" t="s">
        <v>304</v>
      </c>
      <c r="Z10" s="292" t="s">
        <v>387</v>
      </c>
      <c r="AA10" s="157" t="s">
        <v>388</v>
      </c>
      <c r="AB10" s="292" t="s">
        <v>389</v>
      </c>
      <c r="AC10" s="292" t="s">
        <v>390</v>
      </c>
      <c r="AD10" s="292" t="s">
        <v>391</v>
      </c>
      <c r="AE10" s="292" t="s">
        <v>392</v>
      </c>
      <c r="AG10" s="619"/>
      <c r="AH10" s="292" t="s">
        <v>372</v>
      </c>
      <c r="AI10" s="292" t="s">
        <v>372</v>
      </c>
      <c r="AJ10" s="292" t="s">
        <v>372</v>
      </c>
      <c r="AK10" s="292" t="s">
        <v>373</v>
      </c>
      <c r="AL10" s="292" t="s">
        <v>372</v>
      </c>
      <c r="AM10" s="292" t="s">
        <v>372</v>
      </c>
      <c r="AN10" s="292" t="s">
        <v>372</v>
      </c>
      <c r="AO10" s="292" t="s">
        <v>373</v>
      </c>
      <c r="AP10" s="292" t="s">
        <v>372</v>
      </c>
      <c r="AQ10" s="292" t="s">
        <v>372</v>
      </c>
      <c r="AR10" s="292" t="s">
        <v>372</v>
      </c>
      <c r="AS10" s="292" t="s">
        <v>373</v>
      </c>
      <c r="AT10" s="292" t="s">
        <v>372</v>
      </c>
      <c r="AU10" s="292" t="s">
        <v>372</v>
      </c>
      <c r="AV10" s="292" t="s">
        <v>372</v>
      </c>
      <c r="AW10" s="292" t="s">
        <v>373</v>
      </c>
      <c r="AX10" s="292" t="s">
        <v>372</v>
      </c>
      <c r="AY10" s="292" t="s">
        <v>373</v>
      </c>
      <c r="AZ10" s="194" t="s">
        <v>393</v>
      </c>
      <c r="BA10" s="194" t="s">
        <v>394</v>
      </c>
      <c r="BB10" s="194" t="s">
        <v>395</v>
      </c>
      <c r="BC10" s="194" t="s">
        <v>305</v>
      </c>
      <c r="BD10" s="195" t="s">
        <v>396</v>
      </c>
      <c r="BE10" s="194" t="s">
        <v>304</v>
      </c>
      <c r="BF10" s="192" t="s">
        <v>387</v>
      </c>
      <c r="BG10" s="193" t="s">
        <v>388</v>
      </c>
      <c r="BH10" s="192" t="s">
        <v>389</v>
      </c>
      <c r="BI10" s="192" t="s">
        <v>390</v>
      </c>
      <c r="BJ10" s="192" t="s">
        <v>391</v>
      </c>
      <c r="BK10" s="192" t="s">
        <v>392</v>
      </c>
    </row>
    <row r="11" spans="1:63" ht="15">
      <c r="A11" s="158" t="s">
        <v>92</v>
      </c>
      <c r="B11" s="158"/>
      <c r="C11" s="158"/>
      <c r="D11" s="158"/>
      <c r="E11" s="205"/>
      <c r="F11" s="158"/>
      <c r="G11" s="158"/>
      <c r="H11" s="158"/>
      <c r="I11" s="205"/>
      <c r="J11" s="158"/>
      <c r="K11" s="158"/>
      <c r="L11" s="158"/>
      <c r="M11" s="205"/>
      <c r="N11" s="158"/>
      <c r="O11" s="158"/>
      <c r="P11" s="158"/>
      <c r="Q11" s="205"/>
      <c r="R11" s="197">
        <f aca="true" t="shared" si="0" ref="R11:R31">B11+C11+D11+F11+G11+H11+J11+K11+L11+N11+O11+P11</f>
        <v>0</v>
      </c>
      <c r="S11" s="165">
        <f aca="true" t="shared" si="1" ref="S11:S31">+E11+I11+M11+Q11</f>
        <v>0</v>
      </c>
      <c r="T11" s="196"/>
      <c r="U11" s="196"/>
      <c r="V11" s="196"/>
      <c r="W11" s="196"/>
      <c r="X11" s="196"/>
      <c r="Y11" s="160"/>
      <c r="Z11" s="160"/>
      <c r="AA11" s="160"/>
      <c r="AB11" s="160"/>
      <c r="AC11" s="160"/>
      <c r="AD11" s="160"/>
      <c r="AE11" s="161"/>
      <c r="AG11" s="158" t="s">
        <v>92</v>
      </c>
      <c r="AH11" s="246">
        <v>2</v>
      </c>
      <c r="AI11" s="246">
        <v>12</v>
      </c>
      <c r="AJ11" s="158">
        <v>29</v>
      </c>
      <c r="AK11" s="205"/>
      <c r="AL11" s="158">
        <v>18</v>
      </c>
      <c r="AM11" s="158">
        <v>20</v>
      </c>
      <c r="AN11" s="158">
        <v>14</v>
      </c>
      <c r="AO11" s="205"/>
      <c r="AP11" s="158">
        <v>17</v>
      </c>
      <c r="AQ11" s="158">
        <v>20</v>
      </c>
      <c r="AR11" s="158">
        <v>21</v>
      </c>
      <c r="AS11" s="205"/>
      <c r="AT11" s="158"/>
      <c r="AU11" s="158"/>
      <c r="AV11" s="158"/>
      <c r="AW11" s="205"/>
      <c r="AX11" s="197">
        <f aca="true" t="shared" si="2" ref="AX11:AX31">AH11+AI11+AJ11+AL11+AM11+AN11+AP11+AQ11+AR11+AT11+AU11+AV11</f>
        <v>153</v>
      </c>
      <c r="AY11" s="165">
        <f aca="true" t="shared" si="3" ref="AY11:AY31">+AK11+AO11+AS11+AW11</f>
        <v>0</v>
      </c>
      <c r="AZ11" s="246">
        <v>4</v>
      </c>
      <c r="BA11" s="246"/>
      <c r="BB11" s="312"/>
      <c r="BC11" s="246">
        <v>1</v>
      </c>
      <c r="BD11" s="246">
        <v>4</v>
      </c>
      <c r="BE11" s="246">
        <v>1</v>
      </c>
      <c r="BF11" s="246"/>
      <c r="BG11" s="246"/>
      <c r="BH11" s="246">
        <v>45</v>
      </c>
      <c r="BI11" s="246">
        <v>103</v>
      </c>
      <c r="BJ11" s="246">
        <v>7</v>
      </c>
      <c r="BK11" s="246"/>
    </row>
    <row r="12" spans="1:63" ht="15">
      <c r="A12" s="158" t="s">
        <v>93</v>
      </c>
      <c r="B12" s="158"/>
      <c r="C12" s="158"/>
      <c r="D12" s="158"/>
      <c r="E12" s="205"/>
      <c r="F12" s="158"/>
      <c r="G12" s="158"/>
      <c r="H12" s="158"/>
      <c r="I12" s="205"/>
      <c r="J12" s="158"/>
      <c r="K12" s="158"/>
      <c r="L12" s="158"/>
      <c r="M12" s="205"/>
      <c r="N12" s="158"/>
      <c r="O12" s="158"/>
      <c r="P12" s="158"/>
      <c r="Q12" s="205"/>
      <c r="R12" s="197">
        <f t="shared" si="0"/>
        <v>0</v>
      </c>
      <c r="S12" s="165">
        <f t="shared" si="1"/>
        <v>0</v>
      </c>
      <c r="T12" s="196"/>
      <c r="U12" s="196"/>
      <c r="V12" s="196"/>
      <c r="W12" s="196"/>
      <c r="X12" s="196"/>
      <c r="Y12" s="160"/>
      <c r="Z12" s="160"/>
      <c r="AA12" s="160"/>
      <c r="AB12" s="160"/>
      <c r="AC12" s="160"/>
      <c r="AD12" s="160"/>
      <c r="AE12" s="160"/>
      <c r="AG12" s="158" t="s">
        <v>93</v>
      </c>
      <c r="AH12" s="246"/>
      <c r="AI12" s="246">
        <v>21</v>
      </c>
      <c r="AJ12" s="158">
        <f>54-21</f>
        <v>33</v>
      </c>
      <c r="AK12" s="205"/>
      <c r="AL12" s="158">
        <v>33</v>
      </c>
      <c r="AM12" s="158">
        <v>50</v>
      </c>
      <c r="AN12" s="158">
        <v>29</v>
      </c>
      <c r="AO12" s="205"/>
      <c r="AP12" s="158">
        <v>40</v>
      </c>
      <c r="AQ12" s="158">
        <v>46</v>
      </c>
      <c r="AR12" s="158">
        <v>48</v>
      </c>
      <c r="AS12" s="205"/>
      <c r="AT12" s="158"/>
      <c r="AU12" s="158"/>
      <c r="AV12" s="158"/>
      <c r="AW12" s="205"/>
      <c r="AX12" s="197">
        <f t="shared" si="2"/>
        <v>300</v>
      </c>
      <c r="AY12" s="165">
        <f t="shared" si="3"/>
        <v>0</v>
      </c>
      <c r="AZ12" s="246">
        <v>2</v>
      </c>
      <c r="BA12" s="246"/>
      <c r="BB12" s="313">
        <v>1</v>
      </c>
      <c r="BC12" s="246"/>
      <c r="BD12" s="246">
        <v>9</v>
      </c>
      <c r="BE12" s="246">
        <v>7</v>
      </c>
      <c r="BF12" s="246"/>
      <c r="BG12" s="246"/>
      <c r="BH12" s="246">
        <v>64</v>
      </c>
      <c r="BI12" s="246">
        <v>198</v>
      </c>
      <c r="BJ12" s="246">
        <v>33</v>
      </c>
      <c r="BK12" s="247">
        <v>3</v>
      </c>
    </row>
    <row r="13" spans="1:63" ht="15">
      <c r="A13" s="158" t="s">
        <v>94</v>
      </c>
      <c r="B13" s="158"/>
      <c r="C13" s="158"/>
      <c r="D13" s="158"/>
      <c r="E13" s="205"/>
      <c r="F13" s="158"/>
      <c r="G13" s="158"/>
      <c r="H13" s="158"/>
      <c r="I13" s="205"/>
      <c r="J13" s="158"/>
      <c r="K13" s="158"/>
      <c r="L13" s="158"/>
      <c r="M13" s="205"/>
      <c r="N13" s="158"/>
      <c r="O13" s="158"/>
      <c r="P13" s="158"/>
      <c r="Q13" s="205"/>
      <c r="R13" s="197">
        <f t="shared" si="0"/>
        <v>0</v>
      </c>
      <c r="S13" s="165">
        <f t="shared" si="1"/>
        <v>0</v>
      </c>
      <c r="T13" s="196"/>
      <c r="U13" s="196"/>
      <c r="V13" s="196"/>
      <c r="W13" s="196"/>
      <c r="X13" s="196"/>
      <c r="Y13" s="160"/>
      <c r="Z13" s="160"/>
      <c r="AA13" s="160"/>
      <c r="AB13" s="160"/>
      <c r="AC13" s="160"/>
      <c r="AD13" s="160"/>
      <c r="AE13" s="160"/>
      <c r="AG13" s="158" t="s">
        <v>94</v>
      </c>
      <c r="AH13" s="246">
        <v>2</v>
      </c>
      <c r="AI13" s="246">
        <v>11</v>
      </c>
      <c r="AJ13" s="158">
        <f>29-13</f>
        <v>16</v>
      </c>
      <c r="AK13" s="205"/>
      <c r="AL13" s="158">
        <v>13</v>
      </c>
      <c r="AM13" s="158">
        <v>30</v>
      </c>
      <c r="AN13" s="158">
        <v>24</v>
      </c>
      <c r="AO13" s="205"/>
      <c r="AP13" s="158">
        <v>23</v>
      </c>
      <c r="AQ13" s="158">
        <v>26</v>
      </c>
      <c r="AR13" s="158">
        <v>23</v>
      </c>
      <c r="AS13" s="205"/>
      <c r="AT13" s="158"/>
      <c r="AU13" s="158"/>
      <c r="AV13" s="158"/>
      <c r="AW13" s="205"/>
      <c r="AX13" s="197">
        <f t="shared" si="2"/>
        <v>168</v>
      </c>
      <c r="AY13" s="165">
        <f t="shared" si="3"/>
        <v>0</v>
      </c>
      <c r="AZ13" s="246">
        <v>2</v>
      </c>
      <c r="BA13" s="246">
        <v>1</v>
      </c>
      <c r="BB13" s="313"/>
      <c r="BC13" s="246">
        <v>2</v>
      </c>
      <c r="BD13" s="246">
        <v>6</v>
      </c>
      <c r="BE13" s="246">
        <v>4</v>
      </c>
      <c r="BF13" s="246"/>
      <c r="BG13" s="246"/>
      <c r="BH13" s="246">
        <v>31</v>
      </c>
      <c r="BI13" s="246">
        <v>115</v>
      </c>
      <c r="BJ13" s="246">
        <v>22</v>
      </c>
      <c r="BK13" s="246"/>
    </row>
    <row r="14" spans="1:63" ht="15">
      <c r="A14" s="158" t="s">
        <v>95</v>
      </c>
      <c r="B14" s="158"/>
      <c r="C14" s="158"/>
      <c r="D14" s="158"/>
      <c r="E14" s="205"/>
      <c r="F14" s="158"/>
      <c r="G14" s="158"/>
      <c r="H14" s="158"/>
      <c r="I14" s="205"/>
      <c r="J14" s="158"/>
      <c r="K14" s="158"/>
      <c r="L14" s="158"/>
      <c r="M14" s="205"/>
      <c r="N14" s="158"/>
      <c r="O14" s="158"/>
      <c r="P14" s="158"/>
      <c r="Q14" s="205"/>
      <c r="R14" s="197">
        <f t="shared" si="0"/>
        <v>0</v>
      </c>
      <c r="S14" s="165">
        <f t="shared" si="1"/>
        <v>0</v>
      </c>
      <c r="T14" s="196"/>
      <c r="U14" s="196"/>
      <c r="V14" s="196"/>
      <c r="W14" s="196"/>
      <c r="X14" s="196"/>
      <c r="Y14" s="160"/>
      <c r="Z14" s="160"/>
      <c r="AA14" s="160"/>
      <c r="AB14" s="160"/>
      <c r="AC14" s="160"/>
      <c r="AD14" s="160"/>
      <c r="AE14" s="160"/>
      <c r="AG14" s="158" t="s">
        <v>95</v>
      </c>
      <c r="AH14" s="246"/>
      <c r="AI14" s="246">
        <v>3</v>
      </c>
      <c r="AJ14" s="158">
        <v>10</v>
      </c>
      <c r="AK14" s="205"/>
      <c r="AL14" s="158">
        <v>6</v>
      </c>
      <c r="AM14" s="158">
        <v>8</v>
      </c>
      <c r="AN14" s="158">
        <v>10</v>
      </c>
      <c r="AO14" s="205"/>
      <c r="AP14" s="158">
        <v>4</v>
      </c>
      <c r="AQ14" s="158">
        <v>7</v>
      </c>
      <c r="AR14" s="158">
        <v>5</v>
      </c>
      <c r="AS14" s="205"/>
      <c r="AT14" s="158"/>
      <c r="AU14" s="158"/>
      <c r="AV14" s="158"/>
      <c r="AW14" s="205"/>
      <c r="AX14" s="197">
        <f t="shared" si="2"/>
        <v>53</v>
      </c>
      <c r="AY14" s="165">
        <f t="shared" si="3"/>
        <v>0</v>
      </c>
      <c r="AZ14" s="246"/>
      <c r="BA14" s="246">
        <v>1</v>
      </c>
      <c r="BB14" s="313"/>
      <c r="BC14" s="246"/>
      <c r="BD14" s="246">
        <v>4</v>
      </c>
      <c r="BE14" s="246">
        <v>2</v>
      </c>
      <c r="BF14" s="246"/>
      <c r="BG14" s="246"/>
      <c r="BH14" s="246">
        <v>19</v>
      </c>
      <c r="BI14" s="246">
        <v>25</v>
      </c>
      <c r="BJ14" s="246">
        <v>8</v>
      </c>
      <c r="BK14" s="246">
        <v>1</v>
      </c>
    </row>
    <row r="15" spans="1:63" ht="15">
      <c r="A15" s="158" t="s">
        <v>96</v>
      </c>
      <c r="B15" s="158"/>
      <c r="C15" s="158"/>
      <c r="D15" s="158"/>
      <c r="E15" s="205"/>
      <c r="F15" s="158"/>
      <c r="G15" s="158"/>
      <c r="H15" s="158"/>
      <c r="I15" s="205"/>
      <c r="J15" s="158"/>
      <c r="K15" s="158"/>
      <c r="L15" s="158"/>
      <c r="M15" s="205"/>
      <c r="N15" s="158"/>
      <c r="O15" s="158"/>
      <c r="P15" s="158"/>
      <c r="Q15" s="205"/>
      <c r="R15" s="197">
        <f t="shared" si="0"/>
        <v>0</v>
      </c>
      <c r="S15" s="165">
        <f t="shared" si="1"/>
        <v>0</v>
      </c>
      <c r="T15" s="196"/>
      <c r="U15" s="196"/>
      <c r="V15" s="196"/>
      <c r="W15" s="196"/>
      <c r="X15" s="196"/>
      <c r="Y15" s="160"/>
      <c r="Z15" s="160"/>
      <c r="AA15" s="160"/>
      <c r="AB15" s="160"/>
      <c r="AC15" s="160"/>
      <c r="AD15" s="160"/>
      <c r="AE15" s="160"/>
      <c r="AG15" s="158" t="s">
        <v>96</v>
      </c>
      <c r="AH15" s="246">
        <v>42</v>
      </c>
      <c r="AI15" s="246">
        <v>90</v>
      </c>
      <c r="AJ15" s="158">
        <f>267-132</f>
        <v>135</v>
      </c>
      <c r="AK15" s="205"/>
      <c r="AL15" s="158">
        <v>101</v>
      </c>
      <c r="AM15" s="158">
        <v>128</v>
      </c>
      <c r="AN15" s="158">
        <v>131</v>
      </c>
      <c r="AO15" s="205"/>
      <c r="AP15" s="158">
        <v>105</v>
      </c>
      <c r="AQ15" s="158">
        <v>163</v>
      </c>
      <c r="AR15" s="158">
        <v>138</v>
      </c>
      <c r="AS15" s="205"/>
      <c r="AT15" s="158"/>
      <c r="AU15" s="158"/>
      <c r="AV15" s="158"/>
      <c r="AW15" s="205"/>
      <c r="AX15" s="197">
        <f t="shared" si="2"/>
        <v>1033</v>
      </c>
      <c r="AY15" s="165">
        <f t="shared" si="3"/>
        <v>0</v>
      </c>
      <c r="AZ15" s="246">
        <v>5</v>
      </c>
      <c r="BA15" s="246">
        <v>3</v>
      </c>
      <c r="BB15" s="313"/>
      <c r="BC15" s="246"/>
      <c r="BD15" s="246">
        <v>25</v>
      </c>
      <c r="BE15" s="246">
        <v>21</v>
      </c>
      <c r="BF15" s="246"/>
      <c r="BG15" s="246"/>
      <c r="BH15" s="246">
        <v>324</v>
      </c>
      <c r="BI15" s="246">
        <v>593</v>
      </c>
      <c r="BJ15" s="246">
        <v>107</v>
      </c>
      <c r="BK15" s="246">
        <v>3</v>
      </c>
    </row>
    <row r="16" spans="1:63" ht="15">
      <c r="A16" s="158" t="s">
        <v>97</v>
      </c>
      <c r="B16" s="158"/>
      <c r="C16" s="158"/>
      <c r="D16" s="158"/>
      <c r="E16" s="205"/>
      <c r="F16" s="158"/>
      <c r="G16" s="158"/>
      <c r="H16" s="158"/>
      <c r="I16" s="205"/>
      <c r="J16" s="158"/>
      <c r="K16" s="158"/>
      <c r="L16" s="158"/>
      <c r="M16" s="205"/>
      <c r="N16" s="158"/>
      <c r="O16" s="158"/>
      <c r="P16" s="158"/>
      <c r="Q16" s="205"/>
      <c r="R16" s="197">
        <f t="shared" si="0"/>
        <v>0</v>
      </c>
      <c r="S16" s="165">
        <f t="shared" si="1"/>
        <v>0</v>
      </c>
      <c r="T16" s="196"/>
      <c r="U16" s="196"/>
      <c r="V16" s="196"/>
      <c r="W16" s="196"/>
      <c r="X16" s="196"/>
      <c r="Y16" s="160"/>
      <c r="Z16" s="160"/>
      <c r="AA16" s="160"/>
      <c r="AB16" s="160"/>
      <c r="AC16" s="160"/>
      <c r="AD16" s="160"/>
      <c r="AE16" s="160"/>
      <c r="AG16" s="158" t="s">
        <v>97</v>
      </c>
      <c r="AH16" s="246">
        <v>1</v>
      </c>
      <c r="AI16" s="246">
        <v>50</v>
      </c>
      <c r="AJ16" s="158">
        <f>128-51</f>
        <v>77</v>
      </c>
      <c r="AK16" s="205"/>
      <c r="AL16" s="158">
        <v>81</v>
      </c>
      <c r="AM16" s="158">
        <v>102</v>
      </c>
      <c r="AN16" s="158">
        <v>82</v>
      </c>
      <c r="AO16" s="205"/>
      <c r="AP16" s="158">
        <v>82</v>
      </c>
      <c r="AQ16" s="158">
        <v>115</v>
      </c>
      <c r="AR16" s="158">
        <v>101</v>
      </c>
      <c r="AS16" s="205"/>
      <c r="AT16" s="158"/>
      <c r="AU16" s="158"/>
      <c r="AV16" s="158"/>
      <c r="AW16" s="205"/>
      <c r="AX16" s="197">
        <f t="shared" si="2"/>
        <v>691</v>
      </c>
      <c r="AY16" s="165">
        <f t="shared" si="3"/>
        <v>0</v>
      </c>
      <c r="AZ16" s="246">
        <v>5</v>
      </c>
      <c r="BA16" s="246">
        <v>9</v>
      </c>
      <c r="BB16" s="313"/>
      <c r="BC16" s="246"/>
      <c r="BD16" s="246">
        <v>39</v>
      </c>
      <c r="BE16" s="246">
        <v>14</v>
      </c>
      <c r="BF16" s="246"/>
      <c r="BG16" s="246"/>
      <c r="BH16" s="246">
        <v>170</v>
      </c>
      <c r="BI16" s="246">
        <v>435</v>
      </c>
      <c r="BJ16" s="246">
        <v>84</v>
      </c>
      <c r="BK16" s="246">
        <v>2</v>
      </c>
    </row>
    <row r="17" spans="1:63" ht="15">
      <c r="A17" s="158" t="s">
        <v>98</v>
      </c>
      <c r="B17" s="158"/>
      <c r="C17" s="158"/>
      <c r="D17" s="158"/>
      <c r="E17" s="205"/>
      <c r="F17" s="158"/>
      <c r="G17" s="158"/>
      <c r="H17" s="158"/>
      <c r="I17" s="205"/>
      <c r="J17" s="158"/>
      <c r="K17" s="158"/>
      <c r="L17" s="158"/>
      <c r="M17" s="205"/>
      <c r="N17" s="158"/>
      <c r="O17" s="158"/>
      <c r="P17" s="158"/>
      <c r="Q17" s="205"/>
      <c r="R17" s="197">
        <f t="shared" si="0"/>
        <v>0</v>
      </c>
      <c r="S17" s="165">
        <f t="shared" si="1"/>
        <v>0</v>
      </c>
      <c r="T17" s="196"/>
      <c r="U17" s="196"/>
      <c r="V17" s="196"/>
      <c r="W17" s="196"/>
      <c r="X17" s="196"/>
      <c r="Y17" s="160"/>
      <c r="Z17" s="160"/>
      <c r="AA17" s="160"/>
      <c r="AB17" s="160"/>
      <c r="AC17" s="160"/>
      <c r="AD17" s="160"/>
      <c r="AE17" s="160"/>
      <c r="AG17" s="158" t="s">
        <v>98</v>
      </c>
      <c r="AH17" s="246"/>
      <c r="AI17" s="246">
        <v>8</v>
      </c>
      <c r="AJ17" s="158">
        <f>26-8</f>
        <v>18</v>
      </c>
      <c r="AK17" s="205"/>
      <c r="AL17" s="158">
        <v>7</v>
      </c>
      <c r="AM17" s="158">
        <v>18</v>
      </c>
      <c r="AN17" s="158">
        <v>7</v>
      </c>
      <c r="AO17" s="205"/>
      <c r="AP17" s="158">
        <v>10</v>
      </c>
      <c r="AQ17" s="158">
        <v>10</v>
      </c>
      <c r="AR17" s="158">
        <v>16</v>
      </c>
      <c r="AS17" s="205"/>
      <c r="AT17" s="158"/>
      <c r="AU17" s="158"/>
      <c r="AV17" s="158"/>
      <c r="AW17" s="205"/>
      <c r="AX17" s="197">
        <f t="shared" si="2"/>
        <v>94</v>
      </c>
      <c r="AY17" s="165">
        <f t="shared" si="3"/>
        <v>0</v>
      </c>
      <c r="AZ17" s="246"/>
      <c r="BA17" s="246">
        <v>1</v>
      </c>
      <c r="BB17" s="313"/>
      <c r="BC17" s="246">
        <v>1</v>
      </c>
      <c r="BD17" s="246">
        <v>5</v>
      </c>
      <c r="BE17" s="246">
        <v>2</v>
      </c>
      <c r="BF17" s="246"/>
      <c r="BG17" s="246"/>
      <c r="BH17" s="246">
        <v>26</v>
      </c>
      <c r="BI17" s="246">
        <v>59</v>
      </c>
      <c r="BJ17" s="246">
        <v>8</v>
      </c>
      <c r="BK17" s="246"/>
    </row>
    <row r="18" spans="1:63" ht="15">
      <c r="A18" s="158" t="s">
        <v>99</v>
      </c>
      <c r="B18" s="158"/>
      <c r="C18" s="158"/>
      <c r="D18" s="158"/>
      <c r="E18" s="205"/>
      <c r="F18" s="158"/>
      <c r="G18" s="158"/>
      <c r="H18" s="158"/>
      <c r="I18" s="205"/>
      <c r="J18" s="158"/>
      <c r="K18" s="158"/>
      <c r="L18" s="158"/>
      <c r="M18" s="205"/>
      <c r="N18" s="158"/>
      <c r="O18" s="158"/>
      <c r="P18" s="158"/>
      <c r="Q18" s="205"/>
      <c r="R18" s="197">
        <f t="shared" si="0"/>
        <v>0</v>
      </c>
      <c r="S18" s="165">
        <f t="shared" si="1"/>
        <v>0</v>
      </c>
      <c r="T18" s="196"/>
      <c r="U18" s="196"/>
      <c r="V18" s="196"/>
      <c r="W18" s="196"/>
      <c r="X18" s="196"/>
      <c r="Y18" s="160"/>
      <c r="Z18" s="160"/>
      <c r="AA18" s="160"/>
      <c r="AB18" s="160"/>
      <c r="AC18" s="160"/>
      <c r="AD18" s="160"/>
      <c r="AE18" s="160"/>
      <c r="AG18" s="158" t="s">
        <v>99</v>
      </c>
      <c r="AH18" s="246">
        <v>33</v>
      </c>
      <c r="AI18" s="246">
        <v>118</v>
      </c>
      <c r="AJ18" s="158">
        <f>325-151</f>
        <v>174</v>
      </c>
      <c r="AK18" s="205"/>
      <c r="AL18" s="158">
        <v>138</v>
      </c>
      <c r="AM18" s="158">
        <v>210</v>
      </c>
      <c r="AN18" s="158">
        <v>160</v>
      </c>
      <c r="AO18" s="205"/>
      <c r="AP18" s="158">
        <v>153</v>
      </c>
      <c r="AQ18" s="158">
        <v>149</v>
      </c>
      <c r="AR18" s="158">
        <v>135</v>
      </c>
      <c r="AS18" s="205"/>
      <c r="AT18" s="158"/>
      <c r="AU18" s="158"/>
      <c r="AV18" s="158"/>
      <c r="AW18" s="205"/>
      <c r="AX18" s="197">
        <f t="shared" si="2"/>
        <v>1270</v>
      </c>
      <c r="AY18" s="165">
        <f t="shared" si="3"/>
        <v>0</v>
      </c>
      <c r="AZ18" s="246">
        <v>14</v>
      </c>
      <c r="BA18" s="246">
        <v>13</v>
      </c>
      <c r="BB18" s="313"/>
      <c r="BC18" s="246"/>
      <c r="BD18" s="246">
        <v>61</v>
      </c>
      <c r="BE18" s="246">
        <v>23</v>
      </c>
      <c r="BF18" s="246"/>
      <c r="BG18" s="246"/>
      <c r="BH18" s="246">
        <v>365</v>
      </c>
      <c r="BI18" s="246">
        <v>816</v>
      </c>
      <c r="BJ18" s="246">
        <v>91</v>
      </c>
      <c r="BK18" s="246">
        <v>1</v>
      </c>
    </row>
    <row r="19" spans="1:63" ht="15">
      <c r="A19" s="158" t="s">
        <v>100</v>
      </c>
      <c r="B19" s="158"/>
      <c r="C19" s="158"/>
      <c r="D19" s="158"/>
      <c r="E19" s="205"/>
      <c r="F19" s="158"/>
      <c r="G19" s="158"/>
      <c r="H19" s="158"/>
      <c r="I19" s="205"/>
      <c r="J19" s="158"/>
      <c r="K19" s="158"/>
      <c r="L19" s="158"/>
      <c r="M19" s="205"/>
      <c r="N19" s="158"/>
      <c r="O19" s="158"/>
      <c r="P19" s="158"/>
      <c r="Q19" s="205"/>
      <c r="R19" s="197">
        <f t="shared" si="0"/>
        <v>0</v>
      </c>
      <c r="S19" s="165">
        <f t="shared" si="1"/>
        <v>0</v>
      </c>
      <c r="T19" s="196"/>
      <c r="U19" s="196"/>
      <c r="V19" s="196"/>
      <c r="W19" s="196"/>
      <c r="X19" s="196"/>
      <c r="Y19" s="160"/>
      <c r="Z19" s="160"/>
      <c r="AA19" s="160"/>
      <c r="AB19" s="160"/>
      <c r="AC19" s="160"/>
      <c r="AD19" s="160"/>
      <c r="AE19" s="160"/>
      <c r="AG19" s="158" t="s">
        <v>100</v>
      </c>
      <c r="AH19" s="246">
        <v>25</v>
      </c>
      <c r="AI19" s="246">
        <v>68</v>
      </c>
      <c r="AJ19" s="158">
        <f>188-93</f>
        <v>95</v>
      </c>
      <c r="AK19" s="205"/>
      <c r="AL19" s="158">
        <v>78</v>
      </c>
      <c r="AM19" s="158">
        <v>88</v>
      </c>
      <c r="AN19" s="158">
        <v>91</v>
      </c>
      <c r="AO19" s="205"/>
      <c r="AP19" s="158">
        <v>81</v>
      </c>
      <c r="AQ19" s="158">
        <v>88</v>
      </c>
      <c r="AR19" s="158">
        <v>76</v>
      </c>
      <c r="AS19" s="205"/>
      <c r="AT19" s="158"/>
      <c r="AU19" s="158"/>
      <c r="AV19" s="158"/>
      <c r="AW19" s="205"/>
      <c r="AX19" s="197">
        <f t="shared" si="2"/>
        <v>690</v>
      </c>
      <c r="AY19" s="165">
        <f t="shared" si="3"/>
        <v>0</v>
      </c>
      <c r="AZ19" s="246">
        <v>1</v>
      </c>
      <c r="BA19" s="246">
        <v>3</v>
      </c>
      <c r="BB19" s="313"/>
      <c r="BC19" s="246">
        <v>1</v>
      </c>
      <c r="BD19" s="246">
        <v>13</v>
      </c>
      <c r="BE19" s="246">
        <v>3</v>
      </c>
      <c r="BF19" s="246"/>
      <c r="BG19" s="246"/>
      <c r="BH19" s="246">
        <v>97</v>
      </c>
      <c r="BI19" s="246">
        <v>269</v>
      </c>
      <c r="BJ19" s="246">
        <v>51</v>
      </c>
      <c r="BK19" s="246">
        <v>1</v>
      </c>
    </row>
    <row r="20" spans="1:63" ht="15">
      <c r="A20" s="158" t="s">
        <v>101</v>
      </c>
      <c r="B20" s="158"/>
      <c r="C20" s="158"/>
      <c r="D20" s="158"/>
      <c r="E20" s="205"/>
      <c r="F20" s="158"/>
      <c r="G20" s="158"/>
      <c r="H20" s="158"/>
      <c r="I20" s="205"/>
      <c r="J20" s="158"/>
      <c r="K20" s="158"/>
      <c r="L20" s="158"/>
      <c r="M20" s="205"/>
      <c r="N20" s="158"/>
      <c r="O20" s="158"/>
      <c r="P20" s="158"/>
      <c r="Q20" s="205"/>
      <c r="R20" s="197">
        <f t="shared" si="0"/>
        <v>0</v>
      </c>
      <c r="S20" s="165">
        <f t="shared" si="1"/>
        <v>0</v>
      </c>
      <c r="T20" s="196"/>
      <c r="U20" s="196"/>
      <c r="V20" s="196"/>
      <c r="W20" s="196"/>
      <c r="X20" s="196"/>
      <c r="Y20" s="160"/>
      <c r="Z20" s="160"/>
      <c r="AA20" s="160"/>
      <c r="AB20" s="160"/>
      <c r="AC20" s="160"/>
      <c r="AD20" s="160"/>
      <c r="AE20" s="160"/>
      <c r="AG20" s="158" t="s">
        <v>101</v>
      </c>
      <c r="AH20" s="246"/>
      <c r="AI20" s="246">
        <v>48</v>
      </c>
      <c r="AJ20" s="158">
        <f>114-48</f>
        <v>66</v>
      </c>
      <c r="AK20" s="205"/>
      <c r="AL20" s="158">
        <v>38</v>
      </c>
      <c r="AM20" s="158">
        <v>44</v>
      </c>
      <c r="AN20" s="158">
        <v>64</v>
      </c>
      <c r="AO20" s="205"/>
      <c r="AP20" s="158">
        <v>50</v>
      </c>
      <c r="AQ20" s="158">
        <v>57</v>
      </c>
      <c r="AR20" s="158">
        <v>49</v>
      </c>
      <c r="AS20" s="205"/>
      <c r="AT20" s="158"/>
      <c r="AU20" s="158"/>
      <c r="AV20" s="158"/>
      <c r="AW20" s="205"/>
      <c r="AX20" s="197">
        <f t="shared" si="2"/>
        <v>416</v>
      </c>
      <c r="AY20" s="165">
        <f t="shared" si="3"/>
        <v>0</v>
      </c>
      <c r="AZ20" s="246">
        <v>3</v>
      </c>
      <c r="BA20" s="246">
        <v>4</v>
      </c>
      <c r="BB20" s="313"/>
      <c r="BC20" s="246"/>
      <c r="BD20" s="246">
        <v>29</v>
      </c>
      <c r="BE20" s="246">
        <v>12</v>
      </c>
      <c r="BF20" s="246"/>
      <c r="BG20" s="246"/>
      <c r="BH20" s="246">
        <v>167</v>
      </c>
      <c r="BI20" s="246">
        <v>483</v>
      </c>
      <c r="BJ20" s="246">
        <v>43</v>
      </c>
      <c r="BK20" s="246"/>
    </row>
    <row r="21" spans="1:63" ht="15">
      <c r="A21" s="158" t="s">
        <v>102</v>
      </c>
      <c r="B21" s="158"/>
      <c r="C21" s="158"/>
      <c r="D21" s="158"/>
      <c r="E21" s="205"/>
      <c r="F21" s="158"/>
      <c r="G21" s="158"/>
      <c r="H21" s="158"/>
      <c r="I21" s="205"/>
      <c r="J21" s="158"/>
      <c r="K21" s="158"/>
      <c r="L21" s="158"/>
      <c r="M21" s="205"/>
      <c r="N21" s="158"/>
      <c r="O21" s="158"/>
      <c r="P21" s="158"/>
      <c r="Q21" s="205"/>
      <c r="R21" s="197">
        <f t="shared" si="0"/>
        <v>0</v>
      </c>
      <c r="S21" s="165">
        <f t="shared" si="1"/>
        <v>0</v>
      </c>
      <c r="T21" s="196"/>
      <c r="U21" s="196"/>
      <c r="V21" s="196"/>
      <c r="W21" s="196"/>
      <c r="X21" s="196"/>
      <c r="Y21" s="160"/>
      <c r="Z21" s="160"/>
      <c r="AA21" s="160"/>
      <c r="AB21" s="160"/>
      <c r="AC21" s="160"/>
      <c r="AD21" s="160"/>
      <c r="AE21" s="160"/>
      <c r="AG21" s="158" t="s">
        <v>102</v>
      </c>
      <c r="AH21" s="246">
        <v>1</v>
      </c>
      <c r="AI21" s="246">
        <v>32</v>
      </c>
      <c r="AJ21" s="158">
        <f>100-33</f>
        <v>67</v>
      </c>
      <c r="AK21" s="205"/>
      <c r="AL21" s="158">
        <v>42</v>
      </c>
      <c r="AM21" s="158">
        <v>52</v>
      </c>
      <c r="AN21" s="158">
        <v>49</v>
      </c>
      <c r="AO21" s="205"/>
      <c r="AP21" s="158">
        <v>56</v>
      </c>
      <c r="AQ21" s="158">
        <v>41</v>
      </c>
      <c r="AR21" s="158">
        <v>47</v>
      </c>
      <c r="AS21" s="205"/>
      <c r="AT21" s="158"/>
      <c r="AU21" s="158"/>
      <c r="AV21" s="158"/>
      <c r="AW21" s="205"/>
      <c r="AX21" s="197">
        <f t="shared" si="2"/>
        <v>387</v>
      </c>
      <c r="AY21" s="165">
        <f t="shared" si="3"/>
        <v>0</v>
      </c>
      <c r="AZ21" s="246">
        <v>3</v>
      </c>
      <c r="BA21" s="246">
        <v>2</v>
      </c>
      <c r="BB21" s="313"/>
      <c r="BC21" s="246"/>
      <c r="BD21" s="246">
        <v>17</v>
      </c>
      <c r="BE21" s="246">
        <v>6</v>
      </c>
      <c r="BF21" s="246"/>
      <c r="BG21" s="246"/>
      <c r="BH21" s="246">
        <v>85</v>
      </c>
      <c r="BI21" s="246">
        <v>247</v>
      </c>
      <c r="BJ21" s="246">
        <v>54</v>
      </c>
      <c r="BK21" s="246">
        <v>1</v>
      </c>
    </row>
    <row r="22" spans="1:63" ht="15">
      <c r="A22" s="158" t="s">
        <v>103</v>
      </c>
      <c r="B22" s="158"/>
      <c r="C22" s="158"/>
      <c r="D22" s="158"/>
      <c r="E22" s="205"/>
      <c r="F22" s="158"/>
      <c r="G22" s="158"/>
      <c r="H22" s="158"/>
      <c r="I22" s="205"/>
      <c r="J22" s="158"/>
      <c r="K22" s="158"/>
      <c r="L22" s="158"/>
      <c r="M22" s="205"/>
      <c r="N22" s="158"/>
      <c r="O22" s="158"/>
      <c r="P22" s="158"/>
      <c r="Q22" s="205"/>
      <c r="R22" s="197">
        <f t="shared" si="0"/>
        <v>0</v>
      </c>
      <c r="S22" s="165">
        <f t="shared" si="1"/>
        <v>0</v>
      </c>
      <c r="T22" s="196"/>
      <c r="U22" s="196"/>
      <c r="V22" s="196"/>
      <c r="W22" s="196"/>
      <c r="X22" s="196"/>
      <c r="Y22" s="160"/>
      <c r="Z22" s="160"/>
      <c r="AA22" s="160"/>
      <c r="AB22" s="160"/>
      <c r="AC22" s="160"/>
      <c r="AD22" s="160"/>
      <c r="AE22" s="160"/>
      <c r="AG22" s="158" t="s">
        <v>103</v>
      </c>
      <c r="AH22" s="246">
        <v>4</v>
      </c>
      <c r="AI22" s="246">
        <v>63</v>
      </c>
      <c r="AJ22" s="158">
        <f>162-67</f>
        <v>95</v>
      </c>
      <c r="AK22" s="205"/>
      <c r="AL22" s="158">
        <v>91</v>
      </c>
      <c r="AM22" s="158">
        <v>127</v>
      </c>
      <c r="AN22" s="158">
        <v>129</v>
      </c>
      <c r="AO22" s="205"/>
      <c r="AP22" s="158">
        <v>108</v>
      </c>
      <c r="AQ22" s="158">
        <v>100</v>
      </c>
      <c r="AR22" s="158">
        <v>122</v>
      </c>
      <c r="AS22" s="205"/>
      <c r="AT22" s="158"/>
      <c r="AU22" s="158"/>
      <c r="AV22" s="158"/>
      <c r="AW22" s="205"/>
      <c r="AX22" s="197">
        <f t="shared" si="2"/>
        <v>839</v>
      </c>
      <c r="AY22" s="165">
        <f t="shared" si="3"/>
        <v>0</v>
      </c>
      <c r="AZ22" s="246">
        <v>10</v>
      </c>
      <c r="BA22" s="246">
        <v>11</v>
      </c>
      <c r="BB22" s="313"/>
      <c r="BC22" s="246"/>
      <c r="BD22" s="246">
        <v>17</v>
      </c>
      <c r="BE22" s="246">
        <v>6</v>
      </c>
      <c r="BF22" s="246"/>
      <c r="BG22" s="246"/>
      <c r="BH22" s="246">
        <v>202</v>
      </c>
      <c r="BI22" s="246">
        <v>556</v>
      </c>
      <c r="BJ22" s="246">
        <v>77</v>
      </c>
      <c r="BK22" s="246">
        <v>3</v>
      </c>
    </row>
    <row r="23" spans="1:63" ht="15">
      <c r="A23" s="158" t="s">
        <v>104</v>
      </c>
      <c r="B23" s="158"/>
      <c r="C23" s="158"/>
      <c r="D23" s="158"/>
      <c r="E23" s="205"/>
      <c r="F23" s="158"/>
      <c r="G23" s="158"/>
      <c r="H23" s="158"/>
      <c r="I23" s="205"/>
      <c r="J23" s="158"/>
      <c r="K23" s="158"/>
      <c r="L23" s="158"/>
      <c r="M23" s="205"/>
      <c r="N23" s="158"/>
      <c r="O23" s="158"/>
      <c r="P23" s="158"/>
      <c r="Q23" s="205"/>
      <c r="R23" s="197">
        <f t="shared" si="0"/>
        <v>0</v>
      </c>
      <c r="S23" s="165">
        <f t="shared" si="1"/>
        <v>0</v>
      </c>
      <c r="T23" s="196"/>
      <c r="U23" s="196"/>
      <c r="V23" s="196"/>
      <c r="W23" s="196"/>
      <c r="X23" s="196"/>
      <c r="Y23" s="160"/>
      <c r="Z23" s="160"/>
      <c r="AA23" s="160"/>
      <c r="AB23" s="160"/>
      <c r="AC23" s="160"/>
      <c r="AD23" s="160"/>
      <c r="AE23" s="160"/>
      <c r="AG23" s="158" t="s">
        <v>104</v>
      </c>
      <c r="AH23" s="246">
        <v>5</v>
      </c>
      <c r="AI23" s="246">
        <v>30</v>
      </c>
      <c r="AJ23" s="158">
        <f>86-35</f>
        <v>51</v>
      </c>
      <c r="AK23" s="205"/>
      <c r="AL23" s="158">
        <v>26</v>
      </c>
      <c r="AM23" s="158">
        <v>38</v>
      </c>
      <c r="AN23" s="158">
        <v>36</v>
      </c>
      <c r="AO23" s="205"/>
      <c r="AP23" s="158">
        <v>27</v>
      </c>
      <c r="AQ23" s="158">
        <v>32</v>
      </c>
      <c r="AR23" s="158">
        <v>32</v>
      </c>
      <c r="AS23" s="205"/>
      <c r="AT23" s="158"/>
      <c r="AU23" s="158"/>
      <c r="AV23" s="158"/>
      <c r="AW23" s="205"/>
      <c r="AX23" s="197">
        <f t="shared" si="2"/>
        <v>277</v>
      </c>
      <c r="AY23" s="165">
        <f t="shared" si="3"/>
        <v>0</v>
      </c>
      <c r="AZ23" s="246">
        <v>2</v>
      </c>
      <c r="BA23" s="246"/>
      <c r="BB23" s="313"/>
      <c r="BC23" s="246"/>
      <c r="BD23" s="246">
        <v>8</v>
      </c>
      <c r="BE23" s="246">
        <v>6</v>
      </c>
      <c r="BF23" s="246"/>
      <c r="BG23" s="246"/>
      <c r="BH23" s="246">
        <v>65</v>
      </c>
      <c r="BI23" s="246">
        <v>185</v>
      </c>
      <c r="BJ23" s="246">
        <v>27</v>
      </c>
      <c r="BK23" s="246"/>
    </row>
    <row r="24" spans="1:63" ht="15">
      <c r="A24" s="158" t="s">
        <v>105</v>
      </c>
      <c r="B24" s="158"/>
      <c r="C24" s="158"/>
      <c r="D24" s="158"/>
      <c r="E24" s="205"/>
      <c r="F24" s="158"/>
      <c r="G24" s="158"/>
      <c r="H24" s="158"/>
      <c r="I24" s="205"/>
      <c r="J24" s="158"/>
      <c r="K24" s="158"/>
      <c r="L24" s="158"/>
      <c r="M24" s="205"/>
      <c r="N24" s="158"/>
      <c r="O24" s="158"/>
      <c r="P24" s="158"/>
      <c r="Q24" s="205"/>
      <c r="R24" s="197">
        <f t="shared" si="0"/>
        <v>0</v>
      </c>
      <c r="S24" s="165">
        <f t="shared" si="1"/>
        <v>0</v>
      </c>
      <c r="T24" s="196"/>
      <c r="U24" s="196"/>
      <c r="V24" s="196"/>
      <c r="W24" s="196"/>
      <c r="X24" s="196"/>
      <c r="Y24" s="160"/>
      <c r="Z24" s="160"/>
      <c r="AA24" s="160"/>
      <c r="AB24" s="160"/>
      <c r="AC24" s="160"/>
      <c r="AD24" s="160"/>
      <c r="AE24" s="160"/>
      <c r="AG24" s="158" t="s">
        <v>105</v>
      </c>
      <c r="AH24" s="246">
        <v>1</v>
      </c>
      <c r="AI24" s="246">
        <v>11</v>
      </c>
      <c r="AJ24" s="158">
        <v>6</v>
      </c>
      <c r="AK24" s="205"/>
      <c r="AL24" s="158">
        <v>3</v>
      </c>
      <c r="AM24" s="158">
        <v>7</v>
      </c>
      <c r="AN24" s="158">
        <v>4</v>
      </c>
      <c r="AO24" s="205"/>
      <c r="AP24" s="158">
        <v>14</v>
      </c>
      <c r="AQ24" s="158">
        <v>13</v>
      </c>
      <c r="AR24" s="158">
        <v>9</v>
      </c>
      <c r="AS24" s="205"/>
      <c r="AT24" s="158"/>
      <c r="AU24" s="158"/>
      <c r="AV24" s="158"/>
      <c r="AW24" s="205"/>
      <c r="AX24" s="197">
        <f t="shared" si="2"/>
        <v>68</v>
      </c>
      <c r="AY24" s="165">
        <f t="shared" si="3"/>
        <v>0</v>
      </c>
      <c r="AZ24" s="246">
        <v>3</v>
      </c>
      <c r="BA24" s="246"/>
      <c r="BB24" s="313"/>
      <c r="BC24" s="246"/>
      <c r="BD24" s="246">
        <v>1</v>
      </c>
      <c r="BE24" s="246">
        <v>4</v>
      </c>
      <c r="BF24" s="246"/>
      <c r="BG24" s="246"/>
      <c r="BH24" s="246">
        <v>16</v>
      </c>
      <c r="BI24" s="246">
        <v>40</v>
      </c>
      <c r="BJ24" s="246">
        <v>12</v>
      </c>
      <c r="BK24" s="246"/>
    </row>
    <row r="25" spans="1:63" ht="15">
      <c r="A25" s="158" t="s">
        <v>106</v>
      </c>
      <c r="B25" s="158"/>
      <c r="C25" s="158"/>
      <c r="D25" s="158"/>
      <c r="E25" s="205"/>
      <c r="F25" s="158"/>
      <c r="G25" s="158"/>
      <c r="H25" s="158"/>
      <c r="I25" s="205"/>
      <c r="J25" s="158"/>
      <c r="K25" s="158"/>
      <c r="L25" s="158"/>
      <c r="M25" s="205"/>
      <c r="N25" s="158"/>
      <c r="O25" s="158"/>
      <c r="P25" s="158"/>
      <c r="Q25" s="205"/>
      <c r="R25" s="197">
        <f t="shared" si="0"/>
        <v>0</v>
      </c>
      <c r="S25" s="165">
        <f t="shared" si="1"/>
        <v>0</v>
      </c>
      <c r="T25" s="196"/>
      <c r="U25" s="196"/>
      <c r="V25" s="196"/>
      <c r="W25" s="196"/>
      <c r="X25" s="196"/>
      <c r="Y25" s="160"/>
      <c r="Z25" s="160"/>
      <c r="AA25" s="160"/>
      <c r="AB25" s="160"/>
      <c r="AC25" s="160"/>
      <c r="AD25" s="160"/>
      <c r="AE25" s="160"/>
      <c r="AG25" s="158" t="s">
        <v>106</v>
      </c>
      <c r="AH25" s="246"/>
      <c r="AI25" s="246">
        <v>15</v>
      </c>
      <c r="AJ25" s="158">
        <v>10</v>
      </c>
      <c r="AK25" s="205"/>
      <c r="AL25" s="158">
        <v>17</v>
      </c>
      <c r="AM25" s="158">
        <v>18</v>
      </c>
      <c r="AN25" s="158">
        <v>14</v>
      </c>
      <c r="AO25" s="205"/>
      <c r="AP25" s="158">
        <v>19</v>
      </c>
      <c r="AQ25" s="158">
        <v>8</v>
      </c>
      <c r="AR25" s="158">
        <v>18</v>
      </c>
      <c r="AS25" s="205"/>
      <c r="AT25" s="158"/>
      <c r="AU25" s="158"/>
      <c r="AV25" s="158"/>
      <c r="AW25" s="205"/>
      <c r="AX25" s="197">
        <f t="shared" si="2"/>
        <v>119</v>
      </c>
      <c r="AY25" s="165">
        <f t="shared" si="3"/>
        <v>0</v>
      </c>
      <c r="AZ25" s="246">
        <v>4</v>
      </c>
      <c r="BA25" s="246">
        <v>1</v>
      </c>
      <c r="BB25" s="313"/>
      <c r="BC25" s="246"/>
      <c r="BD25" s="246">
        <v>7</v>
      </c>
      <c r="BE25" s="246">
        <v>3</v>
      </c>
      <c r="BF25" s="246"/>
      <c r="BG25" s="246"/>
      <c r="BH25" s="246">
        <v>34</v>
      </c>
      <c r="BI25" s="246">
        <v>75</v>
      </c>
      <c r="BJ25" s="246">
        <v>10</v>
      </c>
      <c r="BK25" s="246"/>
    </row>
    <row r="26" spans="1:63" ht="15">
      <c r="A26" s="158" t="s">
        <v>107</v>
      </c>
      <c r="B26" s="158"/>
      <c r="C26" s="158"/>
      <c r="D26" s="158"/>
      <c r="E26" s="205"/>
      <c r="F26" s="158"/>
      <c r="G26" s="158"/>
      <c r="H26" s="158"/>
      <c r="I26" s="205"/>
      <c r="J26" s="158"/>
      <c r="K26" s="158"/>
      <c r="L26" s="158"/>
      <c r="M26" s="205"/>
      <c r="N26" s="158"/>
      <c r="O26" s="158"/>
      <c r="P26" s="158"/>
      <c r="Q26" s="205"/>
      <c r="R26" s="197">
        <f t="shared" si="0"/>
        <v>0</v>
      </c>
      <c r="S26" s="165">
        <f t="shared" si="1"/>
        <v>0</v>
      </c>
      <c r="T26" s="196"/>
      <c r="U26" s="196"/>
      <c r="V26" s="196"/>
      <c r="W26" s="196"/>
      <c r="X26" s="196"/>
      <c r="Y26" s="160"/>
      <c r="Z26" s="160"/>
      <c r="AA26" s="160"/>
      <c r="AB26" s="160"/>
      <c r="AC26" s="160"/>
      <c r="AD26" s="160"/>
      <c r="AE26" s="160"/>
      <c r="AG26" s="158" t="s">
        <v>107</v>
      </c>
      <c r="AH26" s="246"/>
      <c r="AI26" s="246">
        <v>3</v>
      </c>
      <c r="AJ26" s="158">
        <v>10</v>
      </c>
      <c r="AK26" s="205"/>
      <c r="AL26" s="158">
        <v>5</v>
      </c>
      <c r="AM26" s="158">
        <v>3</v>
      </c>
      <c r="AN26" s="158">
        <v>3</v>
      </c>
      <c r="AO26" s="205"/>
      <c r="AP26" s="158">
        <v>5</v>
      </c>
      <c r="AQ26" s="158">
        <v>0</v>
      </c>
      <c r="AR26" s="158">
        <v>4</v>
      </c>
      <c r="AS26" s="205"/>
      <c r="AT26" s="158"/>
      <c r="AU26" s="158"/>
      <c r="AV26" s="158"/>
      <c r="AW26" s="205"/>
      <c r="AX26" s="197">
        <f t="shared" si="2"/>
        <v>33</v>
      </c>
      <c r="AY26" s="165">
        <f t="shared" si="3"/>
        <v>0</v>
      </c>
      <c r="BA26" s="246"/>
      <c r="BB26" s="313"/>
      <c r="BC26" s="246"/>
      <c r="BD26" s="246">
        <v>1</v>
      </c>
      <c r="BE26" s="246">
        <v>1</v>
      </c>
      <c r="BF26" s="246"/>
      <c r="BG26" s="246"/>
      <c r="BH26" s="246">
        <v>4</v>
      </c>
      <c r="BI26" s="246">
        <v>24</v>
      </c>
      <c r="BJ26" s="246">
        <v>5</v>
      </c>
      <c r="BK26" s="246"/>
    </row>
    <row r="27" spans="1:63" ht="15">
      <c r="A27" s="158" t="s">
        <v>108</v>
      </c>
      <c r="B27" s="158"/>
      <c r="C27" s="158"/>
      <c r="D27" s="158"/>
      <c r="E27" s="205"/>
      <c r="F27" s="158"/>
      <c r="G27" s="158"/>
      <c r="H27" s="158"/>
      <c r="I27" s="205"/>
      <c r="J27" s="158"/>
      <c r="K27" s="158"/>
      <c r="L27" s="158"/>
      <c r="M27" s="205"/>
      <c r="N27" s="158"/>
      <c r="O27" s="158"/>
      <c r="P27" s="158"/>
      <c r="Q27" s="205"/>
      <c r="R27" s="197">
        <f t="shared" si="0"/>
        <v>0</v>
      </c>
      <c r="S27" s="165">
        <f t="shared" si="1"/>
        <v>0</v>
      </c>
      <c r="T27" s="196"/>
      <c r="U27" s="196"/>
      <c r="V27" s="196"/>
      <c r="W27" s="196"/>
      <c r="X27" s="196"/>
      <c r="Y27" s="160"/>
      <c r="Z27" s="160"/>
      <c r="AA27" s="160"/>
      <c r="AB27" s="160"/>
      <c r="AC27" s="160"/>
      <c r="AD27" s="160"/>
      <c r="AE27" s="160"/>
      <c r="AG27" s="158" t="s">
        <v>108</v>
      </c>
      <c r="AH27" s="246">
        <v>2</v>
      </c>
      <c r="AI27" s="246">
        <v>9</v>
      </c>
      <c r="AJ27" s="158">
        <v>20</v>
      </c>
      <c r="AK27" s="205"/>
      <c r="AL27" s="158">
        <v>9</v>
      </c>
      <c r="AM27" s="158">
        <v>9</v>
      </c>
      <c r="AN27" s="158">
        <v>20</v>
      </c>
      <c r="AO27" s="205"/>
      <c r="AP27" s="158">
        <v>32</v>
      </c>
      <c r="AQ27" s="158">
        <v>32</v>
      </c>
      <c r="AR27" s="158">
        <v>23</v>
      </c>
      <c r="AS27" s="205"/>
      <c r="AT27" s="158"/>
      <c r="AU27" s="158"/>
      <c r="AV27" s="158"/>
      <c r="AW27" s="205"/>
      <c r="AX27" s="197">
        <f t="shared" si="2"/>
        <v>156</v>
      </c>
      <c r="AY27" s="165">
        <f t="shared" si="3"/>
        <v>0</v>
      </c>
      <c r="AZ27" s="246">
        <v>1</v>
      </c>
      <c r="BA27" s="246">
        <v>3</v>
      </c>
      <c r="BB27" s="313"/>
      <c r="BC27" s="246"/>
      <c r="BD27" s="246">
        <v>2</v>
      </c>
      <c r="BE27" s="246">
        <v>1</v>
      </c>
      <c r="BF27" s="246"/>
      <c r="BG27" s="246"/>
      <c r="BH27" s="246">
        <v>33</v>
      </c>
      <c r="BI27" s="246">
        <v>109</v>
      </c>
      <c r="BJ27" s="246">
        <v>14</v>
      </c>
      <c r="BK27" s="246"/>
    </row>
    <row r="28" spans="1:63" ht="15">
      <c r="A28" s="158" t="s">
        <v>109</v>
      </c>
      <c r="B28" s="158"/>
      <c r="C28" s="158"/>
      <c r="D28" s="158"/>
      <c r="E28" s="205"/>
      <c r="F28" s="158"/>
      <c r="G28" s="158"/>
      <c r="H28" s="158"/>
      <c r="I28" s="205"/>
      <c r="J28" s="158"/>
      <c r="K28" s="158"/>
      <c r="L28" s="158"/>
      <c r="M28" s="205"/>
      <c r="N28" s="158"/>
      <c r="O28" s="158"/>
      <c r="P28" s="158"/>
      <c r="Q28" s="205"/>
      <c r="R28" s="197">
        <f t="shared" si="0"/>
        <v>0</v>
      </c>
      <c r="S28" s="165">
        <f t="shared" si="1"/>
        <v>0</v>
      </c>
      <c r="T28" s="196"/>
      <c r="U28" s="196"/>
      <c r="V28" s="196"/>
      <c r="W28" s="196"/>
      <c r="X28" s="196"/>
      <c r="Y28" s="160"/>
      <c r="Z28" s="160"/>
      <c r="AA28" s="160"/>
      <c r="AB28" s="160"/>
      <c r="AC28" s="160"/>
      <c r="AD28" s="160"/>
      <c r="AE28" s="160"/>
      <c r="AG28" s="158" t="s">
        <v>109</v>
      </c>
      <c r="AH28" s="246"/>
      <c r="AI28" s="246">
        <v>1</v>
      </c>
      <c r="AJ28" s="158">
        <v>3</v>
      </c>
      <c r="AK28" s="205"/>
      <c r="AL28" s="158">
        <v>0</v>
      </c>
      <c r="AM28" s="158">
        <v>1</v>
      </c>
      <c r="AN28" s="158">
        <v>1</v>
      </c>
      <c r="AO28" s="205"/>
      <c r="AP28" s="158">
        <v>2</v>
      </c>
      <c r="AQ28" s="158">
        <v>1</v>
      </c>
      <c r="AR28" s="158">
        <v>0</v>
      </c>
      <c r="AS28" s="205"/>
      <c r="AT28" s="158"/>
      <c r="AU28" s="158"/>
      <c r="AV28" s="158"/>
      <c r="AW28" s="205"/>
      <c r="AX28" s="197">
        <f t="shared" si="2"/>
        <v>9</v>
      </c>
      <c r="AY28" s="165">
        <f t="shared" si="3"/>
        <v>0</v>
      </c>
      <c r="AZ28" s="246"/>
      <c r="BA28" s="246"/>
      <c r="BB28" s="313"/>
      <c r="BC28" s="246"/>
      <c r="BE28" s="246">
        <v>1</v>
      </c>
      <c r="BF28" s="246"/>
      <c r="BG28" s="246"/>
      <c r="BH28" s="246">
        <v>2</v>
      </c>
      <c r="BI28" s="246">
        <v>4</v>
      </c>
      <c r="BJ28" s="246">
        <v>3</v>
      </c>
      <c r="BK28" s="246"/>
    </row>
    <row r="29" spans="1:63" ht="15">
      <c r="A29" s="158" t="s">
        <v>110</v>
      </c>
      <c r="B29" s="158"/>
      <c r="C29" s="158"/>
      <c r="D29" s="158"/>
      <c r="E29" s="205"/>
      <c r="F29" s="158"/>
      <c r="G29" s="158"/>
      <c r="H29" s="158"/>
      <c r="I29" s="205"/>
      <c r="J29" s="158"/>
      <c r="K29" s="158"/>
      <c r="L29" s="158"/>
      <c r="M29" s="205"/>
      <c r="N29" s="158"/>
      <c r="O29" s="158"/>
      <c r="P29" s="158"/>
      <c r="Q29" s="205"/>
      <c r="R29" s="197">
        <f t="shared" si="0"/>
        <v>0</v>
      </c>
      <c r="S29" s="165">
        <f t="shared" si="1"/>
        <v>0</v>
      </c>
      <c r="T29" s="196"/>
      <c r="U29" s="196"/>
      <c r="V29" s="196"/>
      <c r="W29" s="196"/>
      <c r="X29" s="196"/>
      <c r="Y29" s="160"/>
      <c r="Z29" s="160"/>
      <c r="AA29" s="160"/>
      <c r="AB29" s="160"/>
      <c r="AC29" s="160"/>
      <c r="AD29" s="160"/>
      <c r="AE29" s="160"/>
      <c r="AG29" s="158" t="s">
        <v>110</v>
      </c>
      <c r="AH29" s="246"/>
      <c r="AI29" s="246">
        <v>15</v>
      </c>
      <c r="AJ29" s="158">
        <f>43-15</f>
        <v>28</v>
      </c>
      <c r="AK29" s="205"/>
      <c r="AL29" s="158">
        <v>23</v>
      </c>
      <c r="AM29" s="158">
        <v>25</v>
      </c>
      <c r="AN29" s="158">
        <v>20</v>
      </c>
      <c r="AO29" s="205"/>
      <c r="AP29" s="158">
        <v>30</v>
      </c>
      <c r="AQ29" s="158">
        <v>31</v>
      </c>
      <c r="AR29" s="158">
        <v>21</v>
      </c>
      <c r="AS29" s="205"/>
      <c r="AT29" s="158"/>
      <c r="AU29" s="158"/>
      <c r="AV29" s="158"/>
      <c r="AW29" s="205"/>
      <c r="AX29" s="197">
        <f t="shared" si="2"/>
        <v>193</v>
      </c>
      <c r="AY29" s="165">
        <f t="shared" si="3"/>
        <v>0</v>
      </c>
      <c r="AZ29" s="246">
        <v>2</v>
      </c>
      <c r="BA29" s="246">
        <v>6</v>
      </c>
      <c r="BB29" s="313"/>
      <c r="BC29" s="246"/>
      <c r="BD29" s="246">
        <v>14</v>
      </c>
      <c r="BE29" s="246">
        <v>5</v>
      </c>
      <c r="BF29" s="246"/>
      <c r="BG29" s="246"/>
      <c r="BH29" s="246">
        <v>49</v>
      </c>
      <c r="BI29" s="246">
        <v>132</v>
      </c>
      <c r="BJ29" s="246">
        <v>11</v>
      </c>
      <c r="BK29" s="246"/>
    </row>
    <row r="30" spans="1:63" ht="15">
      <c r="A30" s="158" t="s">
        <v>111</v>
      </c>
      <c r="B30" s="158"/>
      <c r="C30" s="158"/>
      <c r="D30" s="158"/>
      <c r="E30" s="205"/>
      <c r="F30" s="158"/>
      <c r="G30" s="158"/>
      <c r="H30" s="158"/>
      <c r="I30" s="205"/>
      <c r="J30" s="158"/>
      <c r="K30" s="158"/>
      <c r="L30" s="158"/>
      <c r="M30" s="205"/>
      <c r="N30" s="158"/>
      <c r="O30" s="158"/>
      <c r="P30" s="158"/>
      <c r="Q30" s="205"/>
      <c r="R30" s="197">
        <f t="shared" si="0"/>
        <v>0</v>
      </c>
      <c r="S30" s="165">
        <f t="shared" si="1"/>
        <v>0</v>
      </c>
      <c r="T30" s="196"/>
      <c r="U30" s="196"/>
      <c r="V30" s="196"/>
      <c r="W30" s="196"/>
      <c r="X30" s="196"/>
      <c r="Y30" s="160"/>
      <c r="Z30" s="160"/>
      <c r="AA30" s="160"/>
      <c r="AB30" s="160"/>
      <c r="AC30" s="160"/>
      <c r="AD30" s="160"/>
      <c r="AE30" s="160"/>
      <c r="AG30" s="158" t="s">
        <v>111</v>
      </c>
      <c r="AH30" s="246">
        <v>47</v>
      </c>
      <c r="AI30" s="246">
        <v>134</v>
      </c>
      <c r="AJ30" s="158">
        <f>344-181</f>
        <v>163</v>
      </c>
      <c r="AK30" s="205"/>
      <c r="AL30" s="158">
        <v>126</v>
      </c>
      <c r="AM30" s="158">
        <v>217</v>
      </c>
      <c r="AN30" s="158">
        <v>189</v>
      </c>
      <c r="AO30" s="205"/>
      <c r="AP30" s="158">
        <v>186</v>
      </c>
      <c r="AQ30" s="158">
        <v>205</v>
      </c>
      <c r="AR30" s="158">
        <v>162</v>
      </c>
      <c r="AS30" s="205"/>
      <c r="AT30" s="158"/>
      <c r="AU30" s="158"/>
      <c r="AV30" s="158"/>
      <c r="AW30" s="205"/>
      <c r="AX30" s="197">
        <f t="shared" si="2"/>
        <v>1429</v>
      </c>
      <c r="AY30" s="165">
        <f t="shared" si="3"/>
        <v>0</v>
      </c>
      <c r="AZ30" s="246">
        <v>11</v>
      </c>
      <c r="BA30" s="246">
        <v>12</v>
      </c>
      <c r="BB30" s="313">
        <v>1</v>
      </c>
      <c r="BC30" s="246"/>
      <c r="BD30" s="246">
        <v>34</v>
      </c>
      <c r="BE30" s="246">
        <v>20</v>
      </c>
      <c r="BF30" s="246"/>
      <c r="BG30" s="246"/>
      <c r="BH30" s="246">
        <v>427</v>
      </c>
      <c r="BI30" s="246">
        <v>888</v>
      </c>
      <c r="BJ30" s="246">
        <v>113</v>
      </c>
      <c r="BK30" s="246">
        <v>2</v>
      </c>
    </row>
    <row r="31" spans="1:63" ht="15">
      <c r="A31" s="158" t="s">
        <v>112</v>
      </c>
      <c r="B31" s="158"/>
      <c r="C31" s="158"/>
      <c r="D31" s="158"/>
      <c r="E31" s="205"/>
      <c r="F31" s="158"/>
      <c r="G31" s="158"/>
      <c r="H31" s="158"/>
      <c r="I31" s="205"/>
      <c r="J31" s="158"/>
      <c r="K31" s="158"/>
      <c r="L31" s="158"/>
      <c r="M31" s="205"/>
      <c r="N31" s="158"/>
      <c r="O31" s="158"/>
      <c r="P31" s="158"/>
      <c r="Q31" s="205"/>
      <c r="R31" s="197">
        <f t="shared" si="0"/>
        <v>0</v>
      </c>
      <c r="S31" s="165">
        <f t="shared" si="1"/>
        <v>0</v>
      </c>
      <c r="T31" s="196"/>
      <c r="U31" s="196"/>
      <c r="V31" s="196"/>
      <c r="W31" s="196"/>
      <c r="X31" s="196"/>
      <c r="Y31" s="160"/>
      <c r="Z31" s="160"/>
      <c r="AA31" s="160"/>
      <c r="AB31" s="160"/>
      <c r="AC31" s="160"/>
      <c r="AD31" s="160"/>
      <c r="AE31" s="160"/>
      <c r="AG31" s="158" t="s">
        <v>112</v>
      </c>
      <c r="AH31" s="158"/>
      <c r="AI31" s="246">
        <v>0</v>
      </c>
      <c r="AJ31" s="158">
        <v>0</v>
      </c>
      <c r="AK31" s="205"/>
      <c r="AL31" s="158">
        <v>0</v>
      </c>
      <c r="AM31" s="158">
        <v>0</v>
      </c>
      <c r="AN31" s="158">
        <v>0</v>
      </c>
      <c r="AO31" s="205"/>
      <c r="AP31" s="158">
        <v>0</v>
      </c>
      <c r="AQ31" s="158">
        <v>0</v>
      </c>
      <c r="AR31" s="158">
        <v>0</v>
      </c>
      <c r="AS31" s="205"/>
      <c r="AT31" s="158"/>
      <c r="AU31" s="158"/>
      <c r="AV31" s="158"/>
      <c r="AW31" s="205"/>
      <c r="AX31" s="197">
        <f t="shared" si="2"/>
        <v>0</v>
      </c>
      <c r="AY31" s="165">
        <f t="shared" si="3"/>
        <v>0</v>
      </c>
      <c r="AZ31" s="246"/>
      <c r="BA31" s="246"/>
      <c r="BB31" s="313"/>
      <c r="BC31" s="246">
        <v>1</v>
      </c>
      <c r="BD31" s="246"/>
      <c r="BE31" s="246"/>
      <c r="BF31" s="246"/>
      <c r="BG31" s="246"/>
      <c r="BH31" s="246"/>
      <c r="BI31" s="246"/>
      <c r="BJ31" s="246"/>
      <c r="BK31" s="246"/>
    </row>
    <row r="32" spans="1:63" ht="15">
      <c r="A32" s="162" t="s">
        <v>113</v>
      </c>
      <c r="B32" s="159">
        <f aca="true" t="shared" si="4" ref="B32:AE32">SUM(B11:B31)</f>
        <v>0</v>
      </c>
      <c r="C32" s="159">
        <f t="shared" si="4"/>
        <v>0</v>
      </c>
      <c r="D32" s="159">
        <f t="shared" si="4"/>
        <v>0</v>
      </c>
      <c r="E32" s="206">
        <f t="shared" si="4"/>
        <v>0</v>
      </c>
      <c r="F32" s="159">
        <f t="shared" si="4"/>
        <v>0</v>
      </c>
      <c r="G32" s="159">
        <f t="shared" si="4"/>
        <v>0</v>
      </c>
      <c r="H32" s="159">
        <f t="shared" si="4"/>
        <v>0</v>
      </c>
      <c r="I32" s="206">
        <f t="shared" si="4"/>
        <v>0</v>
      </c>
      <c r="J32" s="159">
        <f t="shared" si="4"/>
        <v>0</v>
      </c>
      <c r="K32" s="159">
        <f t="shared" si="4"/>
        <v>0</v>
      </c>
      <c r="L32" s="159">
        <f t="shared" si="4"/>
        <v>0</v>
      </c>
      <c r="M32" s="206">
        <f t="shared" si="4"/>
        <v>0</v>
      </c>
      <c r="N32" s="159">
        <f t="shared" si="4"/>
        <v>0</v>
      </c>
      <c r="O32" s="159">
        <f t="shared" si="4"/>
        <v>0</v>
      </c>
      <c r="P32" s="159">
        <f t="shared" si="4"/>
        <v>0</v>
      </c>
      <c r="Q32" s="206">
        <f t="shared" si="4"/>
        <v>0</v>
      </c>
      <c r="R32" s="159">
        <f t="shared" si="4"/>
        <v>0</v>
      </c>
      <c r="S32" s="165">
        <f t="shared" si="4"/>
        <v>0</v>
      </c>
      <c r="T32" s="159">
        <f t="shared" si="4"/>
        <v>0</v>
      </c>
      <c r="U32" s="159">
        <f t="shared" si="4"/>
        <v>0</v>
      </c>
      <c r="V32" s="159">
        <f t="shared" si="4"/>
        <v>0</v>
      </c>
      <c r="W32" s="159">
        <f t="shared" si="4"/>
        <v>0</v>
      </c>
      <c r="X32" s="159">
        <f t="shared" si="4"/>
        <v>0</v>
      </c>
      <c r="Y32" s="159">
        <f t="shared" si="4"/>
        <v>0</v>
      </c>
      <c r="Z32" s="159">
        <f t="shared" si="4"/>
        <v>0</v>
      </c>
      <c r="AA32" s="159">
        <f t="shared" si="4"/>
        <v>0</v>
      </c>
      <c r="AB32" s="159">
        <f t="shared" si="4"/>
        <v>0</v>
      </c>
      <c r="AC32" s="159">
        <f t="shared" si="4"/>
        <v>0</v>
      </c>
      <c r="AD32" s="159">
        <f t="shared" si="4"/>
        <v>0</v>
      </c>
      <c r="AE32" s="159">
        <f t="shared" si="4"/>
        <v>0</v>
      </c>
      <c r="AG32" s="162" t="s">
        <v>113</v>
      </c>
      <c r="AH32" s="159">
        <f aca="true" t="shared" si="5" ref="AH32:BK32">SUM(AH11:AH31)</f>
        <v>165</v>
      </c>
      <c r="AI32" s="159">
        <f t="shared" si="5"/>
        <v>742</v>
      </c>
      <c r="AJ32" s="159">
        <f t="shared" si="5"/>
        <v>1106</v>
      </c>
      <c r="AK32" s="206">
        <f t="shared" si="5"/>
        <v>0</v>
      </c>
      <c r="AL32" s="159">
        <f t="shared" si="5"/>
        <v>855</v>
      </c>
      <c r="AM32" s="159">
        <f t="shared" si="5"/>
        <v>1195</v>
      </c>
      <c r="AN32" s="159">
        <f t="shared" si="5"/>
        <v>1077</v>
      </c>
      <c r="AO32" s="206">
        <f t="shared" si="5"/>
        <v>0</v>
      </c>
      <c r="AP32" s="159">
        <f t="shared" si="5"/>
        <v>1044</v>
      </c>
      <c r="AQ32" s="159">
        <f t="shared" si="5"/>
        <v>1144</v>
      </c>
      <c r="AR32" s="159">
        <f t="shared" si="5"/>
        <v>1050</v>
      </c>
      <c r="AS32" s="206">
        <f t="shared" si="5"/>
        <v>0</v>
      </c>
      <c r="AT32" s="159">
        <f t="shared" si="5"/>
        <v>0</v>
      </c>
      <c r="AU32" s="159">
        <f t="shared" si="5"/>
        <v>0</v>
      </c>
      <c r="AV32" s="159">
        <f t="shared" si="5"/>
        <v>0</v>
      </c>
      <c r="AW32" s="206">
        <f t="shared" si="5"/>
        <v>0</v>
      </c>
      <c r="AX32" s="198">
        <f t="shared" si="5"/>
        <v>8378</v>
      </c>
      <c r="AY32" s="166">
        <f t="shared" si="5"/>
        <v>0</v>
      </c>
      <c r="AZ32" s="159">
        <f>SUM(AZ11:AZ31)</f>
        <v>72</v>
      </c>
      <c r="BA32" s="159">
        <f t="shared" si="5"/>
        <v>70</v>
      </c>
      <c r="BB32" s="159">
        <f t="shared" si="5"/>
        <v>2</v>
      </c>
      <c r="BC32" s="159">
        <f t="shared" si="5"/>
        <v>6</v>
      </c>
      <c r="BD32" s="159">
        <f>SUM(BD11:BD31)</f>
        <v>296</v>
      </c>
      <c r="BE32" s="159">
        <f t="shared" si="5"/>
        <v>142</v>
      </c>
      <c r="BF32" s="159">
        <f t="shared" si="5"/>
        <v>0</v>
      </c>
      <c r="BG32" s="159">
        <f t="shared" si="5"/>
        <v>0</v>
      </c>
      <c r="BH32" s="159">
        <f t="shared" si="5"/>
        <v>2225</v>
      </c>
      <c r="BI32" s="159">
        <f t="shared" si="5"/>
        <v>5356</v>
      </c>
      <c r="BJ32" s="159">
        <f t="shared" si="5"/>
        <v>780</v>
      </c>
      <c r="BK32" s="159">
        <f t="shared" si="5"/>
        <v>17</v>
      </c>
    </row>
    <row r="35" spans="1:63" ht="30" customHeight="1">
      <c r="A35" s="617" t="s">
        <v>90</v>
      </c>
      <c r="B35" s="293" t="s">
        <v>39</v>
      </c>
      <c r="C35" s="293" t="s">
        <v>40</v>
      </c>
      <c r="D35" s="671" t="s">
        <v>41</v>
      </c>
      <c r="E35" s="672"/>
      <c r="F35" s="293" t="s">
        <v>42</v>
      </c>
      <c r="G35" s="293" t="s">
        <v>43</v>
      </c>
      <c r="H35" s="671" t="s">
        <v>44</v>
      </c>
      <c r="I35" s="672"/>
      <c r="J35" s="293" t="s">
        <v>45</v>
      </c>
      <c r="K35" s="293" t="s">
        <v>46</v>
      </c>
      <c r="L35" s="671" t="s">
        <v>47</v>
      </c>
      <c r="M35" s="672"/>
      <c r="N35" s="293" t="s">
        <v>48</v>
      </c>
      <c r="O35" s="293" t="s">
        <v>49</v>
      </c>
      <c r="P35" s="671" t="s">
        <v>50</v>
      </c>
      <c r="Q35" s="672"/>
      <c r="R35" s="671" t="s">
        <v>91</v>
      </c>
      <c r="S35" s="672"/>
      <c r="T35" s="671" t="s">
        <v>289</v>
      </c>
      <c r="U35" s="673"/>
      <c r="V35" s="673"/>
      <c r="W35" s="673"/>
      <c r="X35" s="673"/>
      <c r="Y35" s="672"/>
      <c r="Z35" s="671" t="s">
        <v>288</v>
      </c>
      <c r="AA35" s="673"/>
      <c r="AB35" s="673"/>
      <c r="AC35" s="673"/>
      <c r="AD35" s="673"/>
      <c r="AE35" s="672"/>
      <c r="AG35" s="617" t="s">
        <v>90</v>
      </c>
      <c r="AH35" s="293" t="s">
        <v>39</v>
      </c>
      <c r="AI35" s="293" t="s">
        <v>40</v>
      </c>
      <c r="AJ35" s="671" t="s">
        <v>41</v>
      </c>
      <c r="AK35" s="672"/>
      <c r="AL35" s="293" t="s">
        <v>42</v>
      </c>
      <c r="AM35" s="293" t="s">
        <v>43</v>
      </c>
      <c r="AN35" s="671" t="s">
        <v>44</v>
      </c>
      <c r="AO35" s="672"/>
      <c r="AP35" s="293" t="s">
        <v>45</v>
      </c>
      <c r="AQ35" s="293" t="s">
        <v>46</v>
      </c>
      <c r="AR35" s="671" t="s">
        <v>47</v>
      </c>
      <c r="AS35" s="672"/>
      <c r="AT35" s="293" t="s">
        <v>48</v>
      </c>
      <c r="AU35" s="293" t="s">
        <v>49</v>
      </c>
      <c r="AV35" s="671" t="s">
        <v>50</v>
      </c>
      <c r="AW35" s="672"/>
      <c r="AX35" s="671" t="s">
        <v>91</v>
      </c>
      <c r="AY35" s="672"/>
      <c r="AZ35" s="671" t="s">
        <v>289</v>
      </c>
      <c r="BA35" s="673"/>
      <c r="BB35" s="673"/>
      <c r="BC35" s="673"/>
      <c r="BD35" s="673"/>
      <c r="BE35" s="672"/>
      <c r="BF35" s="671" t="s">
        <v>288</v>
      </c>
      <c r="BG35" s="673"/>
      <c r="BH35" s="673"/>
      <c r="BI35" s="673"/>
      <c r="BJ35" s="673"/>
      <c r="BK35" s="672"/>
    </row>
    <row r="36" spans="1:63" ht="36" customHeight="1">
      <c r="A36" s="619"/>
      <c r="B36" s="292" t="s">
        <v>372</v>
      </c>
      <c r="C36" s="292" t="s">
        <v>372</v>
      </c>
      <c r="D36" s="292" t="s">
        <v>372</v>
      </c>
      <c r="E36" s="292" t="s">
        <v>373</v>
      </c>
      <c r="F36" s="292" t="s">
        <v>372</v>
      </c>
      <c r="G36" s="292" t="s">
        <v>372</v>
      </c>
      <c r="H36" s="292" t="s">
        <v>372</v>
      </c>
      <c r="I36" s="292" t="s">
        <v>373</v>
      </c>
      <c r="J36" s="292" t="s">
        <v>372</v>
      </c>
      <c r="K36" s="292" t="s">
        <v>372</v>
      </c>
      <c r="L36" s="292" t="s">
        <v>372</v>
      </c>
      <c r="M36" s="292" t="s">
        <v>373</v>
      </c>
      <c r="N36" s="292" t="s">
        <v>372</v>
      </c>
      <c r="O36" s="292" t="s">
        <v>372</v>
      </c>
      <c r="P36" s="292" t="s">
        <v>372</v>
      </c>
      <c r="Q36" s="292" t="s">
        <v>373</v>
      </c>
      <c r="R36" s="292" t="s">
        <v>372</v>
      </c>
      <c r="S36" s="292" t="s">
        <v>373</v>
      </c>
      <c r="T36" s="194" t="s">
        <v>393</v>
      </c>
      <c r="U36" s="194" t="s">
        <v>394</v>
      </c>
      <c r="V36" s="194" t="s">
        <v>395</v>
      </c>
      <c r="W36" s="194" t="s">
        <v>305</v>
      </c>
      <c r="X36" s="195" t="s">
        <v>396</v>
      </c>
      <c r="Y36" s="194" t="s">
        <v>304</v>
      </c>
      <c r="Z36" s="292" t="s">
        <v>387</v>
      </c>
      <c r="AA36" s="157" t="s">
        <v>388</v>
      </c>
      <c r="AB36" s="292" t="s">
        <v>389</v>
      </c>
      <c r="AC36" s="292" t="s">
        <v>390</v>
      </c>
      <c r="AD36" s="292" t="s">
        <v>391</v>
      </c>
      <c r="AE36" s="292" t="s">
        <v>392</v>
      </c>
      <c r="AG36" s="619"/>
      <c r="AH36" s="292" t="s">
        <v>372</v>
      </c>
      <c r="AI36" s="292" t="s">
        <v>372</v>
      </c>
      <c r="AJ36" s="292" t="s">
        <v>372</v>
      </c>
      <c r="AK36" s="292" t="s">
        <v>373</v>
      </c>
      <c r="AL36" s="292" t="s">
        <v>372</v>
      </c>
      <c r="AM36" s="292" t="s">
        <v>372</v>
      </c>
      <c r="AN36" s="292" t="s">
        <v>372</v>
      </c>
      <c r="AO36" s="292" t="s">
        <v>373</v>
      </c>
      <c r="AP36" s="292" t="s">
        <v>372</v>
      </c>
      <c r="AQ36" s="292" t="s">
        <v>372</v>
      </c>
      <c r="AR36" s="292" t="s">
        <v>372</v>
      </c>
      <c r="AS36" s="292" t="s">
        <v>373</v>
      </c>
      <c r="AT36" s="292" t="s">
        <v>372</v>
      </c>
      <c r="AU36" s="292" t="s">
        <v>372</v>
      </c>
      <c r="AV36" s="292" t="s">
        <v>372</v>
      </c>
      <c r="AW36" s="292" t="s">
        <v>373</v>
      </c>
      <c r="AX36" s="292" t="s">
        <v>372</v>
      </c>
      <c r="AY36" s="292" t="s">
        <v>373</v>
      </c>
      <c r="AZ36" s="194" t="s">
        <v>393</v>
      </c>
      <c r="BA36" s="194" t="s">
        <v>394</v>
      </c>
      <c r="BB36" s="194" t="s">
        <v>395</v>
      </c>
      <c r="BC36" s="194" t="s">
        <v>305</v>
      </c>
      <c r="BD36" s="195" t="s">
        <v>396</v>
      </c>
      <c r="BE36" s="194" t="s">
        <v>304</v>
      </c>
      <c r="BF36" s="192" t="s">
        <v>387</v>
      </c>
      <c r="BG36" s="193" t="s">
        <v>388</v>
      </c>
      <c r="BH36" s="192" t="s">
        <v>389</v>
      </c>
      <c r="BI36" s="192" t="s">
        <v>390</v>
      </c>
      <c r="BJ36" s="192" t="s">
        <v>391</v>
      </c>
      <c r="BK36" s="192" t="s">
        <v>392</v>
      </c>
    </row>
    <row r="37" spans="1:63" ht="15">
      <c r="A37" s="158" t="s">
        <v>92</v>
      </c>
      <c r="B37" s="158"/>
      <c r="C37" s="158"/>
      <c r="D37" s="158"/>
      <c r="E37" s="205"/>
      <c r="F37" s="158"/>
      <c r="G37" s="158"/>
      <c r="H37" s="158"/>
      <c r="I37" s="205"/>
      <c r="J37" s="158"/>
      <c r="K37" s="158"/>
      <c r="L37" s="158"/>
      <c r="M37" s="205"/>
      <c r="N37" s="158"/>
      <c r="O37" s="158"/>
      <c r="P37" s="158"/>
      <c r="Q37" s="205"/>
      <c r="R37" s="197">
        <f aca="true" t="shared" si="6" ref="R37:R57">B37+C37+D37+F37+G37+H37+J37+K37+L37+N37+O37+P37</f>
        <v>0</v>
      </c>
      <c r="S37" s="165">
        <f aca="true" t="shared" si="7" ref="S37:S57">+E37+I37+M37+Q37</f>
        <v>0</v>
      </c>
      <c r="T37" s="196"/>
      <c r="U37" s="196"/>
      <c r="V37" s="196"/>
      <c r="W37" s="196"/>
      <c r="X37" s="196"/>
      <c r="Y37" s="160"/>
      <c r="Z37" s="160"/>
      <c r="AA37" s="160"/>
      <c r="AB37" s="160"/>
      <c r="AC37" s="160"/>
      <c r="AD37" s="160"/>
      <c r="AE37" s="161"/>
      <c r="AG37" s="158" t="s">
        <v>92</v>
      </c>
      <c r="AH37" s="158"/>
      <c r="AI37" s="158"/>
      <c r="AJ37" s="158"/>
      <c r="AK37" s="205"/>
      <c r="AL37" s="158"/>
      <c r="AM37" s="158"/>
      <c r="AN37" s="158"/>
      <c r="AO37" s="205"/>
      <c r="AP37" s="158"/>
      <c r="AQ37" s="158"/>
      <c r="AR37" s="158"/>
      <c r="AS37" s="205"/>
      <c r="AT37" s="158"/>
      <c r="AU37" s="158"/>
      <c r="AV37" s="158"/>
      <c r="AW37" s="205"/>
      <c r="AX37" s="197">
        <f aca="true" t="shared" si="8" ref="AX37:AX57">AH37+AI37+AJ37+AL37+AM37+AN37+AP37+AQ37+AR37+AT37+AU37+AV37</f>
        <v>0</v>
      </c>
      <c r="AY37" s="165">
        <f aca="true" t="shared" si="9" ref="AY37:AY57">+AK37+AO37+AS37+AW37</f>
        <v>0</v>
      </c>
      <c r="AZ37" s="160"/>
      <c r="BA37" s="160"/>
      <c r="BB37" s="160"/>
      <c r="BC37" s="160"/>
      <c r="BD37" s="160"/>
      <c r="BE37" s="160"/>
      <c r="BF37" s="160"/>
      <c r="BG37" s="160"/>
      <c r="BH37" s="160"/>
      <c r="BI37" s="160"/>
      <c r="BJ37" s="160"/>
      <c r="BK37" s="161"/>
    </row>
    <row r="38" spans="1:63" ht="15">
      <c r="A38" s="158" t="s">
        <v>93</v>
      </c>
      <c r="B38" s="158"/>
      <c r="C38" s="158"/>
      <c r="D38" s="158"/>
      <c r="E38" s="205"/>
      <c r="F38" s="158"/>
      <c r="G38" s="158"/>
      <c r="H38" s="158"/>
      <c r="I38" s="205"/>
      <c r="J38" s="158"/>
      <c r="K38" s="158"/>
      <c r="L38" s="158"/>
      <c r="M38" s="205"/>
      <c r="N38" s="158"/>
      <c r="O38" s="158"/>
      <c r="P38" s="158"/>
      <c r="Q38" s="205"/>
      <c r="R38" s="197">
        <f t="shared" si="6"/>
        <v>0</v>
      </c>
      <c r="S38" s="165">
        <f t="shared" si="7"/>
        <v>0</v>
      </c>
      <c r="T38" s="196"/>
      <c r="U38" s="196"/>
      <c r="V38" s="196"/>
      <c r="W38" s="196"/>
      <c r="X38" s="196"/>
      <c r="Y38" s="160"/>
      <c r="Z38" s="160"/>
      <c r="AA38" s="160"/>
      <c r="AB38" s="160"/>
      <c r="AC38" s="160"/>
      <c r="AD38" s="160"/>
      <c r="AE38" s="160"/>
      <c r="AG38" s="158" t="s">
        <v>93</v>
      </c>
      <c r="AH38" s="158"/>
      <c r="AI38" s="158"/>
      <c r="AJ38" s="158"/>
      <c r="AK38" s="205"/>
      <c r="AL38" s="158"/>
      <c r="AM38" s="158"/>
      <c r="AN38" s="158"/>
      <c r="AO38" s="205"/>
      <c r="AP38" s="158"/>
      <c r="AQ38" s="158"/>
      <c r="AR38" s="158"/>
      <c r="AS38" s="205"/>
      <c r="AT38" s="158"/>
      <c r="AU38" s="158"/>
      <c r="AV38" s="158"/>
      <c r="AW38" s="205"/>
      <c r="AX38" s="197">
        <f t="shared" si="8"/>
        <v>0</v>
      </c>
      <c r="AY38" s="165">
        <f t="shared" si="9"/>
        <v>0</v>
      </c>
      <c r="AZ38" s="160"/>
      <c r="BA38" s="160"/>
      <c r="BB38" s="160"/>
      <c r="BC38" s="160"/>
      <c r="BD38" s="160"/>
      <c r="BE38" s="160"/>
      <c r="BF38" s="160"/>
      <c r="BG38" s="160"/>
      <c r="BH38" s="160"/>
      <c r="BI38" s="160"/>
      <c r="BJ38" s="160"/>
      <c r="BK38" s="160"/>
    </row>
    <row r="39" spans="1:63" ht="15">
      <c r="A39" s="158" t="s">
        <v>94</v>
      </c>
      <c r="B39" s="158"/>
      <c r="C39" s="158"/>
      <c r="D39" s="158"/>
      <c r="E39" s="205"/>
      <c r="F39" s="158"/>
      <c r="G39" s="158"/>
      <c r="H39" s="158"/>
      <c r="I39" s="205"/>
      <c r="J39" s="158"/>
      <c r="K39" s="158"/>
      <c r="L39" s="158"/>
      <c r="M39" s="205"/>
      <c r="N39" s="158"/>
      <c r="O39" s="158"/>
      <c r="P39" s="158"/>
      <c r="Q39" s="205"/>
      <c r="R39" s="197">
        <f t="shared" si="6"/>
        <v>0</v>
      </c>
      <c r="S39" s="165">
        <f t="shared" si="7"/>
        <v>0</v>
      </c>
      <c r="T39" s="196"/>
      <c r="U39" s="196"/>
      <c r="V39" s="196"/>
      <c r="W39" s="196"/>
      <c r="X39" s="196"/>
      <c r="Y39" s="160"/>
      <c r="Z39" s="160"/>
      <c r="AA39" s="160"/>
      <c r="AB39" s="160"/>
      <c r="AC39" s="160"/>
      <c r="AD39" s="160"/>
      <c r="AE39" s="160"/>
      <c r="AG39" s="158" t="s">
        <v>94</v>
      </c>
      <c r="AH39" s="158"/>
      <c r="AI39" s="158"/>
      <c r="AJ39" s="158"/>
      <c r="AK39" s="205"/>
      <c r="AL39" s="158"/>
      <c r="AM39" s="158"/>
      <c r="AN39" s="158"/>
      <c r="AO39" s="205"/>
      <c r="AP39" s="158"/>
      <c r="AQ39" s="158"/>
      <c r="AR39" s="158"/>
      <c r="AS39" s="205"/>
      <c r="AT39" s="158"/>
      <c r="AU39" s="158"/>
      <c r="AV39" s="158"/>
      <c r="AW39" s="205"/>
      <c r="AX39" s="197">
        <f t="shared" si="8"/>
        <v>0</v>
      </c>
      <c r="AY39" s="165">
        <f t="shared" si="9"/>
        <v>0</v>
      </c>
      <c r="AZ39" s="160"/>
      <c r="BA39" s="160"/>
      <c r="BB39" s="160"/>
      <c r="BC39" s="160"/>
      <c r="BD39" s="160"/>
      <c r="BE39" s="160"/>
      <c r="BF39" s="160"/>
      <c r="BG39" s="160"/>
      <c r="BH39" s="160"/>
      <c r="BI39" s="160"/>
      <c r="BJ39" s="160"/>
      <c r="BK39" s="160"/>
    </row>
    <row r="40" spans="1:63" ht="15">
      <c r="A40" s="158" t="s">
        <v>95</v>
      </c>
      <c r="B40" s="158"/>
      <c r="C40" s="158"/>
      <c r="D40" s="158"/>
      <c r="E40" s="205"/>
      <c r="F40" s="158"/>
      <c r="G40" s="158"/>
      <c r="H40" s="158"/>
      <c r="I40" s="205"/>
      <c r="J40" s="158"/>
      <c r="K40" s="158"/>
      <c r="L40" s="158"/>
      <c r="M40" s="205"/>
      <c r="N40" s="158"/>
      <c r="O40" s="158"/>
      <c r="P40" s="158"/>
      <c r="Q40" s="205"/>
      <c r="R40" s="197">
        <f t="shared" si="6"/>
        <v>0</v>
      </c>
      <c r="S40" s="165">
        <f t="shared" si="7"/>
        <v>0</v>
      </c>
      <c r="T40" s="196"/>
      <c r="U40" s="196"/>
      <c r="V40" s="196"/>
      <c r="W40" s="196"/>
      <c r="X40" s="196"/>
      <c r="Y40" s="160"/>
      <c r="Z40" s="160"/>
      <c r="AA40" s="160"/>
      <c r="AB40" s="160"/>
      <c r="AC40" s="160"/>
      <c r="AD40" s="160"/>
      <c r="AE40" s="160"/>
      <c r="AG40" s="158" t="s">
        <v>95</v>
      </c>
      <c r="AH40" s="158"/>
      <c r="AI40" s="158"/>
      <c r="AJ40" s="158"/>
      <c r="AK40" s="205"/>
      <c r="AL40" s="158"/>
      <c r="AM40" s="158"/>
      <c r="AN40" s="158"/>
      <c r="AO40" s="205"/>
      <c r="AP40" s="158"/>
      <c r="AQ40" s="158"/>
      <c r="AR40" s="158"/>
      <c r="AS40" s="205"/>
      <c r="AT40" s="158"/>
      <c r="AU40" s="158"/>
      <c r="AV40" s="158"/>
      <c r="AW40" s="205"/>
      <c r="AX40" s="197">
        <f t="shared" si="8"/>
        <v>0</v>
      </c>
      <c r="AY40" s="165">
        <f t="shared" si="9"/>
        <v>0</v>
      </c>
      <c r="AZ40" s="160"/>
      <c r="BA40" s="160"/>
      <c r="BB40" s="160"/>
      <c r="BC40" s="160"/>
      <c r="BD40" s="160"/>
      <c r="BE40" s="160"/>
      <c r="BF40" s="160"/>
      <c r="BG40" s="160"/>
      <c r="BH40" s="160"/>
      <c r="BI40" s="160"/>
      <c r="BJ40" s="160"/>
      <c r="BK40" s="160"/>
    </row>
    <row r="41" spans="1:63" ht="15">
      <c r="A41" s="158" t="s">
        <v>96</v>
      </c>
      <c r="B41" s="158"/>
      <c r="C41" s="158"/>
      <c r="D41" s="158"/>
      <c r="E41" s="205"/>
      <c r="F41" s="158"/>
      <c r="G41" s="158"/>
      <c r="H41" s="158"/>
      <c r="I41" s="205"/>
      <c r="J41" s="158"/>
      <c r="K41" s="158"/>
      <c r="L41" s="158"/>
      <c r="M41" s="205"/>
      <c r="N41" s="158"/>
      <c r="O41" s="158"/>
      <c r="P41" s="158"/>
      <c r="Q41" s="205"/>
      <c r="R41" s="197">
        <f t="shared" si="6"/>
        <v>0</v>
      </c>
      <c r="S41" s="165">
        <f t="shared" si="7"/>
        <v>0</v>
      </c>
      <c r="T41" s="196"/>
      <c r="U41" s="196"/>
      <c r="V41" s="196"/>
      <c r="W41" s="196"/>
      <c r="X41" s="196"/>
      <c r="Y41" s="160"/>
      <c r="Z41" s="160"/>
      <c r="AA41" s="160"/>
      <c r="AB41" s="160"/>
      <c r="AC41" s="160"/>
      <c r="AD41" s="160"/>
      <c r="AE41" s="160"/>
      <c r="AG41" s="158" t="s">
        <v>96</v>
      </c>
      <c r="AH41" s="158"/>
      <c r="AI41" s="158"/>
      <c r="AJ41" s="158"/>
      <c r="AK41" s="205"/>
      <c r="AL41" s="158"/>
      <c r="AM41" s="158"/>
      <c r="AN41" s="158"/>
      <c r="AO41" s="205"/>
      <c r="AP41" s="158"/>
      <c r="AQ41" s="158"/>
      <c r="AR41" s="158"/>
      <c r="AS41" s="205"/>
      <c r="AT41" s="158"/>
      <c r="AU41" s="158"/>
      <c r="AV41" s="158"/>
      <c r="AW41" s="205"/>
      <c r="AX41" s="197">
        <f t="shared" si="8"/>
        <v>0</v>
      </c>
      <c r="AY41" s="165">
        <f t="shared" si="9"/>
        <v>0</v>
      </c>
      <c r="AZ41" s="160"/>
      <c r="BA41" s="160"/>
      <c r="BB41" s="160"/>
      <c r="BC41" s="160"/>
      <c r="BD41" s="160"/>
      <c r="BE41" s="160"/>
      <c r="BF41" s="160"/>
      <c r="BG41" s="160"/>
      <c r="BH41" s="160"/>
      <c r="BI41" s="160"/>
      <c r="BJ41" s="160"/>
      <c r="BK41" s="160"/>
    </row>
    <row r="42" spans="1:63" ht="15">
      <c r="A42" s="158" t="s">
        <v>97</v>
      </c>
      <c r="B42" s="158"/>
      <c r="C42" s="158"/>
      <c r="D42" s="158"/>
      <c r="E42" s="205"/>
      <c r="F42" s="158"/>
      <c r="G42" s="158"/>
      <c r="H42" s="158"/>
      <c r="I42" s="205"/>
      <c r="J42" s="158"/>
      <c r="K42" s="158"/>
      <c r="L42" s="158"/>
      <c r="M42" s="205"/>
      <c r="N42" s="158"/>
      <c r="O42" s="158"/>
      <c r="P42" s="158"/>
      <c r="Q42" s="205"/>
      <c r="R42" s="197">
        <f t="shared" si="6"/>
        <v>0</v>
      </c>
      <c r="S42" s="165">
        <f t="shared" si="7"/>
        <v>0</v>
      </c>
      <c r="T42" s="196"/>
      <c r="U42" s="196"/>
      <c r="V42" s="196"/>
      <c r="W42" s="196"/>
      <c r="X42" s="196"/>
      <c r="Y42" s="160"/>
      <c r="Z42" s="160"/>
      <c r="AA42" s="160"/>
      <c r="AB42" s="160"/>
      <c r="AC42" s="160"/>
      <c r="AD42" s="160"/>
      <c r="AE42" s="160"/>
      <c r="AG42" s="158" t="s">
        <v>97</v>
      </c>
      <c r="AH42" s="158"/>
      <c r="AI42" s="158"/>
      <c r="AJ42" s="158"/>
      <c r="AK42" s="205"/>
      <c r="AL42" s="158"/>
      <c r="AM42" s="158"/>
      <c r="AN42" s="158"/>
      <c r="AO42" s="205"/>
      <c r="AP42" s="158"/>
      <c r="AQ42" s="158"/>
      <c r="AR42" s="158"/>
      <c r="AS42" s="205"/>
      <c r="AT42" s="158"/>
      <c r="AU42" s="158"/>
      <c r="AV42" s="158"/>
      <c r="AW42" s="205"/>
      <c r="AX42" s="197">
        <f t="shared" si="8"/>
        <v>0</v>
      </c>
      <c r="AY42" s="165">
        <f t="shared" si="9"/>
        <v>0</v>
      </c>
      <c r="AZ42" s="160"/>
      <c r="BA42" s="160"/>
      <c r="BB42" s="160"/>
      <c r="BC42" s="160"/>
      <c r="BD42" s="160"/>
      <c r="BE42" s="160"/>
      <c r="BF42" s="160"/>
      <c r="BG42" s="160"/>
      <c r="BH42" s="160"/>
      <c r="BI42" s="160"/>
      <c r="BJ42" s="160"/>
      <c r="BK42" s="160"/>
    </row>
    <row r="43" spans="1:63" ht="15">
      <c r="A43" s="158" t="s">
        <v>98</v>
      </c>
      <c r="B43" s="158"/>
      <c r="C43" s="158"/>
      <c r="D43" s="158"/>
      <c r="E43" s="205"/>
      <c r="F43" s="158"/>
      <c r="G43" s="158"/>
      <c r="H43" s="158"/>
      <c r="I43" s="205"/>
      <c r="J43" s="158"/>
      <c r="K43" s="158"/>
      <c r="L43" s="158"/>
      <c r="M43" s="205"/>
      <c r="N43" s="158"/>
      <c r="O43" s="158"/>
      <c r="P43" s="158"/>
      <c r="Q43" s="205"/>
      <c r="R43" s="197">
        <f t="shared" si="6"/>
        <v>0</v>
      </c>
      <c r="S43" s="165">
        <f t="shared" si="7"/>
        <v>0</v>
      </c>
      <c r="T43" s="196"/>
      <c r="U43" s="196"/>
      <c r="V43" s="196"/>
      <c r="W43" s="196"/>
      <c r="X43" s="196"/>
      <c r="Y43" s="160"/>
      <c r="Z43" s="160"/>
      <c r="AA43" s="160"/>
      <c r="AB43" s="160"/>
      <c r="AC43" s="160"/>
      <c r="AD43" s="160"/>
      <c r="AE43" s="160"/>
      <c r="AG43" s="158" t="s">
        <v>98</v>
      </c>
      <c r="AH43" s="158"/>
      <c r="AI43" s="158"/>
      <c r="AJ43" s="158"/>
      <c r="AK43" s="205"/>
      <c r="AL43" s="158"/>
      <c r="AM43" s="158"/>
      <c r="AN43" s="158"/>
      <c r="AO43" s="205"/>
      <c r="AP43" s="158"/>
      <c r="AQ43" s="158"/>
      <c r="AR43" s="158"/>
      <c r="AS43" s="205"/>
      <c r="AT43" s="158"/>
      <c r="AU43" s="158"/>
      <c r="AV43" s="158"/>
      <c r="AW43" s="205"/>
      <c r="AX43" s="197">
        <f t="shared" si="8"/>
        <v>0</v>
      </c>
      <c r="AY43" s="165">
        <f t="shared" si="9"/>
        <v>0</v>
      </c>
      <c r="AZ43" s="160"/>
      <c r="BA43" s="160"/>
      <c r="BB43" s="160"/>
      <c r="BC43" s="160"/>
      <c r="BD43" s="160"/>
      <c r="BE43" s="160"/>
      <c r="BF43" s="160"/>
      <c r="BG43" s="160"/>
      <c r="BH43" s="160"/>
      <c r="BI43" s="160"/>
      <c r="BJ43" s="160"/>
      <c r="BK43" s="160"/>
    </row>
    <row r="44" spans="1:63" ht="15">
      <c r="A44" s="158" t="s">
        <v>99</v>
      </c>
      <c r="B44" s="158"/>
      <c r="C44" s="158"/>
      <c r="D44" s="158"/>
      <c r="E44" s="205"/>
      <c r="F44" s="158"/>
      <c r="G44" s="158"/>
      <c r="H44" s="158"/>
      <c r="I44" s="205"/>
      <c r="J44" s="158"/>
      <c r="K44" s="158"/>
      <c r="L44" s="158"/>
      <c r="M44" s="205"/>
      <c r="N44" s="158"/>
      <c r="O44" s="158"/>
      <c r="P44" s="158"/>
      <c r="Q44" s="205"/>
      <c r="R44" s="197">
        <f t="shared" si="6"/>
        <v>0</v>
      </c>
      <c r="S44" s="165">
        <f t="shared" si="7"/>
        <v>0</v>
      </c>
      <c r="T44" s="196"/>
      <c r="U44" s="196"/>
      <c r="V44" s="196"/>
      <c r="W44" s="196"/>
      <c r="X44" s="196"/>
      <c r="Y44" s="160"/>
      <c r="Z44" s="160"/>
      <c r="AA44" s="160"/>
      <c r="AB44" s="160"/>
      <c r="AC44" s="160"/>
      <c r="AD44" s="160"/>
      <c r="AE44" s="160"/>
      <c r="AG44" s="158" t="s">
        <v>99</v>
      </c>
      <c r="AH44" s="158"/>
      <c r="AI44" s="158"/>
      <c r="AJ44" s="158"/>
      <c r="AK44" s="205"/>
      <c r="AL44" s="158"/>
      <c r="AM44" s="158"/>
      <c r="AN44" s="158"/>
      <c r="AO44" s="205"/>
      <c r="AP44" s="158"/>
      <c r="AQ44" s="158"/>
      <c r="AR44" s="158"/>
      <c r="AS44" s="205"/>
      <c r="AT44" s="158"/>
      <c r="AU44" s="158"/>
      <c r="AV44" s="158"/>
      <c r="AW44" s="205"/>
      <c r="AX44" s="197">
        <f t="shared" si="8"/>
        <v>0</v>
      </c>
      <c r="AY44" s="165">
        <f t="shared" si="9"/>
        <v>0</v>
      </c>
      <c r="AZ44" s="160"/>
      <c r="BA44" s="160"/>
      <c r="BB44" s="160"/>
      <c r="BC44" s="160"/>
      <c r="BD44" s="160"/>
      <c r="BE44" s="160"/>
      <c r="BF44" s="160"/>
      <c r="BG44" s="160"/>
      <c r="BH44" s="160"/>
      <c r="BI44" s="160"/>
      <c r="BJ44" s="160"/>
      <c r="BK44" s="160"/>
    </row>
    <row r="45" spans="1:63" ht="15">
      <c r="A45" s="158" t="s">
        <v>100</v>
      </c>
      <c r="B45" s="158"/>
      <c r="C45" s="158"/>
      <c r="D45" s="158"/>
      <c r="E45" s="205"/>
      <c r="F45" s="158"/>
      <c r="G45" s="158"/>
      <c r="H45" s="158"/>
      <c r="I45" s="205"/>
      <c r="J45" s="158"/>
      <c r="K45" s="158"/>
      <c r="L45" s="158"/>
      <c r="M45" s="205"/>
      <c r="N45" s="158"/>
      <c r="O45" s="158"/>
      <c r="P45" s="158"/>
      <c r="Q45" s="205"/>
      <c r="R45" s="197">
        <f t="shared" si="6"/>
        <v>0</v>
      </c>
      <c r="S45" s="165">
        <f t="shared" si="7"/>
        <v>0</v>
      </c>
      <c r="T45" s="196"/>
      <c r="U45" s="196"/>
      <c r="V45" s="196"/>
      <c r="W45" s="196"/>
      <c r="X45" s="196"/>
      <c r="Y45" s="160"/>
      <c r="Z45" s="160"/>
      <c r="AA45" s="160"/>
      <c r="AB45" s="160"/>
      <c r="AC45" s="160"/>
      <c r="AD45" s="160"/>
      <c r="AE45" s="160"/>
      <c r="AG45" s="158" t="s">
        <v>100</v>
      </c>
      <c r="AH45" s="158"/>
      <c r="AI45" s="158"/>
      <c r="AJ45" s="158"/>
      <c r="AK45" s="205"/>
      <c r="AL45" s="158"/>
      <c r="AM45" s="158"/>
      <c r="AN45" s="158"/>
      <c r="AO45" s="205"/>
      <c r="AP45" s="158"/>
      <c r="AQ45" s="158"/>
      <c r="AR45" s="158"/>
      <c r="AS45" s="205"/>
      <c r="AT45" s="158"/>
      <c r="AU45" s="158"/>
      <c r="AV45" s="158"/>
      <c r="AW45" s="205"/>
      <c r="AX45" s="197">
        <f t="shared" si="8"/>
        <v>0</v>
      </c>
      <c r="AY45" s="165">
        <f t="shared" si="9"/>
        <v>0</v>
      </c>
      <c r="AZ45" s="160"/>
      <c r="BA45" s="160"/>
      <c r="BB45" s="160"/>
      <c r="BC45" s="160"/>
      <c r="BD45" s="160"/>
      <c r="BE45" s="160"/>
      <c r="BF45" s="160"/>
      <c r="BG45" s="160"/>
      <c r="BH45" s="160"/>
      <c r="BI45" s="158"/>
      <c r="BJ45" s="158"/>
      <c r="BK45" s="158"/>
    </row>
    <row r="46" spans="1:63" ht="15">
      <c r="A46" s="158" t="s">
        <v>101</v>
      </c>
      <c r="B46" s="158"/>
      <c r="C46" s="158"/>
      <c r="D46" s="158"/>
      <c r="E46" s="205"/>
      <c r="F46" s="158"/>
      <c r="G46" s="158"/>
      <c r="H46" s="158"/>
      <c r="I46" s="205"/>
      <c r="J46" s="158"/>
      <c r="K46" s="158"/>
      <c r="L46" s="158"/>
      <c r="M46" s="205"/>
      <c r="N46" s="158"/>
      <c r="O46" s="158"/>
      <c r="P46" s="158"/>
      <c r="Q46" s="205"/>
      <c r="R46" s="197">
        <f t="shared" si="6"/>
        <v>0</v>
      </c>
      <c r="S46" s="165">
        <f t="shared" si="7"/>
        <v>0</v>
      </c>
      <c r="T46" s="196"/>
      <c r="U46" s="196"/>
      <c r="V46" s="196"/>
      <c r="W46" s="196"/>
      <c r="X46" s="196"/>
      <c r="Y46" s="160"/>
      <c r="Z46" s="160"/>
      <c r="AA46" s="160"/>
      <c r="AB46" s="160"/>
      <c r="AC46" s="160"/>
      <c r="AD46" s="160"/>
      <c r="AE46" s="160"/>
      <c r="AG46" s="158" t="s">
        <v>101</v>
      </c>
      <c r="AH46" s="158"/>
      <c r="AI46" s="158"/>
      <c r="AJ46" s="158"/>
      <c r="AK46" s="205"/>
      <c r="AL46" s="158"/>
      <c r="AM46" s="158"/>
      <c r="AN46" s="158"/>
      <c r="AO46" s="205"/>
      <c r="AP46" s="158"/>
      <c r="AQ46" s="158"/>
      <c r="AR46" s="158"/>
      <c r="AS46" s="205"/>
      <c r="AT46" s="158"/>
      <c r="AU46" s="158"/>
      <c r="AV46" s="158"/>
      <c r="AW46" s="205"/>
      <c r="AX46" s="197">
        <f t="shared" si="8"/>
        <v>0</v>
      </c>
      <c r="AY46" s="165">
        <f t="shared" si="9"/>
        <v>0</v>
      </c>
      <c r="AZ46" s="160"/>
      <c r="BA46" s="160"/>
      <c r="BB46" s="160"/>
      <c r="BC46" s="160"/>
      <c r="BD46" s="160"/>
      <c r="BE46" s="160"/>
      <c r="BF46" s="160"/>
      <c r="BG46" s="160"/>
      <c r="BH46" s="160"/>
      <c r="BI46" s="158"/>
      <c r="BJ46" s="158"/>
      <c r="BK46" s="158"/>
    </row>
    <row r="47" spans="1:63" ht="15">
      <c r="A47" s="158" t="s">
        <v>102</v>
      </c>
      <c r="B47" s="158"/>
      <c r="C47" s="158"/>
      <c r="D47" s="158"/>
      <c r="E47" s="205"/>
      <c r="F47" s="158"/>
      <c r="G47" s="158"/>
      <c r="H47" s="158"/>
      <c r="I47" s="205"/>
      <c r="J47" s="158"/>
      <c r="K47" s="158"/>
      <c r="L47" s="158"/>
      <c r="M47" s="205"/>
      <c r="N47" s="158"/>
      <c r="O47" s="158"/>
      <c r="P47" s="158"/>
      <c r="Q47" s="205"/>
      <c r="R47" s="197">
        <f t="shared" si="6"/>
        <v>0</v>
      </c>
      <c r="S47" s="165">
        <f t="shared" si="7"/>
        <v>0</v>
      </c>
      <c r="T47" s="196"/>
      <c r="U47" s="196"/>
      <c r="V47" s="196"/>
      <c r="W47" s="196"/>
      <c r="X47" s="196"/>
      <c r="Y47" s="160"/>
      <c r="Z47" s="160"/>
      <c r="AA47" s="160"/>
      <c r="AB47" s="160"/>
      <c r="AC47" s="160"/>
      <c r="AD47" s="160"/>
      <c r="AE47" s="160"/>
      <c r="AG47" s="158" t="s">
        <v>102</v>
      </c>
      <c r="AH47" s="158"/>
      <c r="AI47" s="158"/>
      <c r="AJ47" s="158"/>
      <c r="AK47" s="205"/>
      <c r="AL47" s="158"/>
      <c r="AM47" s="158"/>
      <c r="AN47" s="158"/>
      <c r="AO47" s="205"/>
      <c r="AP47" s="158"/>
      <c r="AQ47" s="158"/>
      <c r="AR47" s="158"/>
      <c r="AS47" s="205"/>
      <c r="AT47" s="158"/>
      <c r="AU47" s="158"/>
      <c r="AV47" s="158"/>
      <c r="AW47" s="205"/>
      <c r="AX47" s="197">
        <f t="shared" si="8"/>
        <v>0</v>
      </c>
      <c r="AY47" s="165">
        <f t="shared" si="9"/>
        <v>0</v>
      </c>
      <c r="AZ47" s="160"/>
      <c r="BA47" s="160"/>
      <c r="BB47" s="160"/>
      <c r="BC47" s="160"/>
      <c r="BD47" s="160"/>
      <c r="BE47" s="160"/>
      <c r="BF47" s="160"/>
      <c r="BG47" s="160"/>
      <c r="BH47" s="160"/>
      <c r="BI47" s="158"/>
      <c r="BJ47" s="158"/>
      <c r="BK47" s="158"/>
    </row>
    <row r="48" spans="1:63" ht="15">
      <c r="A48" s="158" t="s">
        <v>103</v>
      </c>
      <c r="B48" s="158"/>
      <c r="C48" s="158"/>
      <c r="D48" s="158"/>
      <c r="E48" s="205"/>
      <c r="F48" s="158"/>
      <c r="G48" s="158"/>
      <c r="H48" s="158"/>
      <c r="I48" s="205"/>
      <c r="J48" s="158"/>
      <c r="K48" s="158"/>
      <c r="L48" s="158"/>
      <c r="M48" s="205"/>
      <c r="N48" s="158"/>
      <c r="O48" s="158"/>
      <c r="P48" s="158"/>
      <c r="Q48" s="205"/>
      <c r="R48" s="197">
        <f t="shared" si="6"/>
        <v>0</v>
      </c>
      <c r="S48" s="165">
        <f t="shared" si="7"/>
        <v>0</v>
      </c>
      <c r="T48" s="196"/>
      <c r="U48" s="196"/>
      <c r="V48" s="196"/>
      <c r="W48" s="196"/>
      <c r="X48" s="196"/>
      <c r="Y48" s="160"/>
      <c r="Z48" s="160"/>
      <c r="AA48" s="160"/>
      <c r="AB48" s="160"/>
      <c r="AC48" s="160"/>
      <c r="AD48" s="160"/>
      <c r="AE48" s="160"/>
      <c r="AG48" s="158" t="s">
        <v>103</v>
      </c>
      <c r="AH48" s="158"/>
      <c r="AI48" s="158"/>
      <c r="AJ48" s="158"/>
      <c r="AK48" s="205"/>
      <c r="AL48" s="158"/>
      <c r="AM48" s="158"/>
      <c r="AN48" s="158"/>
      <c r="AO48" s="205"/>
      <c r="AP48" s="158"/>
      <c r="AQ48" s="158"/>
      <c r="AR48" s="158"/>
      <c r="AS48" s="205"/>
      <c r="AT48" s="158"/>
      <c r="AU48" s="158"/>
      <c r="AV48" s="158"/>
      <c r="AW48" s="205"/>
      <c r="AX48" s="197">
        <f t="shared" si="8"/>
        <v>0</v>
      </c>
      <c r="AY48" s="165">
        <f t="shared" si="9"/>
        <v>0</v>
      </c>
      <c r="AZ48" s="160"/>
      <c r="BA48" s="160"/>
      <c r="BB48" s="160"/>
      <c r="BC48" s="160"/>
      <c r="BD48" s="160"/>
      <c r="BE48" s="160"/>
      <c r="BF48" s="160"/>
      <c r="BG48" s="160"/>
      <c r="BH48" s="160"/>
      <c r="BI48" s="160"/>
      <c r="BJ48" s="160"/>
      <c r="BK48" s="160"/>
    </row>
    <row r="49" spans="1:63" ht="15">
      <c r="A49" s="158" t="s">
        <v>104</v>
      </c>
      <c r="B49" s="158"/>
      <c r="C49" s="158"/>
      <c r="D49" s="158"/>
      <c r="E49" s="205"/>
      <c r="F49" s="158"/>
      <c r="G49" s="158"/>
      <c r="H49" s="158"/>
      <c r="I49" s="205"/>
      <c r="J49" s="158"/>
      <c r="K49" s="158"/>
      <c r="L49" s="158"/>
      <c r="M49" s="205"/>
      <c r="N49" s="158"/>
      <c r="O49" s="158"/>
      <c r="P49" s="158"/>
      <c r="Q49" s="205"/>
      <c r="R49" s="197">
        <f t="shared" si="6"/>
        <v>0</v>
      </c>
      <c r="S49" s="165">
        <f t="shared" si="7"/>
        <v>0</v>
      </c>
      <c r="T49" s="196"/>
      <c r="U49" s="196"/>
      <c r="V49" s="196"/>
      <c r="W49" s="196"/>
      <c r="X49" s="196"/>
      <c r="Y49" s="160"/>
      <c r="Z49" s="160"/>
      <c r="AA49" s="160"/>
      <c r="AB49" s="160"/>
      <c r="AC49" s="160"/>
      <c r="AD49" s="160"/>
      <c r="AE49" s="160"/>
      <c r="AG49" s="158" t="s">
        <v>104</v>
      </c>
      <c r="AH49" s="158"/>
      <c r="AI49" s="158"/>
      <c r="AJ49" s="158"/>
      <c r="AK49" s="205"/>
      <c r="AL49" s="158"/>
      <c r="AM49" s="158"/>
      <c r="AN49" s="158"/>
      <c r="AO49" s="205"/>
      <c r="AP49" s="158"/>
      <c r="AQ49" s="158"/>
      <c r="AR49" s="158"/>
      <c r="AS49" s="205"/>
      <c r="AT49" s="158"/>
      <c r="AU49" s="158"/>
      <c r="AV49" s="158"/>
      <c r="AW49" s="205"/>
      <c r="AX49" s="197">
        <f t="shared" si="8"/>
        <v>0</v>
      </c>
      <c r="AY49" s="165">
        <f t="shared" si="9"/>
        <v>0</v>
      </c>
      <c r="AZ49" s="160"/>
      <c r="BA49" s="160"/>
      <c r="BB49" s="160"/>
      <c r="BC49" s="160"/>
      <c r="BD49" s="160"/>
      <c r="BE49" s="160"/>
      <c r="BF49" s="160"/>
      <c r="BG49" s="160"/>
      <c r="BH49" s="160"/>
      <c r="BI49" s="160"/>
      <c r="BJ49" s="160"/>
      <c r="BK49" s="160"/>
    </row>
    <row r="50" spans="1:63" ht="15">
      <c r="A50" s="158" t="s">
        <v>105</v>
      </c>
      <c r="B50" s="158"/>
      <c r="C50" s="158"/>
      <c r="D50" s="158"/>
      <c r="E50" s="205"/>
      <c r="F50" s="158"/>
      <c r="G50" s="158"/>
      <c r="H50" s="158"/>
      <c r="I50" s="205"/>
      <c r="J50" s="158"/>
      <c r="K50" s="158"/>
      <c r="L50" s="158"/>
      <c r="M50" s="205"/>
      <c r="N50" s="158"/>
      <c r="O50" s="158"/>
      <c r="P50" s="158"/>
      <c r="Q50" s="205"/>
      <c r="R50" s="197">
        <f t="shared" si="6"/>
        <v>0</v>
      </c>
      <c r="S50" s="165">
        <f t="shared" si="7"/>
        <v>0</v>
      </c>
      <c r="T50" s="196"/>
      <c r="U50" s="196"/>
      <c r="V50" s="196"/>
      <c r="W50" s="196"/>
      <c r="X50" s="196"/>
      <c r="Y50" s="160"/>
      <c r="Z50" s="160"/>
      <c r="AA50" s="160"/>
      <c r="AB50" s="160"/>
      <c r="AC50" s="160"/>
      <c r="AD50" s="160"/>
      <c r="AE50" s="160"/>
      <c r="AG50" s="158" t="s">
        <v>105</v>
      </c>
      <c r="AH50" s="158"/>
      <c r="AI50" s="158"/>
      <c r="AJ50" s="158"/>
      <c r="AK50" s="205"/>
      <c r="AL50" s="158"/>
      <c r="AM50" s="158"/>
      <c r="AN50" s="158"/>
      <c r="AO50" s="205"/>
      <c r="AP50" s="158"/>
      <c r="AQ50" s="158"/>
      <c r="AR50" s="158"/>
      <c r="AS50" s="205"/>
      <c r="AT50" s="158"/>
      <c r="AU50" s="158"/>
      <c r="AV50" s="158"/>
      <c r="AW50" s="205"/>
      <c r="AX50" s="197">
        <f t="shared" si="8"/>
        <v>0</v>
      </c>
      <c r="AY50" s="165">
        <f t="shared" si="9"/>
        <v>0</v>
      </c>
      <c r="AZ50" s="160"/>
      <c r="BA50" s="160"/>
      <c r="BB50" s="160"/>
      <c r="BC50" s="160"/>
      <c r="BD50" s="160"/>
      <c r="BE50" s="160"/>
      <c r="BF50" s="160"/>
      <c r="BG50" s="160"/>
      <c r="BH50" s="160"/>
      <c r="BI50" s="160"/>
      <c r="BJ50" s="160"/>
      <c r="BK50" s="160"/>
    </row>
    <row r="51" spans="1:63" ht="15">
      <c r="A51" s="158" t="s">
        <v>106</v>
      </c>
      <c r="B51" s="158"/>
      <c r="C51" s="158"/>
      <c r="D51" s="158"/>
      <c r="E51" s="205"/>
      <c r="F51" s="158"/>
      <c r="G51" s="158"/>
      <c r="H51" s="158"/>
      <c r="I51" s="205"/>
      <c r="J51" s="158"/>
      <c r="K51" s="158"/>
      <c r="L51" s="158"/>
      <c r="M51" s="205"/>
      <c r="N51" s="158"/>
      <c r="O51" s="158"/>
      <c r="P51" s="158"/>
      <c r="Q51" s="205"/>
      <c r="R51" s="197">
        <f t="shared" si="6"/>
        <v>0</v>
      </c>
      <c r="S51" s="165">
        <f t="shared" si="7"/>
        <v>0</v>
      </c>
      <c r="T51" s="196"/>
      <c r="U51" s="196"/>
      <c r="V51" s="196"/>
      <c r="W51" s="196"/>
      <c r="X51" s="196"/>
      <c r="Y51" s="160"/>
      <c r="Z51" s="160"/>
      <c r="AA51" s="160"/>
      <c r="AB51" s="160"/>
      <c r="AC51" s="160"/>
      <c r="AD51" s="160"/>
      <c r="AE51" s="160"/>
      <c r="AG51" s="158" t="s">
        <v>106</v>
      </c>
      <c r="AH51" s="158"/>
      <c r="AI51" s="158"/>
      <c r="AJ51" s="158"/>
      <c r="AK51" s="205"/>
      <c r="AL51" s="158"/>
      <c r="AM51" s="158"/>
      <c r="AN51" s="158"/>
      <c r="AO51" s="205"/>
      <c r="AP51" s="158"/>
      <c r="AQ51" s="158"/>
      <c r="AR51" s="158"/>
      <c r="AS51" s="205"/>
      <c r="AT51" s="158"/>
      <c r="AU51" s="158"/>
      <c r="AV51" s="158"/>
      <c r="AW51" s="205"/>
      <c r="AX51" s="197">
        <f t="shared" si="8"/>
        <v>0</v>
      </c>
      <c r="AY51" s="165">
        <f t="shared" si="9"/>
        <v>0</v>
      </c>
      <c r="AZ51" s="160"/>
      <c r="BA51" s="160"/>
      <c r="BB51" s="160"/>
      <c r="BC51" s="160"/>
      <c r="BD51" s="160"/>
      <c r="BE51" s="160"/>
      <c r="BF51" s="160"/>
      <c r="BG51" s="160"/>
      <c r="BH51" s="160"/>
      <c r="BI51" s="160"/>
      <c r="BJ51" s="160"/>
      <c r="BK51" s="160"/>
    </row>
    <row r="52" spans="1:63" ht="15">
      <c r="A52" s="158" t="s">
        <v>107</v>
      </c>
      <c r="B52" s="158"/>
      <c r="C52" s="158"/>
      <c r="D52" s="158"/>
      <c r="E52" s="205"/>
      <c r="F52" s="158"/>
      <c r="G52" s="158"/>
      <c r="H52" s="158"/>
      <c r="I52" s="205"/>
      <c r="J52" s="158"/>
      <c r="K52" s="158"/>
      <c r="L52" s="158"/>
      <c r="M52" s="205"/>
      <c r="N52" s="158"/>
      <c r="O52" s="158"/>
      <c r="P52" s="158"/>
      <c r="Q52" s="205"/>
      <c r="R52" s="197">
        <f t="shared" si="6"/>
        <v>0</v>
      </c>
      <c r="S52" s="165">
        <f t="shared" si="7"/>
        <v>0</v>
      </c>
      <c r="T52" s="196"/>
      <c r="U52" s="196"/>
      <c r="V52" s="196"/>
      <c r="W52" s="196"/>
      <c r="X52" s="196"/>
      <c r="Y52" s="160"/>
      <c r="Z52" s="160"/>
      <c r="AA52" s="160"/>
      <c r="AB52" s="160"/>
      <c r="AC52" s="160"/>
      <c r="AD52" s="160"/>
      <c r="AE52" s="160"/>
      <c r="AG52" s="158" t="s">
        <v>107</v>
      </c>
      <c r="AH52" s="158"/>
      <c r="AI52" s="158"/>
      <c r="AJ52" s="158"/>
      <c r="AK52" s="205"/>
      <c r="AL52" s="158"/>
      <c r="AM52" s="158"/>
      <c r="AN52" s="158"/>
      <c r="AO52" s="205"/>
      <c r="AP52" s="158"/>
      <c r="AQ52" s="158"/>
      <c r="AR52" s="158"/>
      <c r="AS52" s="205"/>
      <c r="AT52" s="158"/>
      <c r="AU52" s="158"/>
      <c r="AV52" s="158"/>
      <c r="AW52" s="205"/>
      <c r="AX52" s="197">
        <f t="shared" si="8"/>
        <v>0</v>
      </c>
      <c r="AY52" s="165">
        <f t="shared" si="9"/>
        <v>0</v>
      </c>
      <c r="AZ52" s="160"/>
      <c r="BA52" s="160"/>
      <c r="BB52" s="160"/>
      <c r="BC52" s="160"/>
      <c r="BD52" s="160"/>
      <c r="BE52" s="160"/>
      <c r="BF52" s="160"/>
      <c r="BG52" s="160"/>
      <c r="BH52" s="160"/>
      <c r="BI52" s="160"/>
      <c r="BJ52" s="160"/>
      <c r="BK52" s="160"/>
    </row>
    <row r="53" spans="1:63" ht="15">
      <c r="A53" s="158" t="s">
        <v>108</v>
      </c>
      <c r="B53" s="158"/>
      <c r="C53" s="158"/>
      <c r="D53" s="158"/>
      <c r="E53" s="205"/>
      <c r="F53" s="158"/>
      <c r="G53" s="158"/>
      <c r="H53" s="158"/>
      <c r="I53" s="205"/>
      <c r="J53" s="158"/>
      <c r="K53" s="158"/>
      <c r="L53" s="158"/>
      <c r="M53" s="205"/>
      <c r="N53" s="158"/>
      <c r="O53" s="158"/>
      <c r="P53" s="158"/>
      <c r="Q53" s="205"/>
      <c r="R53" s="197">
        <f t="shared" si="6"/>
        <v>0</v>
      </c>
      <c r="S53" s="165">
        <f t="shared" si="7"/>
        <v>0</v>
      </c>
      <c r="T53" s="196"/>
      <c r="U53" s="196"/>
      <c r="V53" s="196"/>
      <c r="W53" s="196"/>
      <c r="X53" s="196"/>
      <c r="Y53" s="160"/>
      <c r="Z53" s="160"/>
      <c r="AA53" s="160"/>
      <c r="AB53" s="160"/>
      <c r="AC53" s="160"/>
      <c r="AD53" s="160"/>
      <c r="AE53" s="160"/>
      <c r="AG53" s="158" t="s">
        <v>108</v>
      </c>
      <c r="AH53" s="158"/>
      <c r="AI53" s="158"/>
      <c r="AJ53" s="158"/>
      <c r="AK53" s="205"/>
      <c r="AL53" s="158"/>
      <c r="AM53" s="158"/>
      <c r="AN53" s="158"/>
      <c r="AO53" s="205"/>
      <c r="AP53" s="158"/>
      <c r="AQ53" s="158"/>
      <c r="AR53" s="158"/>
      <c r="AS53" s="205"/>
      <c r="AT53" s="158"/>
      <c r="AU53" s="158"/>
      <c r="AV53" s="158"/>
      <c r="AW53" s="205"/>
      <c r="AX53" s="197">
        <f t="shared" si="8"/>
        <v>0</v>
      </c>
      <c r="AY53" s="165">
        <f t="shared" si="9"/>
        <v>0</v>
      </c>
      <c r="AZ53" s="160"/>
      <c r="BA53" s="160"/>
      <c r="BB53" s="160"/>
      <c r="BC53" s="160"/>
      <c r="BD53" s="160"/>
      <c r="BE53" s="160"/>
      <c r="BF53" s="160"/>
      <c r="BG53" s="160"/>
      <c r="BH53" s="160"/>
      <c r="BI53" s="160"/>
      <c r="BJ53" s="160"/>
      <c r="BK53" s="160"/>
    </row>
    <row r="54" spans="1:63" ht="15">
      <c r="A54" s="158" t="s">
        <v>109</v>
      </c>
      <c r="B54" s="158"/>
      <c r="C54" s="158"/>
      <c r="D54" s="158"/>
      <c r="E54" s="205"/>
      <c r="F54" s="158"/>
      <c r="G54" s="158"/>
      <c r="H54" s="158"/>
      <c r="I54" s="205"/>
      <c r="J54" s="158"/>
      <c r="K54" s="158"/>
      <c r="L54" s="158"/>
      <c r="M54" s="205"/>
      <c r="N54" s="158"/>
      <c r="O54" s="158"/>
      <c r="P54" s="158"/>
      <c r="Q54" s="205"/>
      <c r="R54" s="197">
        <f t="shared" si="6"/>
        <v>0</v>
      </c>
      <c r="S54" s="165">
        <f t="shared" si="7"/>
        <v>0</v>
      </c>
      <c r="T54" s="196"/>
      <c r="U54" s="196"/>
      <c r="V54" s="196"/>
      <c r="W54" s="196"/>
      <c r="X54" s="196"/>
      <c r="Y54" s="160"/>
      <c r="Z54" s="160"/>
      <c r="AA54" s="160"/>
      <c r="AB54" s="160"/>
      <c r="AC54" s="160"/>
      <c r="AD54" s="160"/>
      <c r="AE54" s="160"/>
      <c r="AG54" s="158" t="s">
        <v>109</v>
      </c>
      <c r="AH54" s="158"/>
      <c r="AI54" s="158"/>
      <c r="AJ54" s="158"/>
      <c r="AK54" s="205"/>
      <c r="AL54" s="158"/>
      <c r="AM54" s="158"/>
      <c r="AN54" s="158"/>
      <c r="AO54" s="205"/>
      <c r="AP54" s="158"/>
      <c r="AQ54" s="158"/>
      <c r="AR54" s="158"/>
      <c r="AS54" s="205"/>
      <c r="AT54" s="158"/>
      <c r="AU54" s="158"/>
      <c r="AV54" s="158"/>
      <c r="AW54" s="205"/>
      <c r="AX54" s="197">
        <f t="shared" si="8"/>
        <v>0</v>
      </c>
      <c r="AY54" s="165">
        <f t="shared" si="9"/>
        <v>0</v>
      </c>
      <c r="AZ54" s="160"/>
      <c r="BA54" s="160"/>
      <c r="BB54" s="160"/>
      <c r="BC54" s="160"/>
      <c r="BD54" s="160"/>
      <c r="BE54" s="160"/>
      <c r="BF54" s="160"/>
      <c r="BG54" s="160"/>
      <c r="BH54" s="160"/>
      <c r="BI54" s="160"/>
      <c r="BJ54" s="160"/>
      <c r="BK54" s="160"/>
    </row>
    <row r="55" spans="1:63" ht="15">
      <c r="A55" s="158" t="s">
        <v>110</v>
      </c>
      <c r="B55" s="158"/>
      <c r="C55" s="158"/>
      <c r="D55" s="158"/>
      <c r="E55" s="205"/>
      <c r="F55" s="158"/>
      <c r="G55" s="158"/>
      <c r="H55" s="158"/>
      <c r="I55" s="205"/>
      <c r="J55" s="158"/>
      <c r="K55" s="158"/>
      <c r="L55" s="158"/>
      <c r="M55" s="205"/>
      <c r="N55" s="158"/>
      <c r="O55" s="158"/>
      <c r="P55" s="158"/>
      <c r="Q55" s="205"/>
      <c r="R55" s="197">
        <f t="shared" si="6"/>
        <v>0</v>
      </c>
      <c r="S55" s="165">
        <f t="shared" si="7"/>
        <v>0</v>
      </c>
      <c r="T55" s="196"/>
      <c r="U55" s="196"/>
      <c r="V55" s="196"/>
      <c r="W55" s="196"/>
      <c r="X55" s="196"/>
      <c r="Y55" s="160"/>
      <c r="Z55" s="160"/>
      <c r="AA55" s="160"/>
      <c r="AB55" s="160"/>
      <c r="AC55" s="160"/>
      <c r="AD55" s="160"/>
      <c r="AE55" s="160"/>
      <c r="AG55" s="158" t="s">
        <v>110</v>
      </c>
      <c r="AH55" s="158"/>
      <c r="AI55" s="158"/>
      <c r="AJ55" s="158"/>
      <c r="AK55" s="205"/>
      <c r="AL55" s="158"/>
      <c r="AM55" s="158"/>
      <c r="AN55" s="158"/>
      <c r="AO55" s="205"/>
      <c r="AP55" s="158"/>
      <c r="AQ55" s="158"/>
      <c r="AR55" s="158"/>
      <c r="AS55" s="205"/>
      <c r="AT55" s="158"/>
      <c r="AU55" s="158"/>
      <c r="AV55" s="158"/>
      <c r="AW55" s="205"/>
      <c r="AX55" s="197">
        <f t="shared" si="8"/>
        <v>0</v>
      </c>
      <c r="AY55" s="165">
        <f t="shared" si="9"/>
        <v>0</v>
      </c>
      <c r="AZ55" s="160"/>
      <c r="BA55" s="160"/>
      <c r="BB55" s="160"/>
      <c r="BC55" s="160"/>
      <c r="BD55" s="160"/>
      <c r="BE55" s="160"/>
      <c r="BF55" s="160"/>
      <c r="BG55" s="160"/>
      <c r="BH55" s="160"/>
      <c r="BI55" s="160"/>
      <c r="BJ55" s="160"/>
      <c r="BK55" s="160"/>
    </row>
    <row r="56" spans="1:63" ht="15">
      <c r="A56" s="158" t="s">
        <v>111</v>
      </c>
      <c r="B56" s="158"/>
      <c r="C56" s="158"/>
      <c r="D56" s="158"/>
      <c r="E56" s="205"/>
      <c r="F56" s="158"/>
      <c r="G56" s="158"/>
      <c r="H56" s="158"/>
      <c r="I56" s="205"/>
      <c r="J56" s="158"/>
      <c r="K56" s="158"/>
      <c r="L56" s="158"/>
      <c r="M56" s="205"/>
      <c r="N56" s="158"/>
      <c r="O56" s="158"/>
      <c r="P56" s="158"/>
      <c r="Q56" s="205"/>
      <c r="R56" s="197">
        <f t="shared" si="6"/>
        <v>0</v>
      </c>
      <c r="S56" s="165">
        <f t="shared" si="7"/>
        <v>0</v>
      </c>
      <c r="T56" s="196"/>
      <c r="U56" s="196"/>
      <c r="V56" s="196"/>
      <c r="W56" s="196"/>
      <c r="X56" s="196"/>
      <c r="Y56" s="160"/>
      <c r="Z56" s="160"/>
      <c r="AA56" s="160"/>
      <c r="AB56" s="160"/>
      <c r="AC56" s="160"/>
      <c r="AD56" s="160"/>
      <c r="AE56" s="160"/>
      <c r="AG56" s="158" t="s">
        <v>111</v>
      </c>
      <c r="AH56" s="158"/>
      <c r="AI56" s="158"/>
      <c r="AJ56" s="158"/>
      <c r="AK56" s="205"/>
      <c r="AL56" s="158"/>
      <c r="AM56" s="158"/>
      <c r="AN56" s="158"/>
      <c r="AO56" s="205"/>
      <c r="AP56" s="158"/>
      <c r="AQ56" s="158"/>
      <c r="AR56" s="158"/>
      <c r="AS56" s="205"/>
      <c r="AT56" s="158"/>
      <c r="AU56" s="158"/>
      <c r="AV56" s="158"/>
      <c r="AW56" s="205"/>
      <c r="AX56" s="197">
        <f t="shared" si="8"/>
        <v>0</v>
      </c>
      <c r="AY56" s="165">
        <f t="shared" si="9"/>
        <v>0</v>
      </c>
      <c r="AZ56" s="160"/>
      <c r="BA56" s="160"/>
      <c r="BB56" s="160"/>
      <c r="BC56" s="160"/>
      <c r="BD56" s="160"/>
      <c r="BE56" s="160"/>
      <c r="BF56" s="160"/>
      <c r="BG56" s="160"/>
      <c r="BH56" s="160"/>
      <c r="BI56" s="160"/>
      <c r="BJ56" s="160"/>
      <c r="BK56" s="160"/>
    </row>
    <row r="57" spans="1:63" ht="15">
      <c r="A57" s="158" t="s">
        <v>112</v>
      </c>
      <c r="B57" s="158"/>
      <c r="C57" s="158"/>
      <c r="D57" s="158"/>
      <c r="E57" s="205"/>
      <c r="F57" s="158"/>
      <c r="G57" s="158"/>
      <c r="H57" s="158"/>
      <c r="I57" s="205"/>
      <c r="J57" s="158"/>
      <c r="K57" s="158"/>
      <c r="L57" s="158"/>
      <c r="M57" s="205"/>
      <c r="N57" s="158"/>
      <c r="O57" s="158"/>
      <c r="P57" s="158"/>
      <c r="Q57" s="205"/>
      <c r="R57" s="197">
        <f t="shared" si="6"/>
        <v>0</v>
      </c>
      <c r="S57" s="165">
        <f t="shared" si="7"/>
        <v>0</v>
      </c>
      <c r="T57" s="196"/>
      <c r="U57" s="196"/>
      <c r="V57" s="196"/>
      <c r="W57" s="196"/>
      <c r="X57" s="196"/>
      <c r="Y57" s="160"/>
      <c r="Z57" s="160"/>
      <c r="AA57" s="160"/>
      <c r="AB57" s="160"/>
      <c r="AC57" s="160"/>
      <c r="AD57" s="160"/>
      <c r="AE57" s="160"/>
      <c r="AG57" s="158" t="s">
        <v>112</v>
      </c>
      <c r="AH57" s="158"/>
      <c r="AI57" s="158"/>
      <c r="AJ57" s="158"/>
      <c r="AK57" s="205"/>
      <c r="AL57" s="158"/>
      <c r="AM57" s="158"/>
      <c r="AN57" s="158"/>
      <c r="AO57" s="205"/>
      <c r="AP57" s="158"/>
      <c r="AQ57" s="158"/>
      <c r="AR57" s="158"/>
      <c r="AS57" s="205"/>
      <c r="AT57" s="158"/>
      <c r="AU57" s="158"/>
      <c r="AV57" s="158"/>
      <c r="AW57" s="205"/>
      <c r="AX57" s="197">
        <f t="shared" si="8"/>
        <v>0</v>
      </c>
      <c r="AY57" s="165">
        <f t="shared" si="9"/>
        <v>0</v>
      </c>
      <c r="AZ57" s="160"/>
      <c r="BA57" s="160"/>
      <c r="BB57" s="160"/>
      <c r="BC57" s="160"/>
      <c r="BD57" s="160"/>
      <c r="BE57" s="160"/>
      <c r="BF57" s="160"/>
      <c r="BG57" s="160"/>
      <c r="BH57" s="160"/>
      <c r="BI57" s="160"/>
      <c r="BJ57" s="160"/>
      <c r="BK57" s="160"/>
    </row>
    <row r="58" spans="1:63" ht="15">
      <c r="A58" s="162" t="s">
        <v>113</v>
      </c>
      <c r="B58" s="159">
        <f aca="true" t="shared" si="10" ref="B58:AE58">SUM(B37:B57)</f>
        <v>0</v>
      </c>
      <c r="C58" s="159">
        <f t="shared" si="10"/>
        <v>0</v>
      </c>
      <c r="D58" s="159">
        <f t="shared" si="10"/>
        <v>0</v>
      </c>
      <c r="E58" s="206">
        <f t="shared" si="10"/>
        <v>0</v>
      </c>
      <c r="F58" s="159">
        <f t="shared" si="10"/>
        <v>0</v>
      </c>
      <c r="G58" s="159">
        <f t="shared" si="10"/>
        <v>0</v>
      </c>
      <c r="H58" s="159">
        <f t="shared" si="10"/>
        <v>0</v>
      </c>
      <c r="I58" s="206">
        <f t="shared" si="10"/>
        <v>0</v>
      </c>
      <c r="J58" s="159">
        <f t="shared" si="10"/>
        <v>0</v>
      </c>
      <c r="K58" s="159">
        <f t="shared" si="10"/>
        <v>0</v>
      </c>
      <c r="L58" s="159">
        <f t="shared" si="10"/>
        <v>0</v>
      </c>
      <c r="M58" s="206">
        <f t="shared" si="10"/>
        <v>0</v>
      </c>
      <c r="N58" s="159">
        <f t="shared" si="10"/>
        <v>0</v>
      </c>
      <c r="O58" s="159">
        <f t="shared" si="10"/>
        <v>0</v>
      </c>
      <c r="P58" s="159">
        <f t="shared" si="10"/>
        <v>0</v>
      </c>
      <c r="Q58" s="206">
        <f t="shared" si="10"/>
        <v>0</v>
      </c>
      <c r="R58" s="159">
        <f t="shared" si="10"/>
        <v>0</v>
      </c>
      <c r="S58" s="165">
        <f t="shared" si="10"/>
        <v>0</v>
      </c>
      <c r="T58" s="159">
        <f t="shared" si="10"/>
        <v>0</v>
      </c>
      <c r="U58" s="159">
        <f t="shared" si="10"/>
        <v>0</v>
      </c>
      <c r="V58" s="159">
        <f t="shared" si="10"/>
        <v>0</v>
      </c>
      <c r="W58" s="159">
        <f t="shared" si="10"/>
        <v>0</v>
      </c>
      <c r="X58" s="159">
        <f t="shared" si="10"/>
        <v>0</v>
      </c>
      <c r="Y58" s="159">
        <f t="shared" si="10"/>
        <v>0</v>
      </c>
      <c r="Z58" s="159">
        <f t="shared" si="10"/>
        <v>0</v>
      </c>
      <c r="AA58" s="159">
        <f t="shared" si="10"/>
        <v>0</v>
      </c>
      <c r="AB58" s="159">
        <f t="shared" si="10"/>
        <v>0</v>
      </c>
      <c r="AC58" s="159">
        <f t="shared" si="10"/>
        <v>0</v>
      </c>
      <c r="AD58" s="159">
        <f t="shared" si="10"/>
        <v>0</v>
      </c>
      <c r="AE58" s="159">
        <f t="shared" si="10"/>
        <v>0</v>
      </c>
      <c r="AG58" s="162" t="s">
        <v>113</v>
      </c>
      <c r="AH58" s="159">
        <f aca="true" t="shared" si="11" ref="AH58:BK58">SUM(AH37:AH57)</f>
        <v>0</v>
      </c>
      <c r="AI58" s="159">
        <f t="shared" si="11"/>
        <v>0</v>
      </c>
      <c r="AJ58" s="159">
        <f t="shared" si="11"/>
        <v>0</v>
      </c>
      <c r="AK58" s="206">
        <f t="shared" si="11"/>
        <v>0</v>
      </c>
      <c r="AL58" s="159">
        <f t="shared" si="11"/>
        <v>0</v>
      </c>
      <c r="AM58" s="159">
        <f t="shared" si="11"/>
        <v>0</v>
      </c>
      <c r="AN58" s="159">
        <f t="shared" si="11"/>
        <v>0</v>
      </c>
      <c r="AO58" s="206">
        <f t="shared" si="11"/>
        <v>0</v>
      </c>
      <c r="AP58" s="159">
        <f t="shared" si="11"/>
        <v>0</v>
      </c>
      <c r="AQ58" s="159">
        <f t="shared" si="11"/>
        <v>0</v>
      </c>
      <c r="AR58" s="159">
        <f t="shared" si="11"/>
        <v>0</v>
      </c>
      <c r="AS58" s="206">
        <f t="shared" si="11"/>
        <v>0</v>
      </c>
      <c r="AT58" s="159">
        <f t="shared" si="11"/>
        <v>0</v>
      </c>
      <c r="AU58" s="159">
        <f t="shared" si="11"/>
        <v>0</v>
      </c>
      <c r="AV58" s="159">
        <f t="shared" si="11"/>
        <v>0</v>
      </c>
      <c r="AW58" s="206">
        <f t="shared" si="11"/>
        <v>0</v>
      </c>
      <c r="AX58" s="198">
        <f t="shared" si="11"/>
        <v>0</v>
      </c>
      <c r="AY58" s="166">
        <f t="shared" si="11"/>
        <v>0</v>
      </c>
      <c r="AZ58" s="159">
        <f t="shared" si="11"/>
        <v>0</v>
      </c>
      <c r="BA58" s="159">
        <f t="shared" si="11"/>
        <v>0</v>
      </c>
      <c r="BB58" s="159">
        <f t="shared" si="11"/>
        <v>0</v>
      </c>
      <c r="BC58" s="159">
        <f t="shared" si="11"/>
        <v>0</v>
      </c>
      <c r="BD58" s="159">
        <f t="shared" si="11"/>
        <v>0</v>
      </c>
      <c r="BE58" s="159">
        <f t="shared" si="11"/>
        <v>0</v>
      </c>
      <c r="BF58" s="159">
        <f t="shared" si="11"/>
        <v>0</v>
      </c>
      <c r="BG58" s="159">
        <f t="shared" si="11"/>
        <v>0</v>
      </c>
      <c r="BH58" s="159">
        <f t="shared" si="11"/>
        <v>0</v>
      </c>
      <c r="BI58" s="159">
        <f t="shared" si="11"/>
        <v>0</v>
      </c>
      <c r="BJ58" s="159">
        <f t="shared" si="11"/>
        <v>0</v>
      </c>
      <c r="BK58" s="159">
        <f t="shared" si="11"/>
        <v>0</v>
      </c>
    </row>
  </sheetData>
  <sheetProtection/>
  <mergeCells count="44">
    <mergeCell ref="A1:BH1"/>
    <mergeCell ref="BI1:BK1"/>
    <mergeCell ref="A2:BH2"/>
    <mergeCell ref="BI2:BK2"/>
    <mergeCell ref="A3:BH3"/>
    <mergeCell ref="BI3:BK3"/>
    <mergeCell ref="A4:BH4"/>
    <mergeCell ref="BI4:BK4"/>
    <mergeCell ref="A5:AE5"/>
    <mergeCell ref="AG5:BK5"/>
    <mergeCell ref="B6:BK6"/>
    <mergeCell ref="B7:BK7"/>
    <mergeCell ref="A9:A10"/>
    <mergeCell ref="D9:E9"/>
    <mergeCell ref="H9:I9"/>
    <mergeCell ref="L9:M9"/>
    <mergeCell ref="P9:Q9"/>
    <mergeCell ref="R9:S9"/>
    <mergeCell ref="T9:Y9"/>
    <mergeCell ref="Z9:AE9"/>
    <mergeCell ref="AG9:AG10"/>
    <mergeCell ref="AJ9:AK9"/>
    <mergeCell ref="AN9:AO9"/>
    <mergeCell ref="AR9:AS9"/>
    <mergeCell ref="AV9:AW9"/>
    <mergeCell ref="AX9:AY9"/>
    <mergeCell ref="AZ9:BE9"/>
    <mergeCell ref="BF9:BK9"/>
    <mergeCell ref="A35:A36"/>
    <mergeCell ref="D35:E35"/>
    <mergeCell ref="H35:I35"/>
    <mergeCell ref="L35:M35"/>
    <mergeCell ref="P35:Q35"/>
    <mergeCell ref="R35:S35"/>
    <mergeCell ref="AV35:AW35"/>
    <mergeCell ref="AX35:AY35"/>
    <mergeCell ref="AZ35:BE35"/>
    <mergeCell ref="BF35:BK35"/>
    <mergeCell ref="T35:Y35"/>
    <mergeCell ref="Z35:AE35"/>
    <mergeCell ref="AG35:AG36"/>
    <mergeCell ref="AJ35:AK35"/>
    <mergeCell ref="AN35:AO35"/>
    <mergeCell ref="AR35:AS35"/>
  </mergeCells>
  <printOptions/>
  <pageMargins left="0.75" right="0.75" top="1" bottom="1" header="0.3" footer="0.3"/>
  <pageSetup fitToHeight="1" fitToWidth="1" horizontalDpi="600" verticalDpi="600" orientation="landscape" scale="4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Cindy Rocio Lopez Villanueva</cp:lastModifiedBy>
  <cp:lastPrinted>2023-08-08T14:58:10Z</cp:lastPrinted>
  <dcterms:created xsi:type="dcterms:W3CDTF">2011-04-26T22:16:52Z</dcterms:created>
  <dcterms:modified xsi:type="dcterms:W3CDTF">2023-10-09T14:43:05Z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