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2.xml" ContentType="application/vnd.openxmlformats-officedocument.drawing+xml"/>
  <Override PartName="/xl/comments2.xml" ContentType="application/vnd.openxmlformats-officedocument.spreadsheetml.comments+xml"/>
  <Override PartName="/xl/threadedComments/threadedComment2.xml" ContentType="application/vnd.ms-excel.threadedcomments+xml"/>
  <Override PartName="/xl/drawings/drawing3.xml" ContentType="application/vnd.openxmlformats-officedocument.drawing+xml"/>
  <Override PartName="/xl/comments3.xml" ContentType="application/vnd.openxmlformats-officedocument.spreadsheetml.comments+xml"/>
  <Override PartName="/xl/threadedComments/threadedComment3.xml" ContentType="application/vnd.ms-excel.threadedcomments+xml"/>
  <Override PartName="/xl/drawings/drawing4.xml" ContentType="application/vnd.openxmlformats-officedocument.drawing+xml"/>
  <Override PartName="/xl/comments4.xml" ContentType="application/vnd.openxmlformats-officedocument.spreadsheetml.comments+xml"/>
  <Override PartName="/xl/threadedComments/threadedComment4.xml" ContentType="application/vnd.ms-excel.threadedcomments+xml"/>
  <Override PartName="/xl/comments5.xml" ContentType="application/vnd.openxmlformats-officedocument.spreadsheetml.comments+xml"/>
  <Override PartName="/xl/threadedComments/threadedComment5.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24226"/>
  <mc:AlternateContent xmlns:mc="http://schemas.openxmlformats.org/markup-compatibility/2006">
    <mc:Choice Requires="x15">
      <x15ac:absPath xmlns:x15ac="http://schemas.microsoft.com/office/spreadsheetml/2010/11/ac" url="https://d.docs.live.net/4741d8437d87abd1/Documentos/SDMujer/Proyectos/7739/Plan de acción/Julio/"/>
    </mc:Choice>
  </mc:AlternateContent>
  <xr:revisionPtr revIDLastSave="0" documentId="8_{9789E642-86AD-4646-9CA2-78F39F360C7E}" xr6:coauthVersionLast="47" xr6:coauthVersionMax="47" xr10:uidLastSave="{00000000-0000-0000-0000-000000000000}"/>
  <bookViews>
    <workbookView xWindow="-108" yWindow="-108" windowWidth="23256" windowHeight="12456" tabRatio="788" activeTab="1" xr2:uid="{00000000-000D-0000-FFFF-FFFF00000000}"/>
  </bookViews>
  <sheets>
    <sheet name="Metas PA proyecto (1)" sheetId="41" r:id="rId1"/>
    <sheet name="Metas PA proyecto (2)" sheetId="40" r:id="rId2"/>
    <sheet name="Hoja2" sheetId="43" state="hidden" r:id="rId3"/>
    <sheet name="Meta 1..n" sheetId="1" state="hidden" r:id="rId4"/>
    <sheet name="Indicadores PA" sheetId="36" r:id="rId5"/>
    <sheet name="Territorialización PA" sheetId="37" state="hidden" r:id="rId6"/>
    <sheet name="Instructivo" sheetId="39" state="hidden" r:id="rId7"/>
    <sheet name="Generalidades" sheetId="38" state="hidden" r:id="rId8"/>
    <sheet name="Ponderación " sheetId="42" state="hidden" r:id="rId9"/>
    <sheet name="Hoja13" sheetId="32" state="hidden" r:id="rId10"/>
    <sheet name="Hoja1" sheetId="20" state="hidden" r:id="rId11"/>
  </sheets>
  <externalReferences>
    <externalReference r:id="rId12"/>
  </externalReferences>
  <definedNames>
    <definedName name="_xlnm._FilterDatabase" localSheetId="4" hidden="1">'Indicadores PA'!$A$12:$AY$37</definedName>
    <definedName name="_xlnm.Print_Area" localSheetId="0">'Metas PA proyecto (1)'!$A$1:$AD$52</definedName>
    <definedName name="_xlnm.Print_Area" localSheetId="1">'Metas PA proyecto (2)'!$A$1:$AD$60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36" i="41" l="1"/>
  <c r="J36" i="41"/>
  <c r="K36" i="41"/>
  <c r="L36" i="41"/>
  <c r="M36" i="41"/>
  <c r="N36" i="41"/>
  <c r="O36" i="41"/>
  <c r="D2" i="43" l="1"/>
  <c r="F4" i="43" l="1"/>
  <c r="F3" i="43"/>
  <c r="F2" i="43"/>
  <c r="AU32" i="36" l="1"/>
  <c r="AT31" i="36"/>
  <c r="AT27" i="36"/>
  <c r="AU26" i="36"/>
  <c r="AU31" i="36" l="1"/>
  <c r="AU28" i="36"/>
  <c r="AT28" i="36"/>
  <c r="AU25" i="36"/>
  <c r="AT25" i="36"/>
  <c r="AU30" i="36"/>
  <c r="AT30" i="36"/>
  <c r="AU33" i="36"/>
  <c r="AT33" i="36"/>
  <c r="AU29" i="36"/>
  <c r="AT29" i="36"/>
  <c r="AU27" i="36"/>
  <c r="I45" i="41"/>
  <c r="AT15" i="36" l="1"/>
  <c r="AU15" i="36" s="1"/>
  <c r="O60" i="40"/>
  <c r="N60" i="40"/>
  <c r="M60" i="40"/>
  <c r="L60" i="40"/>
  <c r="K60" i="40"/>
  <c r="J60" i="40"/>
  <c r="I60" i="40"/>
  <c r="H60" i="40"/>
  <c r="G60" i="40"/>
  <c r="F60" i="40"/>
  <c r="E60" i="40"/>
  <c r="D60" i="40"/>
  <c r="O56" i="40"/>
  <c r="N56" i="40"/>
  <c r="M56" i="40"/>
  <c r="L56" i="40"/>
  <c r="K56" i="40"/>
  <c r="J56" i="40"/>
  <c r="I56" i="40"/>
  <c r="H56" i="40"/>
  <c r="G56" i="40"/>
  <c r="F56" i="40"/>
  <c r="E56" i="40"/>
  <c r="D56" i="40"/>
  <c r="O52" i="40"/>
  <c r="N52" i="40"/>
  <c r="M52" i="40"/>
  <c r="L52" i="40"/>
  <c r="K52" i="40"/>
  <c r="J52" i="40"/>
  <c r="I52" i="40"/>
  <c r="H52" i="40"/>
  <c r="G52" i="40"/>
  <c r="F52" i="40"/>
  <c r="E52" i="40"/>
  <c r="D52" i="40"/>
  <c r="E40" i="40"/>
  <c r="D40" i="40"/>
  <c r="O36" i="40"/>
  <c r="O35" i="40" s="1"/>
  <c r="N36" i="40"/>
  <c r="N35" i="40" s="1"/>
  <c r="M36" i="40"/>
  <c r="M35" i="40" s="1"/>
  <c r="L36" i="40"/>
  <c r="L35" i="40" s="1"/>
  <c r="K36" i="40"/>
  <c r="K35" i="40" s="1"/>
  <c r="J36" i="40"/>
  <c r="J35" i="40" s="1"/>
  <c r="I36" i="40"/>
  <c r="I35" i="40" s="1"/>
  <c r="H36" i="40"/>
  <c r="H35" i="40" s="1"/>
  <c r="G36" i="40"/>
  <c r="G35" i="40" s="1"/>
  <c r="F36" i="40"/>
  <c r="F35" i="40" s="1"/>
  <c r="E36" i="40"/>
  <c r="E35" i="40" s="1"/>
  <c r="D36" i="40"/>
  <c r="D35" i="40" s="1"/>
  <c r="S25" i="40"/>
  <c r="Q23" i="40"/>
  <c r="E53" i="41"/>
  <c r="E52" i="41" s="1"/>
  <c r="D53" i="41"/>
  <c r="D52" i="41" s="1"/>
  <c r="O52" i="41"/>
  <c r="N52" i="41"/>
  <c r="M52" i="41"/>
  <c r="L52" i="41"/>
  <c r="K52" i="41"/>
  <c r="J52" i="41"/>
  <c r="I52" i="41"/>
  <c r="H52" i="41"/>
  <c r="G52" i="41"/>
  <c r="F52" i="41"/>
  <c r="O48" i="41"/>
  <c r="N48" i="41"/>
  <c r="M48" i="41"/>
  <c r="L48" i="41"/>
  <c r="K48" i="41"/>
  <c r="J48" i="41"/>
  <c r="I48" i="41"/>
  <c r="H48" i="41"/>
  <c r="G48" i="41"/>
  <c r="F48" i="41"/>
  <c r="E48" i="41"/>
  <c r="D48" i="41"/>
  <c r="E40" i="41"/>
  <c r="D40" i="41"/>
  <c r="H45" i="41"/>
  <c r="G45" i="41"/>
  <c r="G44" i="41" s="1"/>
  <c r="O44" i="41"/>
  <c r="N44" i="41"/>
  <c r="M44" i="41"/>
  <c r="L44" i="41"/>
  <c r="K44" i="41"/>
  <c r="J44" i="41"/>
  <c r="I44" i="41"/>
  <c r="H44" i="41"/>
  <c r="F44" i="41"/>
  <c r="E44" i="41"/>
  <c r="D44" i="41"/>
  <c r="H36" i="41"/>
  <c r="G36" i="41"/>
  <c r="F36" i="41"/>
  <c r="E36" i="41"/>
  <c r="D36" i="41"/>
  <c r="S25" i="41"/>
  <c r="R23" i="41"/>
  <c r="S23" i="41" s="1"/>
  <c r="U26" i="36"/>
  <c r="R23" i="40" l="1"/>
  <c r="S23" i="40" s="1"/>
  <c r="AC17" i="41"/>
  <c r="AC17" i="40"/>
  <c r="P51" i="41" l="1"/>
  <c r="P49" i="41"/>
  <c r="AT17" i="36" s="1"/>
  <c r="AU17" i="36" s="1"/>
  <c r="P47" i="41"/>
  <c r="P45" i="41"/>
  <c r="P44" i="41"/>
  <c r="AT16" i="36" s="1"/>
  <c r="AU16" i="36" s="1"/>
  <c r="P43" i="41"/>
  <c r="P41" i="41"/>
  <c r="P39" i="41"/>
  <c r="P61" i="40"/>
  <c r="AT24" i="36" s="1"/>
  <c r="AU24" i="36" s="1"/>
  <c r="P59" i="40"/>
  <c r="P57" i="40"/>
  <c r="AT23" i="36" s="1"/>
  <c r="AU23" i="36" s="1"/>
  <c r="P55" i="40"/>
  <c r="P53" i="40"/>
  <c r="P51" i="40"/>
  <c r="P49" i="40"/>
  <c r="AT21" i="36" s="1"/>
  <c r="AU21" i="36" s="1"/>
  <c r="P47" i="40"/>
  <c r="P45" i="40"/>
  <c r="AT20" i="36" s="1"/>
  <c r="AU20" i="36" s="1"/>
  <c r="P44" i="40"/>
  <c r="P41" i="40"/>
  <c r="AT19" i="36" s="1"/>
  <c r="AU19" i="36" s="1"/>
  <c r="P39" i="40"/>
  <c r="O62" i="40"/>
  <c r="N62" i="40"/>
  <c r="M62" i="40"/>
  <c r="L62" i="40"/>
  <c r="K62" i="40"/>
  <c r="J62" i="40"/>
  <c r="I62" i="40"/>
  <c r="H62" i="40"/>
  <c r="G62" i="40"/>
  <c r="F62" i="40"/>
  <c r="E62" i="40"/>
  <c r="O58" i="40"/>
  <c r="N58" i="40"/>
  <c r="M58" i="40"/>
  <c r="L58" i="40"/>
  <c r="K58" i="40"/>
  <c r="J58" i="40"/>
  <c r="I58" i="40"/>
  <c r="H58" i="40"/>
  <c r="G58" i="40"/>
  <c r="F58" i="40"/>
  <c r="E58" i="40"/>
  <c r="O54" i="40"/>
  <c r="N54" i="40"/>
  <c r="M54" i="40"/>
  <c r="L54" i="40"/>
  <c r="K54" i="40"/>
  <c r="J54" i="40"/>
  <c r="I54" i="40"/>
  <c r="H54" i="40"/>
  <c r="G54" i="40"/>
  <c r="F54" i="40"/>
  <c r="E54" i="40"/>
  <c r="D46" i="40"/>
  <c r="O46" i="40"/>
  <c r="N46" i="40"/>
  <c r="M46" i="40"/>
  <c r="L46" i="40"/>
  <c r="K46" i="40"/>
  <c r="J46" i="40"/>
  <c r="I46" i="40"/>
  <c r="H46" i="40"/>
  <c r="G46" i="40"/>
  <c r="F46" i="40"/>
  <c r="E46" i="40"/>
  <c r="E42" i="40"/>
  <c r="F42" i="40"/>
  <c r="G42" i="40"/>
  <c r="H42" i="40"/>
  <c r="I42" i="40"/>
  <c r="J42" i="40"/>
  <c r="K42" i="40"/>
  <c r="L42" i="40"/>
  <c r="M42" i="40"/>
  <c r="N42" i="40"/>
  <c r="O42" i="40"/>
  <c r="E54" i="41"/>
  <c r="F54" i="41"/>
  <c r="G54" i="41"/>
  <c r="H54" i="41"/>
  <c r="I54" i="41"/>
  <c r="J54" i="41"/>
  <c r="K54" i="41"/>
  <c r="L54" i="41"/>
  <c r="M54" i="41"/>
  <c r="N54" i="41"/>
  <c r="O54" i="41"/>
  <c r="P52" i="41"/>
  <c r="E50" i="41"/>
  <c r="F50" i="41"/>
  <c r="G50" i="41"/>
  <c r="H50" i="41"/>
  <c r="I50" i="41"/>
  <c r="J50" i="41"/>
  <c r="K50" i="41"/>
  <c r="L50" i="41"/>
  <c r="M50" i="41"/>
  <c r="N50" i="41"/>
  <c r="O50" i="41"/>
  <c r="E46" i="41"/>
  <c r="F46" i="41"/>
  <c r="G46" i="41"/>
  <c r="H46" i="41"/>
  <c r="I46" i="41"/>
  <c r="J46" i="41"/>
  <c r="K46" i="41"/>
  <c r="L46" i="41"/>
  <c r="M46" i="41"/>
  <c r="N46" i="41"/>
  <c r="O46" i="41"/>
  <c r="D46" i="41"/>
  <c r="E42" i="41"/>
  <c r="F42" i="41"/>
  <c r="G42" i="41"/>
  <c r="H42" i="41"/>
  <c r="I42" i="41"/>
  <c r="J42" i="41"/>
  <c r="K42" i="41"/>
  <c r="L42" i="41"/>
  <c r="M42" i="41"/>
  <c r="N42" i="41"/>
  <c r="O42" i="41"/>
  <c r="M35" i="41" l="1"/>
  <c r="K35" i="41"/>
  <c r="L35" i="41"/>
  <c r="O35" i="41"/>
  <c r="N35" i="41"/>
  <c r="D54" i="41"/>
  <c r="P54" i="41" s="1"/>
  <c r="P46" i="40"/>
  <c r="P53" i="41"/>
  <c r="AT18" i="36" s="1"/>
  <c r="AU18" i="36" s="1"/>
  <c r="P36" i="40"/>
  <c r="AT14" i="36" s="1"/>
  <c r="AU14" i="36" s="1"/>
  <c r="P46" i="41"/>
  <c r="D42" i="40" l="1"/>
  <c r="P42" i="40" s="1"/>
  <c r="P40" i="40"/>
  <c r="P52" i="40"/>
  <c r="P48" i="41"/>
  <c r="P56" i="40"/>
  <c r="D62" i="40" l="1"/>
  <c r="P62" i="40" s="1"/>
  <c r="P60" i="40"/>
  <c r="D42" i="41"/>
  <c r="P40" i="41"/>
  <c r="D58" i="40"/>
  <c r="P58" i="40" s="1"/>
  <c r="D54" i="40"/>
  <c r="P54" i="40" s="1"/>
  <c r="AT22" i="36" s="1"/>
  <c r="AU22" i="36" s="1"/>
  <c r="D50" i="41"/>
  <c r="P50" i="41" s="1"/>
  <c r="AS15" i="36"/>
  <c r="AS16" i="36"/>
  <c r="AS17" i="36"/>
  <c r="AS18" i="36"/>
  <c r="AS19" i="36"/>
  <c r="AS20" i="36"/>
  <c r="AS22" i="36"/>
  <c r="AS23" i="36"/>
  <c r="AS24" i="36"/>
  <c r="AI15" i="36"/>
  <c r="AJ15" i="36"/>
  <c r="AK15" i="36"/>
  <c r="AL15" i="36"/>
  <c r="AM15" i="36"/>
  <c r="AN15" i="36"/>
  <c r="AO15" i="36"/>
  <c r="AP15" i="36"/>
  <c r="AQ15" i="36"/>
  <c r="AR15" i="36"/>
  <c r="AI16" i="36"/>
  <c r="AJ16" i="36"/>
  <c r="AK16" i="36"/>
  <c r="AL16" i="36"/>
  <c r="AM16" i="36"/>
  <c r="AN16" i="36"/>
  <c r="AO16" i="36"/>
  <c r="AP16" i="36"/>
  <c r="AQ16" i="36"/>
  <c r="AR16" i="36"/>
  <c r="AI17" i="36"/>
  <c r="AJ17" i="36"/>
  <c r="AK17" i="36"/>
  <c r="AL17" i="36"/>
  <c r="AM17" i="36"/>
  <c r="AN17" i="36"/>
  <c r="AO17" i="36"/>
  <c r="AP17" i="36"/>
  <c r="AQ17" i="36"/>
  <c r="AR17" i="36"/>
  <c r="AI18" i="36"/>
  <c r="AJ18" i="36"/>
  <c r="AK18" i="36"/>
  <c r="AL18" i="36"/>
  <c r="AM18" i="36"/>
  <c r="AN18" i="36"/>
  <c r="AO18" i="36"/>
  <c r="AP18" i="36"/>
  <c r="AQ18" i="36"/>
  <c r="AR18" i="36"/>
  <c r="AI19" i="36"/>
  <c r="AJ19" i="36"/>
  <c r="AK19" i="36"/>
  <c r="AL19" i="36"/>
  <c r="AM19" i="36"/>
  <c r="AN19" i="36"/>
  <c r="AO19" i="36"/>
  <c r="AP19" i="36"/>
  <c r="AQ19" i="36"/>
  <c r="AR19" i="36"/>
  <c r="AI20" i="36"/>
  <c r="AJ20" i="36"/>
  <c r="AK20" i="36"/>
  <c r="AL20" i="36"/>
  <c r="AM20" i="36"/>
  <c r="AN20" i="36"/>
  <c r="AO20" i="36"/>
  <c r="AP20" i="36"/>
  <c r="AQ20" i="36"/>
  <c r="AR20" i="36"/>
  <c r="AI22" i="36"/>
  <c r="AJ22" i="36"/>
  <c r="AK22" i="36"/>
  <c r="AL22" i="36"/>
  <c r="AM22" i="36"/>
  <c r="AN22" i="36"/>
  <c r="AO22" i="36"/>
  <c r="AP22" i="36"/>
  <c r="AQ22" i="36"/>
  <c r="AR22" i="36"/>
  <c r="AI23" i="36"/>
  <c r="AJ23" i="36"/>
  <c r="AK23" i="36"/>
  <c r="AL23" i="36"/>
  <c r="AM23" i="36"/>
  <c r="AN23" i="36"/>
  <c r="AO23" i="36"/>
  <c r="AP23" i="36"/>
  <c r="AQ23" i="36"/>
  <c r="AR23" i="36"/>
  <c r="AI24" i="36"/>
  <c r="AJ24" i="36"/>
  <c r="AK24" i="36"/>
  <c r="AL24" i="36"/>
  <c r="AM24" i="36"/>
  <c r="AN24" i="36"/>
  <c r="AO24" i="36"/>
  <c r="AP24" i="36"/>
  <c r="AQ24" i="36"/>
  <c r="AR24" i="36"/>
  <c r="AH24" i="36"/>
  <c r="AH23" i="36"/>
  <c r="AH22" i="36"/>
  <c r="AH20" i="36"/>
  <c r="AH19" i="36"/>
  <c r="AH18" i="36"/>
  <c r="AH17" i="36"/>
  <c r="AH16" i="36"/>
  <c r="AH15" i="36"/>
  <c r="W15" i="36"/>
  <c r="X15" i="36"/>
  <c r="Y15" i="36"/>
  <c r="Z15" i="36"/>
  <c r="AA15" i="36"/>
  <c r="AB15" i="36"/>
  <c r="AC15" i="36"/>
  <c r="AD15" i="36"/>
  <c r="AE15" i="36"/>
  <c r="AF15" i="36"/>
  <c r="AG15" i="36"/>
  <c r="W16" i="36"/>
  <c r="X16" i="36"/>
  <c r="Y16" i="36"/>
  <c r="Z16" i="36"/>
  <c r="AA16" i="36"/>
  <c r="AB16" i="36"/>
  <c r="AC16" i="36"/>
  <c r="AD16" i="36"/>
  <c r="AE16" i="36"/>
  <c r="AF16" i="36"/>
  <c r="AG16" i="36"/>
  <c r="W17" i="36"/>
  <c r="X17" i="36"/>
  <c r="Y17" i="36"/>
  <c r="Z17" i="36"/>
  <c r="AA17" i="36"/>
  <c r="AB17" i="36"/>
  <c r="AC17" i="36"/>
  <c r="AD17" i="36"/>
  <c r="AE17" i="36"/>
  <c r="AF17" i="36"/>
  <c r="AG17" i="36"/>
  <c r="W18" i="36"/>
  <c r="X18" i="36"/>
  <c r="Y18" i="36"/>
  <c r="Z18" i="36"/>
  <c r="AA18" i="36"/>
  <c r="AB18" i="36"/>
  <c r="AC18" i="36"/>
  <c r="AD18" i="36"/>
  <c r="AE18" i="36"/>
  <c r="AF18" i="36"/>
  <c r="AG18" i="36"/>
  <c r="W19" i="36"/>
  <c r="X19" i="36"/>
  <c r="Y19" i="36"/>
  <c r="Z19" i="36"/>
  <c r="AA19" i="36"/>
  <c r="AB19" i="36"/>
  <c r="AC19" i="36"/>
  <c r="AD19" i="36"/>
  <c r="AE19" i="36"/>
  <c r="AF19" i="36"/>
  <c r="AG19" i="36"/>
  <c r="W20" i="36"/>
  <c r="X20" i="36"/>
  <c r="Y20" i="36"/>
  <c r="Z20" i="36"/>
  <c r="AA20" i="36"/>
  <c r="AB20" i="36"/>
  <c r="AC20" i="36"/>
  <c r="AD20" i="36"/>
  <c r="AE20" i="36"/>
  <c r="AF20" i="36"/>
  <c r="AG20" i="36"/>
  <c r="W21" i="36"/>
  <c r="X21" i="36"/>
  <c r="Y21" i="36"/>
  <c r="Z21" i="36"/>
  <c r="AA21" i="36"/>
  <c r="AB21" i="36"/>
  <c r="AC21" i="36"/>
  <c r="AD21" i="36"/>
  <c r="AE21" i="36"/>
  <c r="AF21" i="36"/>
  <c r="AG21" i="36"/>
  <c r="W22" i="36"/>
  <c r="X22" i="36"/>
  <c r="Y22" i="36"/>
  <c r="Z22" i="36"/>
  <c r="AA22" i="36"/>
  <c r="AB22" i="36"/>
  <c r="AC22" i="36"/>
  <c r="AD22" i="36"/>
  <c r="AE22" i="36"/>
  <c r="AF22" i="36"/>
  <c r="AG22" i="36"/>
  <c r="W23" i="36"/>
  <c r="X23" i="36"/>
  <c r="Y23" i="36"/>
  <c r="Z23" i="36"/>
  <c r="AA23" i="36"/>
  <c r="AB23" i="36"/>
  <c r="AC23" i="36"/>
  <c r="AD23" i="36"/>
  <c r="AE23" i="36"/>
  <c r="AF23" i="36"/>
  <c r="AG23" i="36"/>
  <c r="W24" i="36"/>
  <c r="X24" i="36"/>
  <c r="Y24" i="36"/>
  <c r="Z24" i="36"/>
  <c r="AA24" i="36"/>
  <c r="AB24" i="36"/>
  <c r="AC24" i="36"/>
  <c r="AD24" i="36"/>
  <c r="AE24" i="36"/>
  <c r="AF24" i="36"/>
  <c r="AG24" i="36"/>
  <c r="V24" i="36"/>
  <c r="V23" i="36"/>
  <c r="V22" i="36"/>
  <c r="V21" i="36"/>
  <c r="V20" i="36"/>
  <c r="V19" i="36"/>
  <c r="V18" i="36"/>
  <c r="V17" i="36"/>
  <c r="V16" i="36"/>
  <c r="V15" i="36"/>
  <c r="P42" i="41" l="1"/>
  <c r="AI13" i="36"/>
  <c r="AJ13" i="36"/>
  <c r="AK13" i="36"/>
  <c r="AL13" i="36"/>
  <c r="AM13" i="36"/>
  <c r="AN13" i="36"/>
  <c r="AO13" i="36"/>
  <c r="AP13" i="36"/>
  <c r="AQ13" i="36"/>
  <c r="AR13" i="36"/>
  <c r="AS13" i="36"/>
  <c r="AI14" i="36"/>
  <c r="AJ14" i="36"/>
  <c r="AK14" i="36"/>
  <c r="AL14" i="36"/>
  <c r="AM14" i="36"/>
  <c r="AN14" i="36"/>
  <c r="AO14" i="36"/>
  <c r="AP14" i="36"/>
  <c r="AQ14" i="36"/>
  <c r="AR14" i="36"/>
  <c r="AS14" i="36"/>
  <c r="AH14" i="36"/>
  <c r="W13" i="36"/>
  <c r="X13" i="36"/>
  <c r="Y13" i="36"/>
  <c r="Z13" i="36"/>
  <c r="AA13" i="36"/>
  <c r="AB13" i="36"/>
  <c r="AC13" i="36"/>
  <c r="AD13" i="36"/>
  <c r="AE13" i="36"/>
  <c r="AF13" i="36"/>
  <c r="AG13" i="36"/>
  <c r="W14" i="36"/>
  <c r="X14" i="36"/>
  <c r="Y14" i="36"/>
  <c r="Z14" i="36"/>
  <c r="AA14" i="36"/>
  <c r="AB14" i="36"/>
  <c r="AC14" i="36"/>
  <c r="AD14" i="36"/>
  <c r="AE14" i="36"/>
  <c r="AF14" i="36"/>
  <c r="AG14" i="36"/>
  <c r="V14" i="36"/>
  <c r="V13" i="36"/>
  <c r="M8" i="42"/>
  <c r="E35" i="42"/>
  <c r="J33" i="42"/>
  <c r="G21" i="42"/>
  <c r="F21" i="42"/>
  <c r="E21" i="42"/>
  <c r="D21" i="42"/>
  <c r="G20" i="42"/>
  <c r="F20" i="42"/>
  <c r="E20" i="42"/>
  <c r="C20" i="42"/>
  <c r="C22" i="42" s="1"/>
  <c r="G17" i="42"/>
  <c r="F17" i="42"/>
  <c r="E17" i="42"/>
  <c r="C17" i="42"/>
  <c r="H16" i="42"/>
  <c r="H15" i="42"/>
  <c r="D14" i="42"/>
  <c r="D20" i="42" s="1"/>
  <c r="H13" i="42"/>
  <c r="F11" i="42" s="1"/>
  <c r="C11" i="42"/>
  <c r="K8" i="42"/>
  <c r="K7" i="42"/>
  <c r="K6" i="42"/>
  <c r="G9" i="42" s="1"/>
  <c r="K5" i="42"/>
  <c r="C4" i="42"/>
  <c r="D3" i="42" s="1"/>
  <c r="K3" i="42"/>
  <c r="J4" i="42" s="1"/>
  <c r="G11" i="42" l="1"/>
  <c r="D17" i="42"/>
  <c r="D2" i="42"/>
  <c r="D4" i="42" s="1"/>
  <c r="H14" i="42"/>
  <c r="H17" i="42" s="1"/>
  <c r="E22" i="42"/>
  <c r="F22" i="42"/>
  <c r="G22" i="42"/>
  <c r="AH13" i="36"/>
  <c r="M6" i="42"/>
  <c r="H11" i="42"/>
  <c r="K9" i="42"/>
  <c r="D22" i="42"/>
  <c r="H22" i="42" s="1"/>
  <c r="H9" i="42"/>
  <c r="I9" i="42"/>
  <c r="I4" i="42"/>
  <c r="J9" i="42"/>
  <c r="D11" i="42"/>
  <c r="E11" i="42"/>
  <c r="H4" i="42"/>
  <c r="P36" i="41" l="1"/>
  <c r="AT13" i="36" s="1"/>
  <c r="AU13" i="36" s="1"/>
  <c r="B49" i="40" l="1"/>
  <c r="I48" i="40" l="1"/>
  <c r="H48" i="40"/>
  <c r="D48" i="40"/>
  <c r="D50" i="40" s="1"/>
  <c r="K48" i="40"/>
  <c r="O48" i="40"/>
  <c r="G48" i="40"/>
  <c r="E48" i="40"/>
  <c r="L48" i="40"/>
  <c r="J48" i="40"/>
  <c r="N48" i="40"/>
  <c r="F48" i="40"/>
  <c r="M48" i="40"/>
  <c r="AH21" i="36" l="1"/>
  <c r="P48" i="40"/>
  <c r="L50" i="40"/>
  <c r="AP21" i="36"/>
  <c r="H50" i="40"/>
  <c r="AL21" i="36"/>
  <c r="K50" i="40"/>
  <c r="AO21" i="36"/>
  <c r="J50" i="40"/>
  <c r="AN21" i="36"/>
  <c r="E50" i="40"/>
  <c r="AI21" i="36"/>
  <c r="O50" i="40"/>
  <c r="AS21" i="36"/>
  <c r="G50" i="40"/>
  <c r="AK21" i="36"/>
  <c r="N50" i="40"/>
  <c r="AR21" i="36"/>
  <c r="M50" i="40"/>
  <c r="AQ21" i="36"/>
  <c r="I50" i="40"/>
  <c r="AM21" i="36"/>
  <c r="F50" i="40"/>
  <c r="AJ21" i="36"/>
  <c r="P35" i="41"/>
  <c r="P34" i="41"/>
  <c r="P30" i="41"/>
  <c r="AC25" i="41"/>
  <c r="O25" i="41"/>
  <c r="P25" i="41" s="1"/>
  <c r="O24" i="41"/>
  <c r="AC23" i="41"/>
  <c r="AD23" i="41" s="1"/>
  <c r="O23" i="41"/>
  <c r="P23" i="41" s="1"/>
  <c r="AC22" i="41"/>
  <c r="O22" i="41"/>
  <c r="P50" i="40" l="1"/>
  <c r="BK58" i="37"/>
  <c r="BJ58" i="37"/>
  <c r="BI58" i="37"/>
  <c r="BH58" i="37"/>
  <c r="BG58" i="37"/>
  <c r="BF58" i="37"/>
  <c r="BE58" i="37"/>
  <c r="BD58" i="37"/>
  <c r="BC58" i="37"/>
  <c r="BB58" i="37"/>
  <c r="BA58" i="37"/>
  <c r="AZ58" i="37"/>
  <c r="AW58" i="37"/>
  <c r="AV58" i="37"/>
  <c r="AU58" i="37"/>
  <c r="AT58" i="37"/>
  <c r="AS58" i="37"/>
  <c r="AR58" i="37"/>
  <c r="AQ58" i="37"/>
  <c r="AP58" i="37"/>
  <c r="AO58" i="37"/>
  <c r="AN58" i="37"/>
  <c r="AM58" i="37"/>
  <c r="AL58" i="37"/>
  <c r="AK58" i="37"/>
  <c r="AJ58" i="37"/>
  <c r="AI58" i="37"/>
  <c r="AH58" i="37"/>
  <c r="AE58" i="37"/>
  <c r="AD58" i="37"/>
  <c r="AC58" i="37"/>
  <c r="AB58" i="37"/>
  <c r="AA58" i="37"/>
  <c r="Z58" i="37"/>
  <c r="Y58" i="37"/>
  <c r="X58" i="37"/>
  <c r="W58" i="37"/>
  <c r="V58" i="37"/>
  <c r="U58" i="37"/>
  <c r="T58" i="37"/>
  <c r="Q58" i="37"/>
  <c r="P58" i="37"/>
  <c r="O58" i="37"/>
  <c r="N58" i="37"/>
  <c r="M58" i="37"/>
  <c r="L58" i="37"/>
  <c r="K58" i="37"/>
  <c r="J58" i="37"/>
  <c r="I58" i="37"/>
  <c r="H58" i="37"/>
  <c r="G58" i="37"/>
  <c r="F58" i="37"/>
  <c r="E58" i="37"/>
  <c r="D58" i="37"/>
  <c r="C58" i="37"/>
  <c r="B58" i="37"/>
  <c r="AY57" i="37"/>
  <c r="AX57" i="37"/>
  <c r="S57" i="37"/>
  <c r="R57" i="37"/>
  <c r="AY56" i="37"/>
  <c r="AX56" i="37"/>
  <c r="S56" i="37"/>
  <c r="R56" i="37"/>
  <c r="AY55" i="37"/>
  <c r="AX55" i="37"/>
  <c r="S55" i="37"/>
  <c r="R55" i="37"/>
  <c r="AY54" i="37"/>
  <c r="AX54" i="37"/>
  <c r="S54" i="37"/>
  <c r="R54" i="37"/>
  <c r="AY53" i="37"/>
  <c r="AX53" i="37"/>
  <c r="S53" i="37"/>
  <c r="R53" i="37"/>
  <c r="AY52" i="37"/>
  <c r="AX52" i="37"/>
  <c r="S52" i="37"/>
  <c r="R52" i="37"/>
  <c r="AY51" i="37"/>
  <c r="AX51" i="37"/>
  <c r="S51" i="37"/>
  <c r="R51" i="37"/>
  <c r="AY50" i="37"/>
  <c r="AX50" i="37"/>
  <c r="S50" i="37"/>
  <c r="R50" i="37"/>
  <c r="AY49" i="37"/>
  <c r="AX49" i="37"/>
  <c r="S49" i="37"/>
  <c r="R49" i="37"/>
  <c r="AY48" i="37"/>
  <c r="AX48" i="37"/>
  <c r="S48" i="37"/>
  <c r="R48" i="37"/>
  <c r="AY47" i="37"/>
  <c r="AX47" i="37"/>
  <c r="S47" i="37"/>
  <c r="R47" i="37"/>
  <c r="AY46" i="37"/>
  <c r="AX46" i="37"/>
  <c r="S46" i="37"/>
  <c r="R46" i="37"/>
  <c r="AY45" i="37"/>
  <c r="AX45" i="37"/>
  <c r="S45" i="37"/>
  <c r="R45" i="37"/>
  <c r="AY44" i="37"/>
  <c r="AX44" i="37"/>
  <c r="S44" i="37"/>
  <c r="R44" i="37"/>
  <c r="AY43" i="37"/>
  <c r="AX43" i="37"/>
  <c r="S43" i="37"/>
  <c r="R43" i="37"/>
  <c r="AY42" i="37"/>
  <c r="AX42" i="37"/>
  <c r="S42" i="37"/>
  <c r="R42" i="37"/>
  <c r="AY41" i="37"/>
  <c r="AX41" i="37"/>
  <c r="S41" i="37"/>
  <c r="R41" i="37"/>
  <c r="AY40" i="37"/>
  <c r="AX40" i="37"/>
  <c r="S40" i="37"/>
  <c r="R40" i="37"/>
  <c r="AY39" i="37"/>
  <c r="AX39" i="37"/>
  <c r="S39" i="37"/>
  <c r="R39" i="37"/>
  <c r="AY38" i="37"/>
  <c r="AY58" i="37" s="1"/>
  <c r="AX38" i="37"/>
  <c r="AX58" i="37" s="1"/>
  <c r="S38" i="37"/>
  <c r="R38" i="37"/>
  <c r="AY37" i="37"/>
  <c r="AX37" i="37"/>
  <c r="S37" i="37"/>
  <c r="R37" i="37"/>
  <c r="AW32" i="37"/>
  <c r="AV32" i="37"/>
  <c r="AU32" i="37"/>
  <c r="AT32" i="37"/>
  <c r="AS32" i="37"/>
  <c r="AR32" i="37"/>
  <c r="AQ32" i="37"/>
  <c r="AP32" i="37"/>
  <c r="AO32" i="37"/>
  <c r="AN32" i="37"/>
  <c r="AM32" i="37"/>
  <c r="AL32" i="37"/>
  <c r="AK32" i="37"/>
  <c r="AJ32" i="37"/>
  <c r="AI32" i="37"/>
  <c r="AH32" i="37"/>
  <c r="Q32" i="37"/>
  <c r="M32" i="37"/>
  <c r="I32" i="37"/>
  <c r="E32" i="37"/>
  <c r="AY12" i="37"/>
  <c r="AY13" i="37"/>
  <c r="AY14" i="37"/>
  <c r="AY15" i="37"/>
  <c r="AY32" i="37" s="1"/>
  <c r="AY16" i="37"/>
  <c r="AY17" i="37"/>
  <c r="AY18" i="37"/>
  <c r="AY19" i="37"/>
  <c r="AY20" i="37"/>
  <c r="AY21" i="37"/>
  <c r="AY22" i="37"/>
  <c r="AY23" i="37"/>
  <c r="AY24" i="37"/>
  <c r="AY25" i="37"/>
  <c r="AY26" i="37"/>
  <c r="AY27" i="37"/>
  <c r="AY28" i="37"/>
  <c r="AY29" i="37"/>
  <c r="AY30" i="37"/>
  <c r="AY31" i="37"/>
  <c r="AY11" i="37"/>
  <c r="S12" i="37"/>
  <c r="S13" i="37"/>
  <c r="S14" i="37"/>
  <c r="S15" i="37"/>
  <c r="S16" i="37"/>
  <c r="S17" i="37"/>
  <c r="S18" i="37"/>
  <c r="S19" i="37"/>
  <c r="S20" i="37"/>
  <c r="S21" i="37"/>
  <c r="S22" i="37"/>
  <c r="S23" i="37"/>
  <c r="S24" i="37"/>
  <c r="S25" i="37"/>
  <c r="S26" i="37"/>
  <c r="S27" i="37"/>
  <c r="S28" i="37"/>
  <c r="S29" i="37"/>
  <c r="S30" i="37"/>
  <c r="S31" i="37"/>
  <c r="S11" i="37"/>
  <c r="J32" i="37"/>
  <c r="K32" i="37"/>
  <c r="L32" i="37"/>
  <c r="AX14" i="37"/>
  <c r="AX15" i="37"/>
  <c r="AX16" i="37"/>
  <c r="AX17" i="37"/>
  <c r="AX18" i="37"/>
  <c r="AX19" i="37"/>
  <c r="AX20" i="37"/>
  <c r="AX21" i="37"/>
  <c r="AX22" i="37"/>
  <c r="P34" i="40"/>
  <c r="O23" i="40"/>
  <c r="P23" i="40" s="1"/>
  <c r="T32" i="37"/>
  <c r="U32" i="37"/>
  <c r="V32" i="37"/>
  <c r="W32" i="37"/>
  <c r="X32" i="37"/>
  <c r="AZ32" i="37"/>
  <c r="BA32" i="37"/>
  <c r="BB32" i="37"/>
  <c r="BC32" i="37"/>
  <c r="BD32" i="37"/>
  <c r="BE32" i="37"/>
  <c r="AC24" i="40"/>
  <c r="AC22" i="40"/>
  <c r="O25" i="40"/>
  <c r="O24" i="40"/>
  <c r="O22" i="40"/>
  <c r="P43" i="40"/>
  <c r="P35" i="40"/>
  <c r="P30" i="40"/>
  <c r="P28" i="1"/>
  <c r="P24" i="1"/>
  <c r="AX12" i="37"/>
  <c r="AX13" i="37"/>
  <c r="AX23" i="37"/>
  <c r="AX24" i="37"/>
  <c r="AX25" i="37"/>
  <c r="AX26" i="37"/>
  <c r="AX27" i="37"/>
  <c r="AX28" i="37"/>
  <c r="AX29" i="37"/>
  <c r="AX30" i="37"/>
  <c r="AX31" i="37"/>
  <c r="AX11" i="37"/>
  <c r="R12" i="37"/>
  <c r="R13" i="37"/>
  <c r="R14" i="37"/>
  <c r="R15" i="37"/>
  <c r="R16" i="37"/>
  <c r="R17" i="37"/>
  <c r="R18" i="37"/>
  <c r="R19" i="37"/>
  <c r="R20" i="37"/>
  <c r="R21" i="37"/>
  <c r="R22" i="37"/>
  <c r="R23" i="37"/>
  <c r="R24" i="37"/>
  <c r="R25" i="37"/>
  <c r="R26" i="37"/>
  <c r="R27" i="37"/>
  <c r="R28" i="37"/>
  <c r="R29" i="37"/>
  <c r="R30" i="37"/>
  <c r="R31" i="37"/>
  <c r="R11" i="37"/>
  <c r="C32" i="37"/>
  <c r="D32" i="37"/>
  <c r="F32" i="37"/>
  <c r="G32" i="37"/>
  <c r="H32" i="37"/>
  <c r="N32" i="37"/>
  <c r="O32" i="37"/>
  <c r="P32" i="37"/>
  <c r="Y32" i="37"/>
  <c r="Z32" i="37"/>
  <c r="AA32" i="37"/>
  <c r="AB32" i="37"/>
  <c r="AC32" i="37"/>
  <c r="AD32" i="37"/>
  <c r="AE32" i="37"/>
  <c r="B32" i="37"/>
  <c r="BK32" i="37"/>
  <c r="BJ32" i="37"/>
  <c r="BI32" i="37"/>
  <c r="BH32" i="37"/>
  <c r="BG32" i="37"/>
  <c r="BF32" i="37"/>
  <c r="P29" i="1"/>
  <c r="P32" i="1"/>
  <c r="P34" i="1"/>
  <c r="P35" i="1"/>
  <c r="P36" i="1"/>
  <c r="P37" i="1"/>
  <c r="P38" i="1"/>
  <c r="P39" i="1"/>
  <c r="N4" i="20"/>
  <c r="N3" i="20"/>
  <c r="F8" i="20"/>
  <c r="F7" i="20"/>
  <c r="J7" i="20"/>
  <c r="J6" i="20"/>
  <c r="J5" i="20"/>
  <c r="J4" i="20"/>
  <c r="J3" i="20"/>
  <c r="F6" i="20"/>
  <c r="F5" i="20"/>
  <c r="F4" i="20"/>
  <c r="F3" i="20"/>
  <c r="P33" i="1"/>
  <c r="AX32" i="37" l="1"/>
  <c r="S32" i="37"/>
  <c r="R58" i="37"/>
  <c r="R32" i="37"/>
  <c r="S58" i="37"/>
  <c r="P25" i="40"/>
  <c r="AC24" i="41" l="1"/>
  <c r="AD25" i="41" s="1"/>
  <c r="AC23" i="40"/>
  <c r="AD23" i="40" l="1"/>
  <c r="AC25" i="40"/>
  <c r="AD25" i="40"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tc={F6934BAC-3E64-4838-A025-CD8B8D565E36}</author>
    <author>tc={A34C22E7-1792-4067-B970-7B2BAB08CE9C}</author>
    <author>tc={6D18F1DB-E0F5-4DD2-B7ED-82DEE5B7B30E}</author>
    <author>tc={CFE3CB20-B3A3-4BBD-AABE-0A16E1037724}</author>
    <author>tc={C410701F-679E-4318-9FB9-967F3A7EC191}</author>
    <author>tc={28878853-CC79-4055-9546-392E69A16F36}</author>
    <author>tc={4B100CED-A1A5-4301-8D8E-99872806A3F9}</author>
  </authors>
  <commentList>
    <comment ref="C17" authorId="0" shapeId="0" xr:uid="{F6934BAC-3E64-4838-A025-CD8B8D565E36}">
      <text>
        <t>[Comentario encadenado]
Su versión de Excel le permite leer este comentario encadenado; sin embargo, las ediciones que se apliquen se quitarán si el archivo se abre en una versión más reciente de Excel. Más información: https://go.microsoft.com/fwlink/?linkid=870924
Comentario:
    Corresponde a la meta del proyecto de inversiòn COLUMNA D</t>
      </text>
    </comment>
    <comment ref="C32" authorId="1" shapeId="0" xr:uid="{A34C22E7-1792-4067-B970-7B2BAB08CE9C}">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Corresponde a la magnitud programada en coherencia con la unidad de medida de la meta proyecto. </t>
      </text>
    </comment>
    <comment ref="Q32" authorId="2" shapeId="0" xr:uid="{6D18F1DB-E0F5-4DD2-B7ED-82DEE5B7B30E}">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OFICINA ASESORA DE PLANEACIÓN:
Máximo de caracteres Avances y logros:  2.000 (Incluidos espacios)
Máximo de caracteres Retrasos y alternativas de solución: 1.000 (Incluidos espacios)
Para la caracterización del avance de la meta, ésta debe ser cualitativa y cuantitativa. Teniendo en cuenta el número de caracteres que permite el sistema SEGPLAN, se recomienda dejar la información que se considere estratégica desde el área misional y de mayor relevancia. </t>
      </text>
    </comment>
    <comment ref="W33" authorId="3" shapeId="0" xr:uid="{CFE3CB20-B3A3-4BBD-AABE-0A16E1037724}">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En el caso de no presentarse retrasos en el periodo de reporte, incluir una nota indicando que las cifras son acordes con la programación. 
</t>
      </text>
    </comment>
    <comment ref="A34" authorId="4" shapeId="0" xr:uid="{C410701F-679E-4318-9FB9-967F3A7EC191}">
      <text>
        <t>[Comentario encadenado]
Su versión de Excel le permite leer este comentario encadenado; sin embargo, las ediciones que se apliquen se quitarán si el archivo se abre en una versión más reciente de Excel. Más información: https://go.microsoft.com/fwlink/?linkid=870924
Comentario:
    Debe ser la misma meta que está en el proyecto de inversión
COLUMNA D</t>
      </text>
    </comment>
    <comment ref="B34" authorId="5" shapeId="0" xr:uid="{28878853-CC79-4055-9546-392E69A16F36}">
      <text>
        <t>[Comentario encadenado]
Su versión de Excel le permite leer este comentario encadenado; sin embargo, las ediciones que se apliquen se quitarán si el archivo se abre en una versión más reciente de Excel. Más información: https://go.microsoft.com/fwlink/?linkid=870924
Comentario:
    Olga Lucía Sánchez Mendieta: 
MISMO DATO DE LA AC17
En este campo se debe diligenciar el peso porcentual de la meta con relación al total de las metas (100%) del proyecto de inversión y la ponderacion vertical de las actividades, este peso debe estar directamente relacionado con la asignación presupuestal y la relevancia técnica.</t>
      </text>
    </comment>
    <comment ref="D34" authorId="6" shapeId="0" xr:uid="{4B100CED-A1A5-4301-8D8E-99872806A3F9}">
      <text>
        <t>[Comentario encadenado]
Su versión de Excel le permite leer este comentario encadenado; sin embargo, las ediciones que se apliquen se quitarán si el archivo se abre en una versión más reciente de Excel. Más información: https://go.microsoft.com/fwlink/?linkid=870924
Comentario:
    Olga Lucía Sánchez Mendieta: La suma de esta fila debe dar como resultado la meta del año, es decir, 1, en ete sentido los datos  no deen ser  porcentajes</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tc={F086FBDB-C035-42B6-8B5B-A774CA70BEFE}</author>
    <author>tc={27D5F35A-66E3-4488-8612-3AA317F65B92}</author>
    <author>tc={439186B2-85F2-4E31-8750-DDDFA9078376}</author>
    <author>tc={077E09C9-2F93-450B-B1BE-5B8A77356447}</author>
    <author>tc={AFCE3F8B-9FDF-401E-AF46-AA7719F9F06D}</author>
    <author>tc={F97A52F4-5ACA-4134-B011-83992A515C3B}</author>
  </authors>
  <commentList>
    <comment ref="AC17" authorId="0" shapeId="0" xr:uid="{F086FBDB-C035-42B6-8B5B-A774CA70BEFE}">
      <text>
        <t>[Comentario encadenado]
Su versión de Excel le permite leer este comentario encadenado; sin embargo, las ediciones que se apliquen se quitarán si el archivo se abre en una versión más reciente de Excel. Más información: https://go.microsoft.com/fwlink/?linkid=870924
Comentario:
    Olga Lucía Sánchez Mendieta: MISMO DATO DE LA B34
En este campo se debe diligenciar el peso porcentual de la meta con relación al total de las metas (100%) del proyecto de inversión y la ponderacion vertical de las actividades, este peso debe estar directamente relacionado con la asignación presupuestal y la relevancia técnica.</t>
      </text>
    </comment>
    <comment ref="C32" authorId="1" shapeId="0" xr:uid="{27D5F35A-66E3-4488-8612-3AA317F65B92}">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Corresponde a la magnitud programada en coherencia con la unidad de medida de la meta proyecto. </t>
      </text>
    </comment>
    <comment ref="Q32" authorId="2" shapeId="0" xr:uid="{439186B2-85F2-4E31-8750-DDDFA9078376}">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OFICINA ASESORA DE PLANEACIÓN:
Máximo de caracteres Avances y logros:  2.000 (Incluidos espacios)
Máximo de caracteres Retrasos y alternativas de solución: 1.000 (Incluidos espacios)
Para la caracterización del avance de la meta, ésta debe ser cualitativa y cuantitativa. Teniendo en cuenta el número de caracteres que permite el sistema SEGPLAN, se recomienda dejar la información que se considere estratégica desde el área misional y de mayor relevancia. </t>
      </text>
    </comment>
    <comment ref="W33" authorId="3" shapeId="0" xr:uid="{077E09C9-2F93-450B-B1BE-5B8A77356447}">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En el caso de no presentarse retrasos en el periodo de reporte, incluir una nota indicando que las cifras son acordes con la programación. 
</t>
      </text>
    </comment>
    <comment ref="B34" authorId="4" shapeId="0" xr:uid="{AFCE3F8B-9FDF-401E-AF46-AA7719F9F06D}">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Olga Lucía Sánchez Mendieta: MISMO DATO DE LA AC17
En este campo se debe diligenciar el peso porcentual de la meta con relación al total de las metas (100%) del proyecto de inversión y la ponderacion vertical de las actividades, este peso debe estar directamente relacionado con la asignación presupuestal y la relevancia técnica.
</t>
      </text>
    </comment>
    <comment ref="O34" authorId="5" shapeId="0" xr:uid="{F97A52F4-5ACA-4134-B011-83992A515C3B}">
      <text>
        <t>[Comentario encadenado]
Su versión de Excel le permite leer este comentario encadenado; sin embargo, las ediciones que se apliquen se quitarán si el archivo se abre en una versión más reciente de Excel. Más información: https://go.microsoft.com/fwlink/?linkid=870924
Comentario:
    La suma de esta fila debe dar como resultado la meta del año, es decir, 20.000.000, en ete sentido son los datos no son porcentaje</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tc={30A967BC-ABB5-4EBC-8332-A9E8B6D70320}</author>
    <author>tc={DF559A67-F681-42E0-953E-83FC97A6A439}</author>
    <author>tc={42DFC80A-AA5E-428A-AC1D-4405953FC8F0}</author>
  </authors>
  <commentList>
    <comment ref="C26" authorId="0" shapeId="0" xr:uid="{30A967BC-ABB5-4EBC-8332-A9E8B6D70320}">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Corresponde a la magnitud programada en coherencia con la unidad de medida de la meta proyecto. </t>
      </text>
    </comment>
    <comment ref="Q26" authorId="1" shapeId="0" xr:uid="{DF559A67-F681-42E0-953E-83FC97A6A439}">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OFICINA ASESORA DE PLANEACIÓN:
Máximo de caracteres Avances y logros:  2.000 (Incluidos espacios)
Máximo de caracteres Retrasos y alternativas de solución: 1.000 (Incluidos espacios)
Para la caracterización del avance de la meta, ésta debe ser cualitativa y cuantitativa. Teniendo en cuenta el número de caracteres que permite el sistema SEGPLAN, se recomienda dejar la información que se considere estratégica desde el área misional y de mayor relevancia. </t>
      </text>
    </comment>
    <comment ref="U27" authorId="2" shapeId="0" xr:uid="{42DFC80A-AA5E-428A-AC1D-4405953FC8F0}">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En el caso de no presentarse retrasos en el periodo de reporte, incluir una nota indicando que las cifras son acordes con la programación. 
</t>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tc={36FDD249-0AE1-4044-8B6E-E8441F34DDB8}</author>
    <author>tc={F572EF88-91F1-49D9-A6F3-A7F8A94490E7}</author>
    <author>tc={696F4AB6-817A-4459-AC64-64738615D3C9}</author>
    <author>tc={607A922A-0CF7-4253-9B71-76F598E783C8}</author>
    <author>tc={A05E81A9-B643-445C-9C9D-14193F8D52BE}</author>
    <author>tc={6E53BDBA-8FBE-455C-A473-89E7963C4F0A}</author>
    <author>tc={17E60489-EC16-49A6-8D7D-62A4F33DED10}</author>
    <author>tc={FF52AD34-AECE-4123-AED2-8880B295C78F}</author>
    <author>tc={861F469B-86ED-4F2A-91AE-B8DFD1E7BE1C}</author>
    <author>tc={355BD21C-9B50-42F7-9484-FA1CC472CF4F}</author>
  </authors>
  <commentList>
    <comment ref="AV5" authorId="0" shapeId="0" xr:uid="{36FDD249-0AE1-4044-8B6E-E8441F34DDB8}">
      <text>
        <t>[Comentario encadenado]
Su versión de Excel le permite leer este comentario encadenado; sin embargo, las ediciones que se apliquen se quitarán si el archivo se abre en una versión más reciente de Excel. Más información: https://go.microsoft.com/fwlink/?linkid=870924
Comentario:
    Relacionar la descripción cualitativa del cumplimiento en coherencia con el avance del indicador.
De presentarse el mismo reporte (meta 1..n) indicarlo. ejemplo: avance reportado en proyecto 7738, actividad 1.</t>
      </text>
    </comment>
    <comment ref="AW5" authorId="1" shapeId="0" xr:uid="{F572EF88-91F1-49D9-A6F3-A7F8A94490E7}">
      <text>
        <t>[Comentario encadenado]
Su versión de Excel le permite leer este comentario encadenado; sin embargo, las ediciones que se apliquen se quitarán si el archivo se abre en una versión más reciente de Excel. Más información: https://go.microsoft.com/fwlink/?linkid=870924
Comentario:
    Relacionar la descripción cualitativa del cumplimiento en coherencia con el avance del indicador.
De presentarse el mismo reporte (meta 1..n) indicarlo. ejemplo: avance reportado en proyecto 7738, actividad 1.</t>
      </text>
    </comment>
    <comment ref="AX5" authorId="2" shapeId="0" xr:uid="{696F4AB6-817A-4459-AC64-64738615D3C9}">
      <text>
        <t>[Comentario encadenado]
Su versión de Excel le permite leer este comentario encadenado; sin embargo, las ediciones que se apliquen se quitarán si el archivo se abre en una versión más reciente de Excel. Más información: https://go.microsoft.com/fwlink/?linkid=870924
Comentario:
    Relacionar el detalle del retraso, en coherencia con la programación de cada periodo. De presentarse esta situación es obligatorio diligenciar este campo.</t>
      </text>
    </comment>
    <comment ref="AY5" authorId="3" shapeId="0" xr:uid="{607A922A-0CF7-4253-9B71-76F598E783C8}">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Relacionar la descripción de las alternativas de solución </t>
      </text>
    </comment>
    <comment ref="A11" authorId="4" shapeId="0" xr:uid="{A05E81A9-B643-445C-9C9D-14193F8D52BE}">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Seleccionar el nivel del indicador a reportar y relacionar el código asignado del indicador a medir según: SEGPLAN, PMR, número de actividad, etc.). La codificación se puede consultar en la pestaña de  generalidades.
</t>
      </text>
    </comment>
    <comment ref="I11" authorId="5" shapeId="0" xr:uid="{6E53BDBA-8FBE-455C-A473-89E7963C4F0A}">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Corresponde a la meta PDD o meta proyecto articulada con el indicador a medir.
Así mismo se podrá establecer una meta nueva en caso de evidenciar la necesidad. </t>
      </text>
    </comment>
    <comment ref="J11" authorId="6" shapeId="0" xr:uid="{17E60489-EC16-49A6-8D7D-62A4F33DED10}">
      <text>
        <t>[Comentario encadenado]
Su versión de Excel le permite leer este comentario encadenado; sin embargo, las ediciones que se apliquen se quitarán si el archivo se abre en una versión más reciente de Excel. Más información: https://go.microsoft.com/fwlink/?linkid=870924
Comentario:
    Detallar la expresión cualitativa del indicador.
Objeto + condición deseada del objeto (verbo conjugado) + elementos adicionales de contexto descriptivo</t>
      </text>
    </comment>
    <comment ref="K11" authorId="7" shapeId="0" xr:uid="{FF52AD34-AECE-4123-AED2-8880B295C78F}">
      <text>
        <t>[Comentario encadenado]
Su versión de Excel le permite leer este comentario encadenado; sin embargo, las ediciones que se apliquen se quitarán si el archivo se abre en una versión más reciente de Excel. Más información: https://go.microsoft.com/fwlink/?linkid=870924
Comentario:
    En coherencia con los mediciones establecidas por la SDH, Corresponde a:
Suma 
Creciente
Decreciente
Constante</t>
      </text>
    </comment>
    <comment ref="N11" authorId="8" shapeId="0" xr:uid="{861F469B-86ED-4F2A-91AE-B8DFD1E7BE1C}">
      <text>
        <t>[Comentario encadenado]
Su versión de Excel le permite leer este comentario encadenado; sin embargo, las ediciones que se apliquen se quitarán si el archivo se abre en una versión más reciente de Excel. Más información: https://go.microsoft.com/fwlink/?linkid=870924
Comentario:
    Corresponde a la descripción detallada de la medición del indicador y la formula del mismo</t>
      </text>
    </comment>
    <comment ref="T11" authorId="9" shapeId="0" xr:uid="{355BD21C-9B50-42F7-9484-FA1CC472CF4F}">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Se debe establecer la periodicidad de la medicicion del indicador y del reporte del seguimiento </t>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tc={5ADB53DF-0F73-49FC-B35D-FAFABA1795BC}</author>
  </authors>
  <commentList>
    <comment ref="A15" authorId="0" shapeId="0" xr:uid="{5ADB53DF-0F73-49FC-B35D-FAFABA1795BC}">
      <text>
        <t>[Comentario encadenado]
Su versión de Excel le permite leer este comentario encadenado; sin embargo, las ediciones que se apliquen se quitarán si el archivo se abre en una versión más reciente de Excel. Más información: https://go.microsoft.com/fwlink/?linkid=870924
Comentario:
    Se plantea por porcentaje de avance
año 1 = 10%
año 2 = 25%
año 3 = 25%
año 4 = 25%
año 5 = 15%</t>
      </text>
    </comment>
  </commentList>
</comments>
</file>

<file path=xl/sharedStrings.xml><?xml version="1.0" encoding="utf-8"?>
<sst xmlns="http://schemas.openxmlformats.org/spreadsheetml/2006/main" count="1286" uniqueCount="572">
  <si>
    <t>NOMBRE DEL PROYECTO</t>
  </si>
  <si>
    <t>EJECUCIÓN PRESUPUESTAL DEL PROYECTO</t>
  </si>
  <si>
    <t>RESERVAS VIGENCIA ANTERIOR</t>
  </si>
  <si>
    <t>PRESUPUESTO ASIGNADO EN LA VIGENCIA ACTUAL</t>
  </si>
  <si>
    <t>Recursos Programados</t>
  </si>
  <si>
    <t>Recursos Ejecutados</t>
  </si>
  <si>
    <t>PROG.</t>
  </si>
  <si>
    <t>AVANCE TRIMESTRE</t>
  </si>
  <si>
    <t>TOTAL</t>
  </si>
  <si>
    <t>Programación</t>
  </si>
  <si>
    <t>Ejecución</t>
  </si>
  <si>
    <t>CRONOGRAMA %</t>
  </si>
  <si>
    <t>CRITERIOS DE SEGUIMIENTO</t>
  </si>
  <si>
    <t xml:space="preserve">VoBo. </t>
  </si>
  <si>
    <t>MAGNITUD META VIGENCIA ACTUAL</t>
  </si>
  <si>
    <t>PONDERACIÓN META (%)</t>
  </si>
  <si>
    <t>SECRETARÍA DISTRITAL DE LA MUJER</t>
  </si>
  <si>
    <t xml:space="preserve">DIRECCIONAMIENTO ESTRATEGICO </t>
  </si>
  <si>
    <t>Código: DE-FO-05</t>
  </si>
  <si>
    <t xml:space="preserve">ACTIVIDAD </t>
  </si>
  <si>
    <t xml:space="preserve">PRIMER TRI </t>
  </si>
  <si>
    <t xml:space="preserve">TOTAL </t>
  </si>
  <si>
    <t xml:space="preserve">SEGUNDO TRIM </t>
  </si>
  <si>
    <t xml:space="preserve">TERCER TRIM </t>
  </si>
  <si>
    <t>META 1</t>
  </si>
  <si>
    <t>META 2</t>
  </si>
  <si>
    <t>META 3</t>
  </si>
  <si>
    <t>META 4</t>
  </si>
  <si>
    <t>META 5</t>
  </si>
  <si>
    <t>META 6</t>
  </si>
  <si>
    <t>META 7</t>
  </si>
  <si>
    <t>META 10</t>
  </si>
  <si>
    <t>META 11</t>
  </si>
  <si>
    <t>META 12</t>
  </si>
  <si>
    <t>META 14</t>
  </si>
  <si>
    <t>META 15</t>
  </si>
  <si>
    <t>MES 1</t>
  </si>
  <si>
    <t>MES 2</t>
  </si>
  <si>
    <t>MES 3</t>
  </si>
  <si>
    <t>ENE</t>
  </si>
  <si>
    <t>FEB</t>
  </si>
  <si>
    <t>MAR</t>
  </si>
  <si>
    <t>ABR</t>
  </si>
  <si>
    <t>MAY</t>
  </si>
  <si>
    <t>JUN</t>
  </si>
  <si>
    <t>JUL</t>
  </si>
  <si>
    <t>AGO</t>
  </si>
  <si>
    <t>SEP</t>
  </si>
  <si>
    <t>OCT</t>
  </si>
  <si>
    <t>NOV</t>
  </si>
  <si>
    <t>DIC</t>
  </si>
  <si>
    <t>MES 4</t>
  </si>
  <si>
    <t>MES 5</t>
  </si>
  <si>
    <t>MES 6</t>
  </si>
  <si>
    <t>MES 7</t>
  </si>
  <si>
    <t>MES 8</t>
  </si>
  <si>
    <t>MES 9</t>
  </si>
  <si>
    <t>MES 10</t>
  </si>
  <si>
    <t>MES 11</t>
  </si>
  <si>
    <t>MES 12</t>
  </si>
  <si>
    <t xml:space="preserve">AVANCE DE META </t>
  </si>
  <si>
    <t>PONDERACIÓN VERTICAL (Porcentual)</t>
  </si>
  <si>
    <t>PONDERACIÓN META</t>
  </si>
  <si>
    <t>ACUMULADO</t>
  </si>
  <si>
    <t>ELABORÓ</t>
  </si>
  <si>
    <t>Nombre:</t>
  </si>
  <si>
    <t>Firma:</t>
  </si>
  <si>
    <t>TIPO DE REPORTE</t>
  </si>
  <si>
    <t>ACTUALIZACION</t>
  </si>
  <si>
    <t>SEGUIMIENTO</t>
  </si>
  <si>
    <t>FORMULACION</t>
  </si>
  <si>
    <t>FECHA DE REPORTE</t>
  </si>
  <si>
    <t>PROGRAMA</t>
  </si>
  <si>
    <t>LOGRO</t>
  </si>
  <si>
    <t>dd/mm/aaaa</t>
  </si>
  <si>
    <t>Cargo: Jefa Oficina Asesora de Planeación</t>
  </si>
  <si>
    <t xml:space="preserve">REPORTE METAS VIGENCIA ANTERIOR - Pendientes de cumplir por contratos sin ejecutar a 31.DIC (Reservas Presupuestales) </t>
  </si>
  <si>
    <t>PROPÓSITO</t>
  </si>
  <si>
    <t>DESCRIPCIÓN CUALITATIVA DEL AVANCE POR ACTIVIDAD</t>
  </si>
  <si>
    <t>DESCRIPCIÓN DE LA META (ACTIVIDAD MGA)</t>
  </si>
  <si>
    <t>Avances y Logros (2.000 caracteres)</t>
  </si>
  <si>
    <t>Retrasos y Alternativas de solución (1.000 caracteres)</t>
  </si>
  <si>
    <t>Beneficios</t>
  </si>
  <si>
    <t xml:space="preserve">Logros y beneficios y Retrasos y alternativas de solución (2.000 caracteres) </t>
  </si>
  <si>
    <t>DESCRIPCIÓN CUALITATIVA DEL AVANCE POR META
(Logros y beneficios, y retrasos y alternativas de solución (2.000 caracteres))</t>
  </si>
  <si>
    <t>DESCRIPCIÓN CUALITATIVA DEL AVANCE POR META</t>
  </si>
  <si>
    <t xml:space="preserve">TIPO DE ANUALIZACIÓN </t>
  </si>
  <si>
    <t xml:space="preserve">AVANCE META </t>
  </si>
  <si>
    <t>AVANCE %</t>
  </si>
  <si>
    <t>Recursos girados</t>
  </si>
  <si>
    <t>LOCALIDAD</t>
  </si>
  <si>
    <t>TOTAL POR LOCALIDAD</t>
  </si>
  <si>
    <t xml:space="preserve">Bogotá Distrito Capital </t>
  </si>
  <si>
    <t>1. Usaquen</t>
  </si>
  <si>
    <t>2. Chapinero</t>
  </si>
  <si>
    <t>3. Santafe</t>
  </si>
  <si>
    <t>4. San Cristobal</t>
  </si>
  <si>
    <t>5. Usme</t>
  </si>
  <si>
    <t>6. Tunjuelito</t>
  </si>
  <si>
    <t>7. Bosa</t>
  </si>
  <si>
    <t>8. Kennedy</t>
  </si>
  <si>
    <t>9. Fontibon</t>
  </si>
  <si>
    <t>10. Engativa</t>
  </si>
  <si>
    <t>11. Suba</t>
  </si>
  <si>
    <t>12. Barrios Unidos</t>
  </si>
  <si>
    <t>13. Teusaquillo</t>
  </si>
  <si>
    <t>14. Los Martires</t>
  </si>
  <si>
    <t>15. Antonio Nariño</t>
  </si>
  <si>
    <t>16. Puente Aranda</t>
  </si>
  <si>
    <t>17. La Candelaria</t>
  </si>
  <si>
    <t>18. Rafael Uribe Uribe</t>
  </si>
  <si>
    <t>19. Ciudad Bolivar</t>
  </si>
  <si>
    <t>20. Sumapaz</t>
  </si>
  <si>
    <t>TOTAL POR MES</t>
  </si>
  <si>
    <t>PRODUCTO INSTITUCIONAL</t>
  </si>
  <si>
    <t xml:space="preserve">NOMBRE PROYECTO DE INVERSIÓN </t>
  </si>
  <si>
    <t>UNIDAD DE MEDIDA</t>
  </si>
  <si>
    <t>1. Vida libre de Violencias y justicia con enfoque de género para las mujeres</t>
  </si>
  <si>
    <t>7662.Fortalecimiento a la gestión institucional de la SDMujer en Bogotá</t>
  </si>
  <si>
    <t>35.Mujeres atendidas en Casas de Justicia, escenarios de Fiscalía y Sede Central</t>
  </si>
  <si>
    <t>MUJERES</t>
  </si>
  <si>
    <t>2. Gestión del conocimiento e información para la toma de decisiones y garantía de derechos de las mujeres</t>
  </si>
  <si>
    <t>7668.Levantamiento y análisis de información para la garantía de derechos de las mujeres en Bogotá</t>
  </si>
  <si>
    <t xml:space="preserve">31.Casos nuevos de violencias contra las mujeres con representación jurídica en instancias judiciales y administrativas </t>
  </si>
  <si>
    <t>MUJERES, HIJOS E HIJAS</t>
  </si>
  <si>
    <t>3. Igualdad de oportunidades y desarrollo de capacidades para las mujeres</t>
  </si>
  <si>
    <t>7671.Implementación de acciones afirmativas dirigidas a las mujeres con enfoque diferencial y de género en Bogotá</t>
  </si>
  <si>
    <t>36.Número de mujeres víctimas de violencias y su sistema familiar, acogidas y atendidas a través del modelo de Casas Refugio incluyendo modalidad intermedia de acogida y ruralidad</t>
  </si>
  <si>
    <t>INTERVENCIONES</t>
  </si>
  <si>
    <t>4. Inclusión y equidad de género en la participación y la representación de las mujeres</t>
  </si>
  <si>
    <t>7672.Contribución acceso efectivo de las mujeres a la justicia con enfoque de género y de la ruta integral de atención para el acceso a la justicia de las mujeres en Bogotá</t>
  </si>
  <si>
    <t>37.Número de atenciones a mujeres víctimas de violencias, a través de las Duplas de atención psicosocial</t>
  </si>
  <si>
    <t>CONSULTAS</t>
  </si>
  <si>
    <t>5. Sistema Distrital de Cuidado</t>
  </si>
  <si>
    <t>7673.Desarrollo de capacidades para aumentar la autonomía y empoderamiento de las mujeres en toda su diversidad en Bogotá</t>
  </si>
  <si>
    <t xml:space="preserve">18.Número de mujeres participantes en las actividades implementadas en el marco de los Planes Locales de Seguridad para las Mujeres </t>
  </si>
  <si>
    <t>CASAS</t>
  </si>
  <si>
    <t>7675.Implementación de la Estrategia de Territorialización de la Política Pública de Mujeres y Equidad de Género a través de las Casas de Igualdad de Oportunidades para las Mujeres en Bogotá</t>
  </si>
  <si>
    <t>32.Atenciones efectivas a través de la Línea Púrpura Distrital</t>
  </si>
  <si>
    <t>PERSONAS</t>
  </si>
  <si>
    <t>7676.Fortalecimiento a los liderazgos para la inclusión y equidad de género en la participación y la representación política en Bogotá</t>
  </si>
  <si>
    <t xml:space="preserve">38.Número de ciudadanos y ciudadanas informados a partir de la implementación de estrategias de divulgación pedagógica con enfoques de género y de derechos </t>
  </si>
  <si>
    <t>ATENCIONES</t>
  </si>
  <si>
    <t>7718.Implementación del Sistema Distrital de Cuidado en Bogotá</t>
  </si>
  <si>
    <t>34.Estudios y/o investigaciones producidas y divulgadas por el Observatorio de Mujer y Equidad de Género, con relación a situaciones y derechos de las mujeres en Bogotá</t>
  </si>
  <si>
    <t>ORIENTACIONES Y ASESORÍAS</t>
  </si>
  <si>
    <t>7734.Fortalecimiento a la implementación del Sistema Distrital de Protección integral a las mujeres víctimas de violencias - SOFIA en Bogotá</t>
  </si>
  <si>
    <t>12.Número de mujeres vinculadas a procesos de las Casas de Igualdad de Oportunidades</t>
  </si>
  <si>
    <t>ORIENTACIONES</t>
  </si>
  <si>
    <t>7738.Implementación de Políticas Públicas lideradas por la Secretaria de la Mujer y Transversalización de género para promover igualdad, desarrollo de capacidades y reconocimiento de las mujeres de Bogotá</t>
  </si>
  <si>
    <t>39.Atenciones socio jurídicas brindadas a través de la Estrategia Casa de Todas, a mujeres que realizan actividades sexuales pagadas (asesorias, seguimientos y valoraciones iniciales)</t>
  </si>
  <si>
    <t>ESTUDIOS Y/O INVESTIGACIONES</t>
  </si>
  <si>
    <t>7739.Implementación de estrategia de divulgación pedagógica con enfoques de género y de derechos Bogotá</t>
  </si>
  <si>
    <t>40.Atenciones psicosociales brindadas a través de la Estrategia Casa de Todas, a mujeres que realizan actividades sexuales pagadas (asesorias, seguimientos y valoraciones iniciales)</t>
  </si>
  <si>
    <t>CONTENIDOS</t>
  </si>
  <si>
    <t>41.Atenciones en trabajo social brindadas a través de la Estrategia Casa de Todas, a mujeres que realizan actividades sexuales pagadas (asesorias, seguimientos y valoraciones iniciales)</t>
  </si>
  <si>
    <t>CASOS NUEVOS</t>
  </si>
  <si>
    <t xml:space="preserve">42.Número de contenidos diseñados para el desarrollo de capacidades socioemocionales, ocupacionales, técnicas y educación financiera para las mujeres (Módulos y diplomados) </t>
  </si>
  <si>
    <t>CIUDADANOS Y CIUDADANAS</t>
  </si>
  <si>
    <t>29.Mujeres formadas en derechos a través de procesos de desarrollo de capacidades en los Centros de Inclusión Digital</t>
  </si>
  <si>
    <t xml:space="preserve">30.Número de orientaciones y asesorías socio jurídicas con enfoque de derechos de las mujeres y enfoque de género a través de las Casas de Igualdad de Oportunidades para las Mujeres </t>
  </si>
  <si>
    <t xml:space="preserve">108.Número de orientaciones  y acompañamientos psicosociales a mujeres a través de las Casas de Igualdad de Oportunidades para las Mujeres </t>
  </si>
  <si>
    <t xml:space="preserve">33.Número de mujeres vinculadas a procesos formativos para el desarrollo de capacidades de incidencia, liderazgo, empoderamiento y participación política </t>
  </si>
  <si>
    <t>43.Número de mujeres formadas en cuidados, en el marco de la estrategia cuidado a cuidadoras</t>
  </si>
  <si>
    <t>44.Número de atenciones brindadas a través de Espacios respiro, en el marco de la estrategia cuidado a cuidadoras</t>
  </si>
  <si>
    <t>45.Número de atenciones de relevo de cuidado en casa, en el marco de la estrategia cuidado a cuidadoras</t>
  </si>
  <si>
    <t>46.Número de personas vinculadas a los talleres de cambio cultural</t>
  </si>
  <si>
    <t>UNIDAD DE MEDIDAD</t>
  </si>
  <si>
    <t>NIVEL</t>
  </si>
  <si>
    <t>Meta sectorial</t>
  </si>
  <si>
    <t>Meta trazadora</t>
  </si>
  <si>
    <t>Meta estratégica</t>
  </si>
  <si>
    <t>ANEXO - TERRITORIALIZACIÓN</t>
  </si>
  <si>
    <t>PERIODICIDAD</t>
  </si>
  <si>
    <t xml:space="preserve">PROGRAMACIÓN </t>
  </si>
  <si>
    <t>Página 1 de 3</t>
  </si>
  <si>
    <t>Página 2 de 3</t>
  </si>
  <si>
    <t>INDICADOR / META:</t>
  </si>
  <si>
    <t>PMR</t>
  </si>
  <si>
    <t xml:space="preserve"> META</t>
  </si>
  <si>
    <t xml:space="preserve">Versión: </t>
  </si>
  <si>
    <t xml:space="preserve">Fecha de Emisión: </t>
  </si>
  <si>
    <t xml:space="preserve">DESCRIPCIÓN DE LA MEDICIÓN </t>
  </si>
  <si>
    <t>Página 3 de 3</t>
  </si>
  <si>
    <t>Planes Decreto 612</t>
  </si>
  <si>
    <t xml:space="preserve"> De actividad  </t>
  </si>
  <si>
    <t>Otro</t>
  </si>
  <si>
    <t xml:space="preserve">FORMULACIÓN Y SEGUIMIENTO PLAN DE ACCIÓN </t>
  </si>
  <si>
    <t>Recursos Ejecutados (giros)</t>
  </si>
  <si>
    <t>DESCRIPCIÓN DE LA META (ACTIVIDAD)</t>
  </si>
  <si>
    <t xml:space="preserve">DESCRIPCIÓN DE LA META (ACTIVIDAD) </t>
  </si>
  <si>
    <t>DESCRIPCIÓN DE LA ACTIVIDAD (ACCIÓN)</t>
  </si>
  <si>
    <t>EXPLICACIÓN: En este campo se deberá diligenciar lo relacionando a los logros y avances de forma acumulada e integrada.</t>
  </si>
  <si>
    <t>EXPLICACIÓN: En este campo se deberá diligenciar lo relacionando a las dificultades y alternativas de solución presentadas de forma acumulada e integrada.</t>
  </si>
  <si>
    <t>EXPLICACIÓN: En este campo se deberá diligenciar lo relacionando a los beneficios de forma acumulada e integrada.</t>
  </si>
  <si>
    <t>FORMULACIÓN Y SEGUIMIENTO PLAN DE ACCIÓN</t>
  </si>
  <si>
    <t xml:space="preserve">PROCESO ASOCIADO - PLAN OPERATIVO </t>
  </si>
  <si>
    <t>DIRECCIONAMIENTO ESTRATÉGICO</t>
  </si>
  <si>
    <t xml:space="preserve">PLANEACIÓN Y GESTIÓN </t>
  </si>
  <si>
    <t xml:space="preserve">COMUNICACIÓN ESTRATÉGICA </t>
  </si>
  <si>
    <t>GESTIÓN DEL CONOCIMIENTO</t>
  </si>
  <si>
    <t>PREVENCIÓN Y ATENCIÓN INTEGRAL A MUJERES VÍCTIMAS DE VIOLENCIA</t>
  </si>
  <si>
    <t>PROMOCIÓN DEL ACCESO A LA JUSTICICA PARA LAS MUJERES</t>
  </si>
  <si>
    <t xml:space="preserve">PROMOCIÓN DE LA PARTICIPACIÓN Y REPRESENTACIÓN DE LAS MUJERES </t>
  </si>
  <si>
    <t>TRANSVERSALIZACIÓN DEL ENFOQUE DE GÉNERO Y DIFERENCIAL PARA MUJERES</t>
  </si>
  <si>
    <t>TERRITORIALIZACIÓN DE LA POLÍTICA PÚBLICA</t>
  </si>
  <si>
    <t xml:space="preserve">GESTIÓN DE LAS POLÍTICAS PÚBLICAS </t>
  </si>
  <si>
    <t xml:space="preserve">DESARROLLO DE CAPACIDADES PARA LA VIDA DE LAS MUJERES </t>
  </si>
  <si>
    <t>GESTIÓN DEL SISTEMA DISTRITAL DE CUIDADO</t>
  </si>
  <si>
    <t>GESTIÓN  TALENTO HUMANO</t>
  </si>
  <si>
    <t>GESTIÓN CONTRACTUAL</t>
  </si>
  <si>
    <t>GESTIÓN ADMINISTRATIVA</t>
  </si>
  <si>
    <t>GESTIÓN FINANCIERA</t>
  </si>
  <si>
    <t>GESTIÓN DOCUMENTAL</t>
  </si>
  <si>
    <t>GESTIÓN JURÍDICA</t>
  </si>
  <si>
    <t xml:space="preserve">GESTIÓN TECNOLÓGICA </t>
  </si>
  <si>
    <t>ATENCIÓN A LA CIUDADANÍA</t>
  </si>
  <si>
    <t xml:space="preserve">SEGUIMIENTO, EVALUACIÓN Y CONTROL </t>
  </si>
  <si>
    <t>GESTIÓN DISCIPLINARIA</t>
  </si>
  <si>
    <t>9. Aumentar en un 30% el número de mujeres formadas en los centros de inclusión digital.</t>
  </si>
  <si>
    <t>9. Número de mujeres formadas en los Centros de Inclusión Digital</t>
  </si>
  <si>
    <t>10. Diseñar y acompañar la estrategia de emprendimiento y empleabilidad para la autonomía económica de las mujeres</t>
  </si>
  <si>
    <t>11. Territorializar la política pública de mujeres y equidad de género a través de las Casas de Igualdad de Oportunidades en las 20 localidades</t>
  </si>
  <si>
    <t>11. Número de localidades con el modelo de atención Casas de Igualdad de Oportunidades para las mujeres implementado</t>
  </si>
  <si>
    <t>667. Número de mujeres vinculadas a procesos de información, sensibilización y campañas de difusión de sus derechos</t>
  </si>
  <si>
    <t>668. Número de orientaciones y acompañamientos psicosociales a mujeres</t>
  </si>
  <si>
    <t>669. Número de orientaciones y asesorías socio jurídicas a mujeres víctimas de violencias</t>
  </si>
  <si>
    <t>37. Diseñar acciones afirmativas con enfoque diferencial, para desarrollar capacidades y promover el bienestar socio emocional y los derechos de las mujeres en todas sus diversidades, en los sectores de la administración distrital y en las localidades</t>
  </si>
  <si>
    <t>39. Número de sectores que implementan acciones afirmativas con enfoque diferencial para desarrollar capacidades y promover los derechos de las mujeres en todas sus diversidades</t>
  </si>
  <si>
    <t xml:space="preserve">38. Implementar la política pública de mujeres y equidad de género en los sectores responsables del cumplimiento de su plan de acción </t>
  </si>
  <si>
    <t>40. Política Pública de Mujeres y Equidad de Género implementada en articulación con los sectores responsables en su Plan de Acción</t>
  </si>
  <si>
    <t>39. Incorporar de manera transversal, en los 15 sectores de la administración distrital y en las localidades, el enfoque de género y de derechos de las mujeres</t>
  </si>
  <si>
    <t>41. Estrategia de transversalización implementada en los 15 sectores de la Administración Distrital</t>
  </si>
  <si>
    <t>54. Estrategia pedagógica para la valoración, la resignificación, el reconocimiento y la redistribución del trabajo de cuidado no remunerado implementada</t>
  </si>
  <si>
    <t>53. Formular las bases técnicas y coordinar la implementación del sistema distrital del cuidado</t>
  </si>
  <si>
    <t>55. Porcentaje de avance en la definición técnica y coordinación para la implementación del sistema distrital de cuidado</t>
  </si>
  <si>
    <t>56. Gestionar la implementación, en la ciudad y la ruralidad, de la estrategia de manzanas del cuidado y unidades móviles de servicios del cuidado para las personas que requieren cuidado y para los y las cuidadoras de personas y animales domésticos</t>
  </si>
  <si>
    <t>58. Estrategias de manzanas del cuidado y unidades móviles de servicios del cuidado implementadas</t>
  </si>
  <si>
    <t>304. Alcanzar al menos el 80% de efectividad (respuesta inmediata, llamadas devueltas y contactos por chat) en la atención de la linea purpura  “Mujeres escuchan mujeres” integrando un equipo de la misma a la linea de emergencias 123</t>
  </si>
  <si>
    <t>324. Efectividad en la atención de la Línea Púrpura</t>
  </si>
  <si>
    <t>305. Ampliar a 6 el modelo de operación de Casa refugio priorizando la ruralidad (Acuerdo 631/2015) y modalidad intermedia.</t>
  </si>
  <si>
    <t>325. Número de Casas Refugio en operación</t>
  </si>
  <si>
    <t>326. Número de estrategias de comunicación y divulgación con enfoque de género, diferencial e interseccional diseñadas e implementadas</t>
  </si>
  <si>
    <t>307. Implementar en 7 casas de justicia priorizadas un modelo de atención con ruta integral para mujeres y Garantizar en 8 casas de justicia y CAPIV - CENTROS DE ATENCIÓN PENAL INTEGRAL PARA VICTIMAS y CAIVAS - CENTROS DE ATENCIÓN INTEGRAL A VICTIMAS DE ABUSO SEXUAL la estrategia de justicia de género</t>
  </si>
  <si>
    <t>328. Número de URIs con estrategia de atención semi permanente para la protección de las mujeres víctimas de violencia y acceso a la justicia implementada</t>
  </si>
  <si>
    <t>309. Implementar el protocolo de prevención, atención, y sanción a la violencia contra las mujeres en el transporte público que garantice la atención del 100% de los casos y promueva su disminución.</t>
  </si>
  <si>
    <t>329. Acciones estratégicas realizadas en el marco de los componentes del Sistema SOFIA</t>
  </si>
  <si>
    <t>404. Alcanzar la paridad en al menos el 50% de las instancias de participación del Distrito Capital</t>
  </si>
  <si>
    <t>431. Porcentaje de instancias con participación paritaria en el Distrito</t>
  </si>
  <si>
    <t>426. Implementar una estrategia de formación para el desarrollo de capacidades de incidencia, liderazgo, empoderamiento y participación política de las Mujeres</t>
  </si>
  <si>
    <t>459. Número de mujeres vinculadas a procesos de formación para el desarrollo de capacidades de incidencia, liderazgo, empoderamiento y participación política de las mujeres</t>
  </si>
  <si>
    <t>428. Incorporar e implementar el enfoque de género y diferencial en los ejercicios de los presupuestos participativos.</t>
  </si>
  <si>
    <t>461. Documento de lineamiento de presupuesto participativo sensible al género, formulado y adoptado</t>
  </si>
  <si>
    <t>452. Crear y fortalecer la infraestructura tecnológica del Observatorio de Mujer y Equidad de Género que permita la articulación con los sectores distritales pertinentes</t>
  </si>
  <si>
    <t>454. Diseñar e implementar investigaciones  para diagnosticar y divulgar la situación de los derechos de las mujeres y transversalizar el enfoque de género y diferencial metodológicamente</t>
  </si>
  <si>
    <t>518. Implementar buenas prácticas de gestión administrativa y organizacional para el cumplimiento de las metas misionales a cargo de la Secretaría Distrital de la Mujer</t>
  </si>
  <si>
    <t>567. Número de buenas prácticas de gestión administrativa y organizacionales implementadas</t>
  </si>
  <si>
    <t>INDICADORES PDD</t>
  </si>
  <si>
    <t>52. Formular e implementar una estrategia pedagógica para la valoración, la resignificación, el reconocimiento y la redistribución del trabajo de cuidado no remunerado que realizan las mujeres en Bogotá</t>
  </si>
  <si>
    <t>306. Diseñar e implementar estrategias de divulgación pedagógica y de transformación cultural para el cambio social con enfoques de género, diferencial, de derechos de las mujeres e interseccional que articulen la oferta institucional con el ejercicio pleno de los derechos de las mujeres</t>
  </si>
  <si>
    <t>308. Implementar una estrategia semi permanente para la protección de las mujeres víctimas de violencia y su acceso a la justicia en 3 Unidades de Reacción Inmediata - URI de la Fiscalía General de la Nación y articulada a la línea 123 y Línea púrpura</t>
  </si>
  <si>
    <t>489. Investigaciones realizadas</t>
  </si>
  <si>
    <t>487. Porcentaje de avance en la creación y fortalecimiento de infraestructura tecnológica del OMEG para la articulación con los sectores distritales</t>
  </si>
  <si>
    <t>327. Número de mujeres atendidas con perspectiva de género y derechos de las mujeres a través de Casas de Justicia y espacios de atención integral de la Fiscalía (CAPIV, CAIVAS)</t>
  </si>
  <si>
    <t>10. Porcentaje de avance en el diseño y acompañamiento de la estrategia de emprendimiento y empleabilidad para la autonomía económica de las mujeres</t>
  </si>
  <si>
    <t>NOMBRE META / INDICADOR</t>
  </si>
  <si>
    <t>METAS SECTORIALES</t>
  </si>
  <si>
    <t>INDICADORES PMR</t>
  </si>
  <si>
    <t>METAS ESTRATEGICAS</t>
  </si>
  <si>
    <t>METAS TRAZADORAS</t>
  </si>
  <si>
    <t>Disminuir el porcentaje de percepción de las mujeres que consideran que las mujeres son mejores para el trabajo doméstico que los hombres</t>
  </si>
  <si>
    <t>Disminuir el porcentaje de percepción de los hombres que consideran que las mujeres son mejores para el trabajo doméstico que los hombres</t>
  </si>
  <si>
    <t>Número de registros por presunto delito sexual</t>
  </si>
  <si>
    <t>Reducir el porcentaje de aceptación social a las violencias contra las mujeres</t>
  </si>
  <si>
    <t>Número de acciones estratégicas realizadas para la prevención, atención y sanción de las violencias contra las mujeres en el marco de los componente del Sistema Sofía</t>
  </si>
  <si>
    <t>Porcentaje (%) de Implementación de la estrategia para enfrentar y prevenir el acoso contra la mujer dentro del sistema Transmilenio</t>
  </si>
  <si>
    <t>PORCIENTO</t>
  </si>
  <si>
    <t xml:space="preserve"> Proceso</t>
  </si>
  <si>
    <t>INFORMACIÓN PLANES OPERATIVOS ANUALES</t>
  </si>
  <si>
    <t>INDICADOR</t>
  </si>
  <si>
    <t xml:space="preserve">CRECIENTE </t>
  </si>
  <si>
    <t>DECRECIENTE</t>
  </si>
  <si>
    <t xml:space="preserve">CONSTANTE </t>
  </si>
  <si>
    <t>SUMA</t>
  </si>
  <si>
    <t>PROGRAMACIÓN ANUAL</t>
  </si>
  <si>
    <t xml:space="preserve">MEDIOS DE VERIFICACIÓN </t>
  </si>
  <si>
    <t xml:space="preserve"> EXPLICACIÓN: Este campo debe contener:
- El avance de la gestión mensual señalando las alertas que puedan afectar el cumplimiento de la actividad o producto. 
- El avance acumulado y los productos obtenidos, señalando las alternativas de solución que se emplearon para mitigar la alerta presentada.</t>
  </si>
  <si>
    <t>GRUPO ETARIO</t>
  </si>
  <si>
    <t xml:space="preserve">ENFOQUE DIFERENCIAL </t>
  </si>
  <si>
    <t>PERIODO DE REPORTE:</t>
  </si>
  <si>
    <t xml:space="preserve">GRUPO ETARIO </t>
  </si>
  <si>
    <t>REPORTE METAS VIGENCIA (Ejecución vigencia)</t>
  </si>
  <si>
    <t>PERIODO REPORTADO</t>
  </si>
  <si>
    <t>*Incluir tantas filas sean necesarias</t>
  </si>
  <si>
    <t xml:space="preserve">FORMULACIÓN Y SEGUIMIENTO  PLAN DE ACCIÓN </t>
  </si>
  <si>
    <t>EXPLICACIÓN: Información correspondiente a reservas presupuestales.</t>
  </si>
  <si>
    <t>RETRASOS Y FACTORES LIMITANTES PARA EL CUMPLIMIENTO</t>
  </si>
  <si>
    <t>SOLUCIONES PROPUESTAS PARA RESOLVER LOS RETRASOS Y FACTORES LIMITANTES PARA EL CUMPLIMIENTO</t>
  </si>
  <si>
    <t>PLANES DECRETO 612</t>
  </si>
  <si>
    <t>Mayores (Igual o superior a 60 años)</t>
  </si>
  <si>
    <t xml:space="preserve">Discapacidad </t>
  </si>
  <si>
    <t>LGBTI</t>
  </si>
  <si>
    <t>Rrom</t>
  </si>
  <si>
    <t>Plan institucional de archivos - PINAR</t>
  </si>
  <si>
    <t>Plan Anual de Adquisiciones</t>
  </si>
  <si>
    <t>Plan anticorrupción y de atención al ciudadano</t>
  </si>
  <si>
    <t xml:space="preserve">Plan de incentivos institucionales </t>
  </si>
  <si>
    <t>Plan de previsión de recursos humanos</t>
  </si>
  <si>
    <t>Plan institucional de capacitación - PIC</t>
  </si>
  <si>
    <t xml:space="preserve">Plan estrategico de Talento Humano </t>
  </si>
  <si>
    <t>Plan Anual de vacantes</t>
  </si>
  <si>
    <t xml:space="preserve">Plan trabajo anual en seguridad y salud en el trabajo </t>
  </si>
  <si>
    <t xml:space="preserve">Plan estrategico de tecnología de la información y privacidad de la información </t>
  </si>
  <si>
    <t xml:space="preserve">Plan de seguridad y privacidad de la información </t>
  </si>
  <si>
    <t>Plan de participación ciudadana</t>
  </si>
  <si>
    <t>REVISÓ OFICINA ASESORA DE PLANEACIÓN</t>
  </si>
  <si>
    <t xml:space="preserve">PRORAMACIÓN </t>
  </si>
  <si>
    <t xml:space="preserve">SEGUIMIENTO </t>
  </si>
  <si>
    <t>mmmm</t>
  </si>
  <si>
    <t>PROGRAMACIÓN META</t>
  </si>
  <si>
    <t>TIPO DE ANUALIZACIÓN  (Según aplique)</t>
  </si>
  <si>
    <t>ITEM</t>
  </si>
  <si>
    <t xml:space="preserve">DESCRIPCIÓN </t>
  </si>
  <si>
    <t>PROCESO</t>
  </si>
  <si>
    <t xml:space="preserve">OBJETIVO ESTRATÉGICO </t>
  </si>
  <si>
    <t xml:space="preserve">RETRASOS Y FACTORES LIMITANTES PARA EL CUMPLIMIENTO </t>
  </si>
  <si>
    <t>REPORTE METAS VIGENCIA ANTERIOR
DESCRIPCIÓN CUALITATIVA DEL AVANCE POR META
(Logros y beneficios, y retrasos y alternativas de solución (2.000 caracteres))</t>
  </si>
  <si>
    <t xml:space="preserve">REPORTE METAS VIGENCIA
DESCRIPCIÓN CUALITATIVA DEL AVANCE POR META </t>
  </si>
  <si>
    <t>CRONOGRAMA</t>
  </si>
  <si>
    <t>META (PROGRAMACIÓN Y SEGUIMIENTO)</t>
  </si>
  <si>
    <t>PROGRMA</t>
  </si>
  <si>
    <t xml:space="preserve">PRODUCTO INSTITUCIONAL </t>
  </si>
  <si>
    <t>En este campo se debe diligenciar la descripción del Producto, meta, resultado - PMR al cual aportan las acciones e indicadores que se van a medir</t>
  </si>
  <si>
    <t xml:space="preserve">NIVEL </t>
  </si>
  <si>
    <t>En este campo se debe seleccionar el instrumento de planeación del cual hace parte la acción e indicador a medir según aplique (Seleccionar el nivel del indicador a reportar, así como relacionar el código asignado del indicador a medir segun aplique: SEGPLAN, PMR, número de actividad, etc). Consultar en la pestaña de  generalidades.</t>
  </si>
  <si>
    <t xml:space="preserve">META </t>
  </si>
  <si>
    <t>TIPO DE ANUALIZACIÓN (según aplique)</t>
  </si>
  <si>
    <t>Este campo no es obligatorio, se diligencia según aplique
En este campo se debe relacionar el tipo de anualizacioón en coherencia con los mediciones establecidas por la SDH: Suma, Creciente, Decreciente y Constante.</t>
  </si>
  <si>
    <t>DESCRIPCIÓN DE LA MEDICIÓN</t>
  </si>
  <si>
    <t xml:space="preserve">PERIODICIDAD </t>
  </si>
  <si>
    <t>MEDIOS DE VERIFICACIÓN</t>
  </si>
  <si>
    <t xml:space="preserve">En este campo se deben relacionar los soportes en los cuales se puede revisar el cumplimiento de las acciones e indicadores programados y ejecutatos. </t>
  </si>
  <si>
    <t xml:space="preserve">En este campo se debe establecer la periodicidad de la medicicion del indicador y del reporte del seguimiento </t>
  </si>
  <si>
    <t>En este campo se debe reportar el avance del desarrollo de acciones de acuerdo a la medición del indicador</t>
  </si>
  <si>
    <t>En este campo se debe relacionar en caso de retraso, las razones por las cuales se esta generando un retraso en coherencia con la programación de cada periodo. De presentarse esta situación es obligatorio diligenciar este campo.</t>
  </si>
  <si>
    <t xml:space="preserve">En este campo se debe relacionar la descripción de las alternativas de solución </t>
  </si>
  <si>
    <t>AVANCE META</t>
  </si>
  <si>
    <t>PESTAÑA No. 3 TERRITORIALIZACIÓN</t>
  </si>
  <si>
    <t>DESCRIPCIÓN</t>
  </si>
  <si>
    <t xml:space="preserve">En estos campos se debe diligenciar el detalle de la estructura Plan de Desarrollo vigente, bajo la cual se encuentra articulado el proyecto de inversión </t>
  </si>
  <si>
    <t>En este campo se debe diligenciar el peso porcentual de la meta con relación al total de las metas (100%) del proyecto de inversión y la ponderacion vertical de las actividades, este peso debe estar directamente relacionado con la asignación presupuestal y la relevancia técnica.</t>
  </si>
  <si>
    <t xml:space="preserve">En este campo se debe diligenciar la ponderación horizontal de las actividades a desarrollar para el cumplimiento de las metas durante la vigencia. </t>
  </si>
  <si>
    <t xml:space="preserve">En este campo se debe diligenciar la información correspondiente a las reservas presupuestales, se debe relacionar si aporta al cumplimiento de la magnitud física de la meta. </t>
  </si>
  <si>
    <r>
      <t xml:space="preserve">Avances y Logros (2.000 caracteres): </t>
    </r>
    <r>
      <rPr>
        <sz val="11"/>
        <color indexed="8"/>
        <rFont val="Times New Roman"/>
        <family val="1"/>
      </rPr>
      <t>En este campo se debe diligenciar lo relacionando a los logros y avances de la meta de forma acumulada e integrada.</t>
    </r>
    <r>
      <rPr>
        <b/>
        <sz val="11"/>
        <color indexed="8"/>
        <rFont val="Times New Roman"/>
        <family val="1"/>
      </rPr>
      <t xml:space="preserve">
Retrasos y Alternativas de solución (1.000 caracteres): </t>
    </r>
    <r>
      <rPr>
        <sz val="11"/>
        <color indexed="8"/>
        <rFont val="Times New Roman"/>
        <family val="1"/>
      </rPr>
      <t xml:space="preserve">En este campo se debe diligenciar lo relacionando a las dificultades y alternativas de solución presentadas de forma acumulada e integrada. En el caso de no presentarse retrasos en el periodo de reporte, incluir una nota indicando que las cifras son acordes con la programación. </t>
    </r>
    <r>
      <rPr>
        <b/>
        <sz val="11"/>
        <color indexed="8"/>
        <rFont val="Times New Roman"/>
        <family val="1"/>
      </rPr>
      <t xml:space="preserve">
Beneficios (2.000 caracteres): </t>
    </r>
    <r>
      <rPr>
        <sz val="11"/>
        <color indexed="8"/>
        <rFont val="Times New Roman"/>
        <family val="1"/>
      </rPr>
      <t xml:space="preserve">En este campo se debe diligenciar lo relacionando a los beneficios de forma acumulada e integrada.
</t>
    </r>
    <r>
      <rPr>
        <b/>
        <sz val="11"/>
        <color indexed="8"/>
        <rFont val="Times New Roman"/>
        <family val="1"/>
      </rPr>
      <t xml:space="preserve">
Nota:</t>
    </r>
    <r>
      <rPr>
        <sz val="11"/>
        <color indexed="8"/>
        <rFont val="Times New Roman"/>
        <family val="1"/>
      </rPr>
      <t xml:space="preserve"> El número límite de cartarteres se establece t</t>
    </r>
    <r>
      <rPr>
        <sz val="11"/>
        <color indexed="8"/>
        <rFont val="Times New Roman"/>
        <family val="1"/>
      </rPr>
      <t xml:space="preserve">eniendo en cuenta lo permitido en el sistema SEGPLAN, se recomienda dejar la información que se considere estratégica desde el área misional y de mayor relevancia. </t>
    </r>
  </si>
  <si>
    <t>En este campo se debe diligenciar la fecha en que es radicado el intrumento.</t>
  </si>
  <si>
    <r>
      <rPr>
        <sz val="11"/>
        <color indexed="8"/>
        <rFont val="Times New Roman"/>
        <family val="1"/>
      </rPr>
      <t>En este campo se selecciona según aplique.</t>
    </r>
    <r>
      <rPr>
        <b/>
        <sz val="11"/>
        <color indexed="8"/>
        <rFont val="Times New Roman"/>
        <family val="1"/>
      </rPr>
      <t xml:space="preserve">
Programación: </t>
    </r>
    <r>
      <rPr>
        <sz val="11"/>
        <color indexed="8"/>
        <rFont val="Times New Roman"/>
        <family val="1"/>
      </rPr>
      <t xml:space="preserve">Corresponde al proceso de formulación del plan de acción, el cual se realiza una ves por vigencia. </t>
    </r>
    <r>
      <rPr>
        <b/>
        <sz val="11"/>
        <color indexed="8"/>
        <rFont val="Times New Roman"/>
        <family val="1"/>
      </rPr>
      <t xml:space="preserve">
Actualización: </t>
    </r>
    <r>
      <rPr>
        <sz val="11"/>
        <color indexed="8"/>
        <rFont val="Times New Roman"/>
        <family val="1"/>
      </rPr>
      <t xml:space="preserve">Corresponde al proceso mediante el cual la gerencia del proyecto modifica o ajusta la información contenida en la formulación. 
</t>
    </r>
    <r>
      <rPr>
        <b/>
        <sz val="11"/>
        <color indexed="8"/>
        <rFont val="Times New Roman"/>
        <family val="1"/>
      </rPr>
      <t xml:space="preserve">Seguimiento: </t>
    </r>
    <r>
      <rPr>
        <sz val="11"/>
        <color indexed="8"/>
        <rFont val="Times New Roman"/>
        <family val="1"/>
      </rPr>
      <t xml:space="preserve">Corresponde al proceso de reporte de avance de las metas y actividades programadas. </t>
    </r>
  </si>
  <si>
    <t>En este campo se debe diligenciar el mes de reporte de la información. Favor recordar que la información debe ser acumulada vigencia.</t>
  </si>
  <si>
    <t xml:space="preserve">En este campo se debe diligenciar la magnitud física de la meta programada y ejecutada de acuerdo con la unidad de medida de la meta, según aplique vigencia o reserva. </t>
  </si>
  <si>
    <t>En este campo se debe diligenciar la descripción del objetivo estratégico que se detalla en el Plan Estratégico intitucional al cual aportan las acciones e indicadores que se van a medir</t>
  </si>
  <si>
    <t>En este campo se debe relacionar la descripción del proceso en coherencia con el mapa de procesos  vigente</t>
  </si>
  <si>
    <t xml:space="preserve">MAGNITUD CUATRIENIO  (Según aplique) </t>
  </si>
  <si>
    <t>MAGNITUD</t>
  </si>
  <si>
    <r>
      <t xml:space="preserve">En este campo se debe detallar la expresión cualitativa del indicador.
Objeto + condición deseada del objeto (verbo conjugado) + elementos adicionales de contexto descriptivo
</t>
    </r>
    <r>
      <rPr>
        <i/>
        <sz val="11"/>
        <rFont val="Times New Roman"/>
        <family val="1"/>
      </rPr>
      <t>Ejemplo: Niños y niñas alimentados balanceadamente para su crecimiento integral.</t>
    </r>
  </si>
  <si>
    <r>
      <t xml:space="preserve">En este campo se debe relacionar la meta programada de acuerdo al indicador formulado Parámetro de referencia para determinar la magnitud. </t>
    </r>
    <r>
      <rPr>
        <i/>
        <sz val="11"/>
        <rFont val="Times New Roman"/>
        <family val="1"/>
      </rPr>
      <t>Ejemplo: 600, 100, 4.000.</t>
    </r>
  </si>
  <si>
    <r>
      <t xml:space="preserve">En este campo se debe relacionar el producto, servicio, porcentaje que se afectará con la intervención de acuerdo con el indicador propuesto. Parámetro de referencia para determinar el tipo de unidad del indicador. </t>
    </r>
    <r>
      <rPr>
        <i/>
        <sz val="11"/>
        <rFont val="Times New Roman"/>
        <family val="1"/>
      </rPr>
      <t>Ejemplo: mujeres, %, atenciones</t>
    </r>
  </si>
  <si>
    <r>
      <t xml:space="preserve">En este campo se debe diligenciar:
</t>
    </r>
    <r>
      <rPr>
        <b/>
        <sz val="11"/>
        <rFont val="Times New Roman"/>
        <family val="1"/>
      </rPr>
      <t>1.La descripción detallada de la medición del indicador.</t>
    </r>
    <r>
      <rPr>
        <sz val="11"/>
        <rFont val="Times New Roman"/>
        <family val="1"/>
      </rPr>
      <t xml:space="preserve">
</t>
    </r>
    <r>
      <rPr>
        <i/>
        <sz val="11"/>
        <rFont val="Times New Roman"/>
        <family val="1"/>
      </rPr>
      <t xml:space="preserve">De acuerdo a la meta programada, se debe realizar una descripción cualitativa de a que se refiere cada avance programado para cada trimestre desde la programación. (Si aplica)
Ejemplo 1: 
Programación actividad Trimestre 1: 40% Trimestre 2: 60%
40% Fase I - Diseño de ...
60% Fase II - Socialización y ejecución de ...
</t>
    </r>
    <r>
      <rPr>
        <b/>
        <sz val="11"/>
        <rFont val="Times New Roman"/>
        <family val="1"/>
      </rPr>
      <t xml:space="preserve">2.La representación matemática del cálculo del indicador.
</t>
    </r>
    <r>
      <rPr>
        <i/>
        <sz val="11"/>
        <rFont val="Times New Roman"/>
        <family val="1"/>
      </rPr>
      <t>Ejemplo 2: No. Capacitaciones realizadas / No. Capacitaciones programadas *100</t>
    </r>
  </si>
  <si>
    <t>En este campo se debe relacionar la programación horizontal del desarrollo de las acciones de acuerdo a la medicición del indicador</t>
  </si>
  <si>
    <t>PROGRAMACIÓN</t>
  </si>
  <si>
    <t xml:space="preserve">En este campo se debe diligenciar la descripción de la meta PDD o meta proyecto articulada con la acción e indicador a medir.
Así mismo se podrá establecer una meta operativa nueva en caso de evidenciar la necesidad. </t>
  </si>
  <si>
    <t>Magnitud</t>
  </si>
  <si>
    <t>Presupuesto</t>
  </si>
  <si>
    <t xml:space="preserve">MAGNITUD META VIGENCIA ACTUAL	</t>
  </si>
  <si>
    <t>En este campo se debe diligenciar la información correspondiente al presupuesto programado y recursos ejecutados, según aplique vigencia y reservas. (Cifras en pesos)</t>
  </si>
  <si>
    <t>RESERVAS VIGENCIA ANTERIOR (en pesos, sin decimales)</t>
  </si>
  <si>
    <t>PRESUPUESTO ASIGNADO EN LA VIGENCIA ACTUAL (en pesos, sin decimales)</t>
  </si>
  <si>
    <t>PROGRAMACION DE COMPROMISOS</t>
  </si>
  <si>
    <t>COMPROMISOS</t>
  </si>
  <si>
    <t>PROGRAMACION DE GIROS</t>
  </si>
  <si>
    <t>GIROS</t>
  </si>
  <si>
    <t>AVANCE</t>
  </si>
  <si>
    <t>Adultez (Entre 29 y 59 años)</t>
  </si>
  <si>
    <t>Infancia (Menor de 12 años)</t>
  </si>
  <si>
    <t>Juventud (Entre 12 y 14 años)</t>
  </si>
  <si>
    <t>Juventud (Entre 15 y 28 años)</t>
  </si>
  <si>
    <t>Menor de 12</t>
  </si>
  <si>
    <t>Entre 12 y 14</t>
  </si>
  <si>
    <t>Entre 15 y 28</t>
  </si>
  <si>
    <t>Entre 29 y 59</t>
  </si>
  <si>
    <t xml:space="preserve">Igual o mayo a 60 </t>
  </si>
  <si>
    <t>No responde</t>
  </si>
  <si>
    <t>Indigenas</t>
  </si>
  <si>
    <t>Afrodescendientes</t>
  </si>
  <si>
    <t>Raizales</t>
  </si>
  <si>
    <t>Discapacidad</t>
  </si>
  <si>
    <t xml:space="preserve">Este anexo, responde a la necesidad de plasmar la información correspondiente que las acciones (derivadas de metas PDD, metas proyecto de inversión, indicadores PMR, actividades) que se territorializan incluyendo el enfoque diferencial y según grupo etario, así como las reportadas a nivel distrital.
De ser necesario las celdas correspondientes a enfoque diferencial, especificamente población en discapacidad (Sordociega, auditiva,, visual, multiple, mental, física, cognitiva, otro) y población LGBTI (Lesbianas, gays, bisexuales, hererosexuales, No responde...)  se puede establecer mayor desagregue de ser necesario en la misma celda. </t>
  </si>
  <si>
    <t>AVANCE MENSUAL</t>
  </si>
  <si>
    <t>PRODUCTO INSTITUCIONAL (PMR):</t>
  </si>
  <si>
    <t>PESTAÑA No. 1 METAS PA PROYECTO</t>
  </si>
  <si>
    <t>PESTAÑA No. 2 INDICADORES PA</t>
  </si>
  <si>
    <t>Avances y Logros Mensual (2.000 caracteres)</t>
  </si>
  <si>
    <t>Avances y Logros Acumulado 
(2.000 caracteres)</t>
  </si>
  <si>
    <t>DESCRIPCIÓN CUALITATIVA DEL AVANCE MES</t>
  </si>
  <si>
    <t>DESCRIPCIÓN CUALITATIVA DEL AVANCE ACUMULADO</t>
  </si>
  <si>
    <t>Este campo solo aplica para los planes relacionados con el Decreto 612.</t>
  </si>
  <si>
    <t>SEGUIMIENTO TOTAL</t>
  </si>
  <si>
    <t>MAGNITUD EJECUTADA</t>
  </si>
  <si>
    <t>Este campo contiene dos columnas:
- MAGNITUD EJECUTADA: Correspondiente al avance acumulado de la meta a la fecha del reporte.
- % AVANCE: Formula que calcula el avance de la magnitud ejecutada a la fecha del reporte sobre la meta de la vigencia.</t>
  </si>
  <si>
    <t>DESCRIPCIÓN CUALITATIVA DEL AVANCE ACUMULADA</t>
  </si>
  <si>
    <t>En este campo se debe relacionar el avance mensual del indicador.</t>
  </si>
  <si>
    <t>En este campo se debe registrar el avance del indicador a la fecha del reporte de forma acumulada e integrada.</t>
  </si>
  <si>
    <t>Versión: 09</t>
  </si>
  <si>
    <t>En este campo se debe relacionar la magnitud programada y ejecutada de manera mensual, para cada localidad.</t>
  </si>
  <si>
    <t>En este campo se debe relacionar el presupuesto programado y ejecutado de manera trimestral, para cada localidad, por temas de reporte en el sistema SEGPLAN.</t>
  </si>
  <si>
    <t>PRESUPUESTO</t>
  </si>
  <si>
    <r>
      <rPr>
        <sz val="11"/>
        <color indexed="8"/>
        <rFont val="Times New Roman"/>
        <family val="1"/>
      </rPr>
      <t>En este campo se selecciona según aplique.</t>
    </r>
    <r>
      <rPr>
        <b/>
        <sz val="11"/>
        <color indexed="8"/>
        <rFont val="Times New Roman"/>
        <family val="1"/>
      </rPr>
      <t xml:space="preserve">
Programación: </t>
    </r>
    <r>
      <rPr>
        <sz val="11"/>
        <color indexed="8"/>
        <rFont val="Times New Roman"/>
        <family val="1"/>
      </rPr>
      <t xml:space="preserve">Corresponde al proceso de formulación del plan de acción, el cual se realiza una vez por vigencia. </t>
    </r>
    <r>
      <rPr>
        <b/>
        <sz val="11"/>
        <color indexed="8"/>
        <rFont val="Times New Roman"/>
        <family val="1"/>
      </rPr>
      <t xml:space="preserve">
Actualización: </t>
    </r>
    <r>
      <rPr>
        <sz val="11"/>
        <color indexed="8"/>
        <rFont val="Times New Roman"/>
        <family val="1"/>
      </rPr>
      <t xml:space="preserve">Corresponde al proceso mediante el cual la gerencia del proyecto modifica o ajusta la información contenida en la formulación. 
</t>
    </r>
    <r>
      <rPr>
        <b/>
        <sz val="11"/>
        <color indexed="8"/>
        <rFont val="Times New Roman"/>
        <family val="1"/>
      </rPr>
      <t xml:space="preserve">Seguimiento: </t>
    </r>
    <r>
      <rPr>
        <sz val="11"/>
        <color indexed="8"/>
        <rFont val="Times New Roman"/>
        <family val="1"/>
      </rPr>
      <t xml:space="preserve">Corresponde al proceso de reporte de avance de las metas y actividades programadas. </t>
    </r>
  </si>
  <si>
    <t>Código: DE-FO-5</t>
  </si>
  <si>
    <t>Fecha de Emisión: 10/01/2023</t>
  </si>
  <si>
    <t>Producir una estrategia de comunicaciones con enfoque de género y de derechos, para la transformación cultural y el cambio social</t>
  </si>
  <si>
    <t>Reducir la aceptación cultural e institucional del machismo y las violencias contra las mujeres, y garantizar el acceso efectivo a la justicia.</t>
  </si>
  <si>
    <t xml:space="preserve"> Reducir la aceptación cultural e institucional del machismo y las violencias contra las mujeres, y garantizar el acceso efectivo a la justicia.</t>
  </si>
  <si>
    <t>1.1 Conformar el equipo profesional que producirá la estrategia de comunicaciones con enfoque de género y de derechos, para la transformación cultural y el cambio social</t>
  </si>
  <si>
    <t>1.2 Desarrollar contenidos de carácter temático que den cuenta de temas estratégicos o misionales de la Secretaría Distrital de la Mujer</t>
  </si>
  <si>
    <t xml:space="preserve">1.3 Diseñar insumos gráficos (piezas y videos) que visibilicen  la misionalidad y oferta de servicios de la Secretaría de la Mujer. </t>
  </si>
  <si>
    <t>1.4 Difundir masivamente, mediante publicaciones en las canales digitales institucionales, la misionalidad y oferta de servicios de la Secretaría de la Mujer, así como de los servicios que requieren ser socializados por las demás entidades del Distrito.</t>
  </si>
  <si>
    <t>2.1 Conformar el equipo profesional que producirá la estrategia de comunicaciones con enfoque de género y de derechos, para la transformación cultural y el cambio social</t>
  </si>
  <si>
    <t>2.2 Suscribir los contratos y/o convenios que faciliten el logro de los objetivos de la estrategia de comunicaciones y la campañas institucionales de la Secretaria Distrital de la Mujer.</t>
  </si>
  <si>
    <t>Difundir a 80.000.000 ciudadanos y ciudadanas información sobre los derechos de las mujeres y oferta de servicios para su garantía en Bogotá, a través del desarrollo de campañas, formatos de comunicación y materiales de divulgación edu pedagógica.</t>
  </si>
  <si>
    <t>Número de contratos de prestación de servicios suscritos</t>
  </si>
  <si>
    <t>Numero de contratos y/o convenios suscritos</t>
  </si>
  <si>
    <t>Número de personas informadas (métricas arrojadas por redes sociales: así Facebook y Twitter impresiones, Instagram alcance) sobre los derechos de las mujeres, a través de material de divulgación publicado en los canales de comunicación de la entidad.</t>
  </si>
  <si>
    <t>Número de personas informadas o alcanzadas a traves de las publicaciones realizadas por la SDMujer (reporte de los operadores acerca del alcance de vayas, publicidad, TV, pautas en radio, etc) sobre los derechos de las mujeres, a través de material de divulgación publicado en los canales de comunicación de la entidad, Redes sociales y Medios de comunicación, masiva entre otros.</t>
  </si>
  <si>
    <t>Número de visitas al sitio web institucional.</t>
  </si>
  <si>
    <t>Número de publicaciones enfocadas en minimizar la aceptación social de la violencia contra las mujeres</t>
  </si>
  <si>
    <t xml:space="preserve">Número de ciudadanos y ciudadanas informados, impactados o alcanzados a partir de la implementación de estrategias de divulgación pedagógica con enfoques de género y de derechos </t>
  </si>
  <si>
    <t>2.3 Difundir a las ciudadanas y ciudadanos información sobre los derechos de las mujeres y oferta de servicios para su garantía en Bogotá, con material publicado en los canales de comunicación de la entidad.</t>
  </si>
  <si>
    <t>2.4 Difundir a las ciudadanas y ciudadanos información sobre los derechos de las mujeres y oferta de servicios para su garantía en Bogotá, con pauta en medios de comunicación masivos o alternativos.</t>
  </si>
  <si>
    <t>2.5 Visitas al sitio WEB institucional, en secciones especiales o generales con temáticas sobre los derechos de las mujeres y oferta de servicios para su garantía en Bogotá</t>
  </si>
  <si>
    <t>2.6 Elaborar y difundir material gráfico y contenidos edu pedagógico que minimicen la aceptación social de las violencias contra las mujeres</t>
  </si>
  <si>
    <t>Numero de piezas diseñadas y/o producidas</t>
  </si>
  <si>
    <t>Porcentaje de avance en la ejecución de  campañas (Un machista menos, SIDICU, Linea Purpura, Da el Primer paso, violencias en el espacio publico)</t>
  </si>
  <si>
    <t>Número de publicaciones difundidas en canales digitales institucionales</t>
  </si>
  <si>
    <t xml:space="preserve">6. Desarrollar y fortalecer las estrategias de divulgación pedagógica y de transformación cultural sobre los derechos de las mujeres y la información sobre la oferta de servicios
de la SDMujer, en Bogotá </t>
  </si>
  <si>
    <t>PONDERACIÓN 2021</t>
  </si>
  <si>
    <t>Meta 1</t>
  </si>
  <si>
    <t>Vigencia</t>
  </si>
  <si>
    <t>2021</t>
  </si>
  <si>
    <t>2023</t>
  </si>
  <si>
    <t>2024</t>
  </si>
  <si>
    <t>Total</t>
  </si>
  <si>
    <t>Meta 2</t>
  </si>
  <si>
    <t>Difundir a 15,000,000 ciudadanos y ciudadanas información sobre los derechos de las mujeres y oferta de servicios para su garantía en Bogotá, a través del desarrollo de campañas, formatos de comunicación y materiales de divulgación edu pedagógica.</t>
  </si>
  <si>
    <t>Inicial PI</t>
  </si>
  <si>
    <t>Ajuste PI</t>
  </si>
  <si>
    <t>Ejecución Real</t>
  </si>
  <si>
    <t>Propuesta incremento</t>
  </si>
  <si>
    <t>No. De la Meta</t>
  </si>
  <si>
    <t>Tipo de anualización</t>
  </si>
  <si>
    <t xml:space="preserve">Constante </t>
  </si>
  <si>
    <t>1.Producir una estrategia de comunicaciones con enfoque de género y de derechos, para la transformación cultural y el cambio social</t>
  </si>
  <si>
    <t>Suma</t>
  </si>
  <si>
    <t xml:space="preserve"> Creciente</t>
  </si>
  <si>
    <t>2. Difundir a 15,000,000 ciudadanos y ciudadanas información sobre los derechos de las mujeres y oferta de servicios para su garantía en Bogotá, a través del desarrollo de campañas, formatos de comunicación y materiales de divulgación edu pedagógica.</t>
  </si>
  <si>
    <t>Componente del gasto</t>
  </si>
  <si>
    <t>Personal contratado para apoyar las actividades propias de los proyectos de inversión de la entidad</t>
  </si>
  <si>
    <t>Servicios prestados a las empresas y servicios de</t>
  </si>
  <si>
    <t>Vigencia 2020</t>
  </si>
  <si>
    <t>Vigencia 2021</t>
  </si>
  <si>
    <t>Vigencia 2022</t>
  </si>
  <si>
    <t>Vigencia 2023</t>
  </si>
  <si>
    <t>Vigencia 2024</t>
  </si>
  <si>
    <t>COMUNICACIÓN ESTRATÉGICA</t>
  </si>
  <si>
    <t>Diseñar e implementar estrategias de divulgación pedagógica y de transformación cultural para el cambio social con enfoques de género, diferencial, de derechos de las mujeres e interseccional que articulen la oferta institucional con el ejercicio pleno de los derechos de las mujeres</t>
  </si>
  <si>
    <t>Constante</t>
  </si>
  <si>
    <t>Sumatoria</t>
  </si>
  <si>
    <t>Número</t>
  </si>
  <si>
    <t>Sumatoria de estrategia de comunicaciones diseñanas e implementadas por vigencia</t>
  </si>
  <si>
    <t>Sumatoria de alcances</t>
  </si>
  <si>
    <t>Anual</t>
  </si>
  <si>
    <t>Documento entregado a traves de memorando u oficio al Despacho de la Secretaría Distrital de la Mujer</t>
  </si>
  <si>
    <t>Creciente</t>
  </si>
  <si>
    <t>Porcentaje</t>
  </si>
  <si>
    <t>Sumatoria de contratos de Prestación de servicios suscritos</t>
  </si>
  <si>
    <t>Sumatoria de piezas diseñadas y/o producidas</t>
  </si>
  <si>
    <t>Sumatoria de publicaciones difundidas en canales digitales institucionales</t>
  </si>
  <si>
    <t>Sumatoria de contratos de prestación de servicios suscritos</t>
  </si>
  <si>
    <t>Sumatoria de contratos y/o convenios suscritos</t>
  </si>
  <si>
    <t>Sumatoria de personas informadas (métricas arrojadas por redes sociales: así Facebook y Twitter impresiones, Instagram alcance) sobre los derechos de las mujeres, a través de material de divulgación publicado en los canales de comunicación de la entidad.</t>
  </si>
  <si>
    <t>Sumatoria de personas informadas o alcanzadas a traves de las publicaciones realizadas por la SDMujer (reporte de los operadores acerca del alcance de vayas, publicidad, TV, pautas en radio, etc) sobre los derechos de las mujeres, a través de material de divulgación publicado en los canales de comunicación de la entidad, Redes sociales y Medios de comunicación, masiva entre otros.</t>
  </si>
  <si>
    <t>Sumatoria de visitas al sitio web institucional.</t>
  </si>
  <si>
    <t>Sumatoria de publicaciones enfocadas en minimizar la aceptación social de la violencia contra las mujeres</t>
  </si>
  <si>
    <t xml:space="preserve">Reporte de sumatoria de alcances realizados a traves de los distintos medios de difusión </t>
  </si>
  <si>
    <t>Porcentaje de avance en la ejecución de  campañas (Un machista menos, SIDICU, Línea Purpura, Da el Primer paso, violencias en el espacio publico)</t>
  </si>
  <si>
    <t>Número de personas informadas o alcanzadas a través de las publicaciones realizadas por la SDMujer (reporte de los operadores acerca del alcance de vayas, publicidad, TV, pautas en radio, etc.) sobre los derechos de las mujeres, a través de material de divulgación publicado en los canales de comunicación de la entidad, Redes sociales y Medios de comunicación, masiva entre otros.</t>
  </si>
  <si>
    <t>APROBÓ (Según aplique Gerenta de proyecto, Líder técnica y responsable de proceso)</t>
  </si>
  <si>
    <t xml:space="preserve">DIRECCIONAMIENTO ESTRATÉGICO </t>
  </si>
  <si>
    <t>FORMULACIÓN</t>
  </si>
  <si>
    <t>ACTUALIZACIÓN</t>
  </si>
  <si>
    <t>OBJETIVO ESTRATÉGICO:</t>
  </si>
  <si>
    <t>Nombre: Olga Milena Calvo Correa</t>
  </si>
  <si>
    <t>Cargo: Contratista</t>
  </si>
  <si>
    <t>Nombre: CLAUDIA PATRICIA LÓPEZ HERRERA</t>
  </si>
  <si>
    <t>Cargo: LIDERESA DEL PROYECTO</t>
  </si>
  <si>
    <t>POA</t>
  </si>
  <si>
    <t>Construir y publicar información sobre la misionalidad, derechos de las mujeres, cultura no sexista y acciones desarrolladas por la SDMujer.</t>
  </si>
  <si>
    <t>Número de Publicaciones en medios institucionales</t>
  </si>
  <si>
    <t>Sumatoria de publicaciones en medios institucionales</t>
  </si>
  <si>
    <t>Trimestral</t>
  </si>
  <si>
    <t xml:space="preserve">Desallorrar acciones de relacionamiento con periodistas y medios de comunicación para la publicación de información relacionada con la misión, procesos, actividades, eventos y/o posicionamiento público de la SDMujer  </t>
  </si>
  <si>
    <t xml:space="preserve">Número de Notas de información de la SDMujer en medios de comunicación no institucionales </t>
  </si>
  <si>
    <t xml:space="preserve">Sumatoria de notas de información de la SDMujer en medios de comunicación no institucionales </t>
  </si>
  <si>
    <t>Conceptualizar, difundir y hacer seguimiento a las Campañas desarrolladas instititucionalmente</t>
  </si>
  <si>
    <t>Número de Campañas difundidas</t>
  </si>
  <si>
    <t>Sumatoria de campañas difundidas</t>
  </si>
  <si>
    <t>Cubrir eventos institucionales</t>
  </si>
  <si>
    <t>Numero de Cubrimientos de eventos institucionales</t>
  </si>
  <si>
    <t>Sumatoria de cubrimientos de eventos institucionales</t>
  </si>
  <si>
    <t>Diseñar y publicar piezas gráficas relacionadas con  la misionalidad, derechos de las mujeres, cultura no sexista y acciones desarrolladas por la SDMujer.</t>
  </si>
  <si>
    <t>Número de Piezas gráficas diseñadas y publicadas</t>
  </si>
  <si>
    <t>Sumatoria de Piezas gráficas diseñadas y publicadas</t>
  </si>
  <si>
    <t>Diseñar y publicar piezas audiovisuales relacionados con  la misionalidad, derechos de las mujeres, cultura no sexista y acciones desarrolladas por la SDMujer.</t>
  </si>
  <si>
    <t>Número de piezas audiovisuales Audiovisuales diseñadas y publicadas</t>
  </si>
  <si>
    <t>Sumatoria de piezas audiovisuales Audiovisuales diseñadas y publicadas</t>
  </si>
  <si>
    <t>Elaborar y difundir información relacionada con las acciones, procesos y servicios de la Secretaría Distrital de la Mujer, a través de los canales de comunicación interna</t>
  </si>
  <si>
    <t>Número de publicaciones en canales de comunicación interna</t>
  </si>
  <si>
    <t>Sumatoria de publicaciones en canales de comunicación interna</t>
  </si>
  <si>
    <t xml:space="preserve">Publicar las rendiciones de cuentas de la entidad en los canales de comunicación existentes </t>
  </si>
  <si>
    <t>Número de Rediciones de cuentas publicadas en medios de comunicación de la Entidad</t>
  </si>
  <si>
    <t>Sumatoria de Rediciones de cuentas publicadas en medios de comunicación de la Entidad</t>
  </si>
  <si>
    <t>Difundir y dar a conocer la importancia de la información del link "Transparencia y Acceso a la Información" en diferentes canales de comunicación internos y externos de la Secretaría Distrital Mujer.</t>
  </si>
  <si>
    <t>Número de publicaciones relacionadas con el link de transparencia en medios institucionales</t>
  </si>
  <si>
    <t>Sumatoria de publicaciones relacionadas con el link de transparencia en medios institucionales</t>
  </si>
  <si>
    <t xml:space="preserve">Firma: </t>
  </si>
  <si>
    <t>3. Inspirar confianza y legitimidad para vivir sin miedo y ser epicentro de cultura, ciudadanía, paz y reconciliación</t>
  </si>
  <si>
    <t>Producir 4 estrategias de comunicaciones con enfoque de género y de derechos, para la transformación cultural y el cambio social</t>
  </si>
  <si>
    <t>40. Más mujeres viven una vida libre de violencias, se sienten seguras y acceden con confianza al sistema de justicia</t>
  </si>
  <si>
    <t>Difundir a 80,000,000 ciudadanos y ciudadanas información sobre los derechos de Magnitud las mujeres y oferta de servicios para su garantía en Bogotá, a través del desarrollo de campañas, formatos de comunicación y materiales de divulgación edu pedagógica.</t>
  </si>
  <si>
    <t>x</t>
  </si>
  <si>
    <t>Nombre: CLAUDIA MARCELA RINCÓN CAICEDO</t>
  </si>
  <si>
    <t xml:space="preserve">Cargo: GERENTA DEL PROYECTO </t>
  </si>
  <si>
    <t>En el mes de junio se suscribió el Convenio Interadministrativo No. 958 de Central de Medios con ETB, por un total de $2.857.337.644.
Fuente de Información: SECOP II</t>
  </si>
  <si>
    <t>La información reportada en la presente actividad corresponde a los alcances realizados a través del contrato de Central de Medios de la SDMujer. Por lo cual, los avances serán reportados de acuerdo con la facturación del Convenio Interadministrativo de Cental de Medios vigencia 2023</t>
  </si>
  <si>
    <t>En el mes de junio se contabilizaron 132.754 clics en la página de la SDMujer, entre los cuales se destacan las siguientes temáticas: Sistema de Cuidado, Da el Primer Paso . En la vigencia 2023 se han registrado un total de 586.240 clics</t>
  </si>
  <si>
    <t>Se elaboraron 16 campañas en el primer semestre de 2023, correspondientes a: 1. Date Cuenta, 2. Da El Primer Paso, 3. Manzanas del Cuidado, 4. Un Machista Menos, 5. A cuidar se Aprende, 6. Pita y Avisa – Brigada #DateCuenta, 7. Bogotá Se La Juega y 8. Mujeres Al Poder en el primer trimestre. 
En el segundo trimestre las campañas correspondientes a: 1. Date Cuenta, 2. Da El Primer Paso, 3. Manzanas del Cuidado, 4. Un Machista Menos, 5. Hombres al Cuidado, 6. Saca lo mejor de ti, 7. Menstruar con bienestar y 8. Women Deliver
Con estas campañas se llega a un total de 16 campañas desarrolladas en 2023</t>
  </si>
  <si>
    <t xml:space="preserve">Una de las grandes responsabilidades del proceso Comunicación Estratégica es tener expresiones gráficas de calidad, amigables y de impacto que logren transmitir los mensajes estratégicos priorizados por la Secretaría Distrital de la Mujer.
Durante el primer trimestre se elaboraron 931 piezas, y en el segundo trimestre un total de 1070 piezas
</t>
  </si>
  <si>
    <t xml:space="preserve">Con el fin de dar acatar lo normado respecto a la Ley de Transparencia y el acceso a la información pública,  a través de la página Web y Redes sociales de la SDM se elaboraron y publicaron un total de 8  Boletinas, 2 mensajes en Twitter, y 2 en Facebook en el primer trimestre de 2023. En segundo trimestre se realizaron 5 publiaciones en Twitter y 3 en Facebook
El botón en el header superior con menú desplegable de todas las opciones habilitadas dentro del menú de “Transparencia y Acceso a la información pública” (https://www.sdmujer.gov.co/ley-de-transparencia-y-acceso-a-la-informacion-publica), este botón esta de forma permanente y siempre visible para las usuarias del portal web. </t>
  </si>
  <si>
    <t>La producción audiovisual es el resultado de la combinación de diferentes necesidades, que para el tema que nos ocupa, sobre sale el interés de comunicar a nuestro público objetivo de una manera dinámica y concreta.
Durante el primer trimestre se produjeron 36 producciones audiovisuales. En el segundo trimestre 265 producciones audiovisuales</t>
  </si>
  <si>
    <t>En el primer trimestre de la vigencia 2023 se publicaron un total de 1.027 piezas comunicativas en medios,  y en el segundo trimestre 1.390 piezas comunicativas en medios; gestión con la que se destacaron los cursos virtuales, las inauguraciones de las Manzanas de Cuidado y demás actividades misionales de la secretaría.
Además se brindó información para dar a conocer la Línea Purpura y los servicios ofertados por la SDMujer.</t>
  </si>
  <si>
    <t>En el primer semestre de 2023 se realizaron acompañamientos a los eventos presenciales, acompañamiento en las distintas localidades de la ciudad, a las inauguraciones de las Manzanas de Cuidado y otras jornadas de la SDMujer, con el fin de fortalecer a las mujeres de la cuidad de acuerdo con las estrategias definidas en este corte.
 En total se llevaron a cabo 144 cubrimientos en eventos y jornadas institucionales en el primer trimestre de 2023 y 251 en el segundo trimestre .</t>
  </si>
  <si>
    <t>A través de la implementación del documento “Protocolo relación con periodistas y/o medios de comunicación masivos y/o alternativos”, el proceso Comunicación Estratégica mantiene y fortalece este relacionamiento con periodista. Dicho documento ofrece las principales indicaciones o recomendaciones sobre la relación efectiva para la publicación de información de programas, proyectos y servicios de la SDMujer.
El relacionamiento con los medios le permite a la SDMujer ampliar su campo de cobertura, ya que las publicaciones realizadas por ellos, llegan a sus seguidores a lo largo de la geografía nacional. Algunos de los medios de mayor impacto que hacen parte de nuestras fuentes, son:  Canal Capital (TV), La FM (radio), El Tiempo.com (Prensa), Radio Santafe, El Nuevo Siglo (Prensa), RCN Radio, El Espectador (prensa), entre otros.
Durante el primer semestre de 2023 se gestionó la publicación de 357 notas de caracter periodístico,  en medios de comunicación masivos nacionales, buscando fortalecer a la SDMujer, socializando  sus servicios, actividades y campañas.</t>
  </si>
  <si>
    <t xml:space="preserve">La difusión interna y la apropiación de l@s servidor@s adscritos a la Secretaría Distrital de la Mujer es una actividad clave para tener un canal de diálogo abierto, de doble vía, útil para incentivar la pertenencia, la motivación y la multiplicación de las acciones que se adelantan desde cada una de las áreas de la entidad.
Esta labor se aterriza mediante la publicación de boletinas diarias y  envío de correos masivos. 
Durante el primer trimestre  se  publicaron 22  boletinas y 2 correos masivos, y en segundo trimestre se publicaron 21 boletinas institucionales
</t>
  </si>
  <si>
    <t xml:space="preserve">En es segundo trimestre de 2023 no se realizaron rendiciones de cuentas
</t>
  </si>
  <si>
    <t>En el primer trimestre de 2023 se llevó a cabo la rendición de cuentas de Alcaldia Mayor en el Movistar Arena. Para esta jorada se elaboraron piezas comunicativas y además se realizo la publicación de información en página web y en redes sociales, así:
1. Banner en página web de la SDMUjer
2. Boletina Informativa
3. 41 publicaciones en redes sociales
En es segundo trimestre de 2023 no se realizaron rendiciones de cuentas</t>
  </si>
  <si>
    <t xml:space="preserve">Publicaciones Canales </t>
  </si>
  <si>
    <t>Contenidos y PG</t>
  </si>
  <si>
    <t>Personas informadas en RS</t>
  </si>
  <si>
    <t>2020
Segundo Semestre</t>
  </si>
  <si>
    <t>Descripción</t>
  </si>
  <si>
    <t>2023 - Corte Junio</t>
  </si>
  <si>
    <t>Se adelantó la contratación de 17 personas a través de contratos de prestación de servicios (Contratos No. 80, 81, 82, 88, 89, 91, 110, 258, 263, 270, 271, 384, 385, 394, 431, 434 y 774). Estas personas serán las encargadas de diseñar e implementar las actividades necesarias para cumplir con la elaboración de la estrategia de comunicaciones en la vigencia 2023. En esta línea se comprometió un valor total de $1.212.706.252 para el cumplimiento de lo definido en el proyecto de inversión. 
Fuente de Información: SECOP II</t>
  </si>
  <si>
    <t>Se desarrollaron contenidos de carácter temático con información de los derechos de las mujeres a una vida libre de violencias, además de información de los servicios misionales de la Secretaría Distrital de la Mujer. El porcentaje de  avance en la ejecución de  campañas (Un machista menos, SIDICU, Línea Purpura, Da el Primer paso, violencias en el espacio publico) corresponde al 105%, con una ejecución de 18 contenidos en el mes de enero, 155 contenidos elaborados en el mes de febrero, 166 contenidos en el mes de marzo, 148 contenidos en el mes de abril, 331 contenidos en mayo, 439 contenidos del mes de junio y 301 contenidos en el mes de julio; para un total de 1.558 contenidos de un total 1.200 contenidos programados para la vigencia 2023.</t>
  </si>
  <si>
    <t>En el mes de julio se realizaron 513  piezas gráficas para dar a conocer los servicios y campañas de la SDMujer, entre los cuales se destacan: Da el Primer Paso, Bus del Cuidado Rural, Manzanas del Cuidado, violencias, entre otras. En el acumulado del 2023 se han desarrollado 3.776 piezas gráficas.</t>
  </si>
  <si>
    <t>En el mes de julio se avanzó en 5% de lo programado en la estrategia de comunicaciones de la SDMujer
Se elaboraron piezas con el fin de ifundir información acerca de los derechos de las mujeres, los servicios prestados por la SDMujer, rutas de acceso, ubicación de las Manzanas de Cuidado, Centros de Atención más cercanos entre otros; cumpliendo los objetivos de la estratégia.</t>
  </si>
  <si>
    <t>A través del Proceso de Comunicación Estratégica, la Secretaria Distrital de la Mujer llevó a cabo la Estrategia de Comunicaciones con el fin de difundir información acerca de los derechos de las mujeres, los servicios prestados por la SDMujer, rutas de acceso, ubicación de las Manzanas de Cuidado, Centros de Atención más cercanos entre otros. 
Además, adelantó la contratación de Prestación de Servicios de Personas Naturales, para apoyar la elaboración, publicación y difusión de piezas informativas necesarias en la misionalidad de la SDMujer. Es importante mencionar que en la vigencia 2023 teniendo en cuenta las solicitudes recibidas se ha logrando un cumplimiento del 55% de la meta del 2023.</t>
  </si>
  <si>
    <t>Se adelantó la contratación de 8 personas a través de contratos de prestación de servicios (Contratos No.90, 253, 255, 272, 386, 387, 388 y 820). Estas personas serán las encargadas de diseñar e implementar las actividades necesarias para cumplir con la elaboración de la estrategia de comunicaciones en la vigencia 2023 especialmente en la estrategia  edu pedagógica. enfocada en que minimicen la aceptación social de las violencias contra las mujeres. En esta línea se comprometió un valor total de $653.262.795 para el cumplimiento de lo definido en el proyecto de inversión.
Fuente de Información: SECOP II</t>
  </si>
  <si>
    <t>Se realizaron actividades de difusión masiva para dar a conocer los diferentes servicios de la Sdmujer en el mes de julio, logrando un total de 410.580 alcances en dicho mes y un acumulado de 6,156,943 en la vigencia 2023. Es importante precisar que el avance de la meta corresponde al número de personas alcanzadas por cada una de las redes sociales de la SDMujer (Facebook, Twitter, Instagram, Tik Tok), por lo que al realizarse a través de medios de difusión masiva se realiza alcance a un mayor número de personas en los distintos canales.</t>
  </si>
  <si>
    <t>En el mes de julio se contabilizaron 82.126 clics en la página de la SDMujer, entre los cuales se destacan las siguientes temáticas: Sistema de Cuidado, Da el Primer Paso . En la vigencia 2023 se han registrado un total de 668.366 clics</t>
  </si>
  <si>
    <t>En el mes de julio se realizaron 23 publicaciones y contenidos periodísticos, en los cuales se destacan: " Violencia Física", "Conmemoración día de la lucha contra el delito de ACAQ", y "Invitación  al conversatorio que realizaremos para conmemorar el Día Mundial contra la Trata de Personas". Logrando un acumulado de 74 publicaciones en lo corrido de la vigencia 2023.</t>
  </si>
  <si>
    <t>Se realizaron actividades de difusión masiva para dar a conocer los diferentes servicios de la Sdmujer en el mes de julio, logrando un total de 492.706 alcances en dicho mes. Es importante precisar que el avance de la meta corresponde al número de personas alcanzadas por cada una de las herramientas de difusión utilizadas para el cumplimiento de la Estrategia de comunicaciones de la SDMujer, por lo que al realizarse a través de medios de difusión masiva se realiza alcance a un mayor número de personas en los distintos canales.</t>
  </si>
  <si>
    <t>Se realizaron actividades de difusión masiva para dar a conocer los diferentes servicios de la Sdmujer en lo corrido de la vigencia 2023 se ha logrado un total de 6825.309 alcances. Es importante precisar que el avance de la meta corresponde al número de personas alcanzadas por cada una de las herramientas de difusión utilizadas para el cumplimiento de la Estrategia de comunicaciones de la SDMujer, por lo que al realizarse a través de medios de difusión masiva se realiza alcance a un mayor número de personas en los distintos canales.</t>
  </si>
  <si>
    <t xml:space="preserve">En el mes de julio se realizaron 412 publicaciones en los canales digitales de la entidad, las cuales se distribuyeron de la siguiente manera: 34 Instagram, 259 Twitter, 89 Facebook, 14 TikTok y 16 en Linkedin. Adicionalmente se realizaron 26 en el sitio WEB Institucional. En el acumulado de la vigencia 2023 se han realizado 2.785 publicaciones. </t>
  </si>
  <si>
    <t>En el mes de julio se avanzó en 5% de lo programado en la estrategia de comunicaciones de la SDMujer
Se elaboraron piezas con el fin de difundir información acerca de los derechos de las mujeres, los servicios prestados por la SDMujer, rutas de acceso, ubicación de las Manzanas de Cuidado, Centros de Atención más cercanos entre otros; cumpliendo los objetivos de la estratégia.</t>
  </si>
  <si>
    <t>A través del Proceso de Comunicación Estratégica, la Secretaria Distrital de la Mujer llevó a cabo la Estrategia de Comunicaciones con el fin de difundir información acerca de los derechos de las mujeres, los servicios prestados por la SDMujer, rutas de acceso, ubicación de las Manzanas de Cuidado, Centros de Atención más cercanos,  entre otros. 
Además, se adelantó la contratación de Prestación de Servicios de Personas Naturales, para apoyar la elaboración, publicación y difusión de piezas informativas necesarias en la misionalidad de la SDMujer. Es importante mencionar que en la vigencia 2023, teniendo en cuenta las solicitudes recibidas se ha logrando un cumplimiento del 55% de la meta del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</si>
</sst>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4">
    <numFmt numFmtId="6" formatCode="&quot;$&quot;\ #,##0;[Red]\-&quot;$&quot;\ #,##0"/>
    <numFmt numFmtId="41" formatCode="_-* #,##0_-;\-* #,##0_-;_-* &quot;-&quot;_-;_-@_-"/>
    <numFmt numFmtId="43" formatCode="_-* #,##0.00_-;\-* #,##0.00_-;_-* &quot;-&quot;??_-;_-@_-"/>
    <numFmt numFmtId="164" formatCode="_-&quot;$&quot;* #,##0.00_-;\-&quot;$&quot;* #,##0.00_-;_-&quot;$&quot;* &quot;-&quot;??_-;_-@_-"/>
    <numFmt numFmtId="165" formatCode="#,##0\ &quot;€&quot;;\-#,##0\ &quot;€&quot;"/>
    <numFmt numFmtId="166" formatCode="_-* #,##0\ &quot;€&quot;_-;\-* #,##0\ &quot;€&quot;_-;_-* &quot;-&quot;\ &quot;€&quot;_-;_-@_-"/>
    <numFmt numFmtId="167" formatCode="_-* #,##0\ _€_-;\-* #,##0\ _€_-;_-* &quot;-&quot;\ _€_-;_-@_-"/>
    <numFmt numFmtId="168" formatCode="_-* #,##0.00\ &quot;€&quot;_-;\-* #,##0.00\ &quot;€&quot;_-;_-* &quot;-&quot;??\ &quot;€&quot;_-;_-@_-"/>
    <numFmt numFmtId="169" formatCode="_-* #,##0.00\ _€_-;\-* #,##0.00\ _€_-;_-* &quot;-&quot;??\ _€_-;_-@_-"/>
    <numFmt numFmtId="170" formatCode="_(&quot;$&quot;\ * #,##0.00_);_(&quot;$&quot;\ * \(#,##0.00\);_(&quot;$&quot;\ * &quot;-&quot;??_);_(@_)"/>
    <numFmt numFmtId="171" formatCode="_ &quot;$&quot;\ * #,##0.00_ ;_ &quot;$&quot;\ * \-#,##0.00_ ;_ &quot;$&quot;\ * &quot;-&quot;??_ ;_ @_ "/>
    <numFmt numFmtId="172" formatCode="&quot;$&quot;\ #,##0"/>
    <numFmt numFmtId="173" formatCode="_-* #,##0\ _€_-;\-* #,##0\ _€_-;_-* &quot;-&quot;??\ _€_-;_-@_-"/>
    <numFmt numFmtId="174" formatCode="0.0%"/>
    <numFmt numFmtId="175" formatCode="[$$-240A]\ #,##0;[Red][$$-240A]\ #,##0"/>
    <numFmt numFmtId="176" formatCode="#,##0;[Red]#,##0"/>
    <numFmt numFmtId="177" formatCode="_-[$$-240A]\ * #,##0.00_-;\-[$$-240A]\ * #,##0.00_-;_-[$$-240A]\ * &quot;-&quot;??_-;_-@_-"/>
    <numFmt numFmtId="178" formatCode="&quot;$&quot;\ #,##0.00"/>
    <numFmt numFmtId="179" formatCode="_-[$$-240A]\ * #,##0_-;\-[$$-240A]\ * #,##0_-;_-[$$-240A]\ * &quot;-&quot;??_-;_-@_-"/>
    <numFmt numFmtId="180" formatCode="_(* #,##0.0_);_(* \(#,##0.0\);_(* &quot;-&quot;??_);_(@_)"/>
    <numFmt numFmtId="181" formatCode="_(* #,##0_);_(* \(#,##0\);_(* &quot;-&quot;??_);_(@_)"/>
    <numFmt numFmtId="182" formatCode="_-* #,##0.00_-;\-* #,##0.00_-;_-* &quot;-&quot;_-;_-@_-"/>
    <numFmt numFmtId="183" formatCode="_-* #,##0.000\ _€_-;\-* #,##0.000\ _€_-;_-* &quot;-&quot;??\ _€_-;_-@_-"/>
    <numFmt numFmtId="184" formatCode="_-* #,##0.000_-;\-* #,##0.000_-;_-* &quot;-&quot;???_-;_-@_-"/>
  </numFmts>
  <fonts count="46" x14ac:knownFonts="1">
    <font>
      <sz val="11"/>
      <color theme="1"/>
      <name val="Calibri"/>
      <family val="2"/>
      <scheme val="minor"/>
    </font>
    <font>
      <sz val="11"/>
      <color indexed="8"/>
      <name val="Calibri"/>
      <family val="2"/>
    </font>
    <font>
      <sz val="10"/>
      <name val="Arial"/>
      <family val="2"/>
    </font>
    <font>
      <b/>
      <sz val="10"/>
      <name val="Times New Roman"/>
      <family val="1"/>
    </font>
    <font>
      <sz val="10"/>
      <name val="Times New Roman"/>
      <family val="1"/>
    </font>
    <font>
      <sz val="10"/>
      <name val="Arial Narrow"/>
      <family val="2"/>
    </font>
    <font>
      <sz val="10"/>
      <name val="Arial Narrow"/>
      <family val="2"/>
    </font>
    <font>
      <sz val="11"/>
      <name val="Times New Roman"/>
      <family val="1"/>
    </font>
    <font>
      <b/>
      <sz val="11"/>
      <name val="Times New Roman"/>
      <family val="1"/>
    </font>
    <font>
      <b/>
      <sz val="11"/>
      <color indexed="8"/>
      <name val="Times New Roman"/>
      <family val="1"/>
    </font>
    <font>
      <b/>
      <sz val="11"/>
      <color indexed="10"/>
      <name val="Times New Roman"/>
      <family val="1"/>
    </font>
    <font>
      <b/>
      <i/>
      <sz val="11"/>
      <name val="Times New Roman"/>
      <family val="1"/>
    </font>
    <font>
      <b/>
      <sz val="11"/>
      <name val="Arial Narrow"/>
      <family val="2"/>
    </font>
    <font>
      <sz val="11"/>
      <color indexed="8"/>
      <name val="Times New Roman"/>
      <family val="1"/>
    </font>
    <font>
      <sz val="11"/>
      <color indexed="8"/>
      <name val="Times New Roman"/>
      <family val="1"/>
    </font>
    <font>
      <i/>
      <sz val="11"/>
      <name val="Times New Roman"/>
      <family val="1"/>
    </font>
    <font>
      <b/>
      <sz val="12"/>
      <name val="Times New Roman"/>
      <family val="1"/>
    </font>
    <font>
      <sz val="11"/>
      <color theme="1"/>
      <name val="Calibri"/>
      <family val="2"/>
      <scheme val="minor"/>
    </font>
    <font>
      <sz val="11"/>
      <color theme="0"/>
      <name val="Calibri"/>
      <family val="2"/>
      <scheme val="minor"/>
    </font>
    <font>
      <sz val="10"/>
      <color theme="1"/>
      <name val="Verdana"/>
      <family val="2"/>
    </font>
    <font>
      <sz val="11"/>
      <color theme="1"/>
      <name val="Calibri"/>
      <family val="2"/>
    </font>
    <font>
      <b/>
      <sz val="11"/>
      <color theme="0"/>
      <name val="Calibri"/>
      <family val="2"/>
      <scheme val="minor"/>
    </font>
    <font>
      <sz val="17"/>
      <color theme="0"/>
      <name val="Calibri"/>
      <family val="2"/>
      <scheme val="minor"/>
    </font>
    <font>
      <sz val="11"/>
      <color rgb="FF0B744D"/>
      <name val="Calibri"/>
      <family val="2"/>
      <scheme val="minor"/>
    </font>
    <font>
      <sz val="11"/>
      <name val="Calibri"/>
      <family val="2"/>
      <scheme val="minor"/>
    </font>
    <font>
      <b/>
      <sz val="10"/>
      <color theme="1"/>
      <name val="Verdana"/>
      <family val="2"/>
    </font>
    <font>
      <sz val="11"/>
      <color rgb="FF9C5700"/>
      <name val="Calibri"/>
      <family val="2"/>
      <scheme val="minor"/>
    </font>
    <font>
      <sz val="42"/>
      <color theme="0"/>
      <name val="Segoe UI"/>
      <family val="2"/>
      <charset val="1"/>
    </font>
    <font>
      <b/>
      <sz val="11"/>
      <color theme="1"/>
      <name val="Calibri"/>
      <family val="2"/>
      <scheme val="minor"/>
    </font>
    <font>
      <sz val="11"/>
      <color theme="1"/>
      <name val="Times New Roman"/>
      <family val="1"/>
    </font>
    <font>
      <sz val="11"/>
      <color rgb="FFFF0000"/>
      <name val="Times New Roman"/>
      <family val="1"/>
    </font>
    <font>
      <b/>
      <sz val="11"/>
      <color theme="1"/>
      <name val="Times New Roman"/>
      <family val="1"/>
    </font>
    <font>
      <b/>
      <sz val="11"/>
      <color rgb="FF000000"/>
      <name val="Times New Roman"/>
      <family val="1"/>
    </font>
    <font>
      <sz val="11"/>
      <color rgb="FF000000"/>
      <name val="Times New Roman"/>
      <family val="1"/>
    </font>
    <font>
      <b/>
      <sz val="11"/>
      <color theme="0" tint="-0.34998626667073579"/>
      <name val="Calibri"/>
      <family val="2"/>
      <scheme val="minor"/>
    </font>
    <font>
      <b/>
      <sz val="18"/>
      <color theme="0" tint="-0.34998626667073579"/>
      <name val="Calibri"/>
      <family val="2"/>
      <scheme val="minor"/>
    </font>
    <font>
      <b/>
      <sz val="12"/>
      <color theme="1"/>
      <name val="Times New Roman"/>
      <family val="1"/>
    </font>
    <font>
      <b/>
      <sz val="10"/>
      <color theme="1"/>
      <name val="Arial"/>
      <family val="2"/>
    </font>
    <font>
      <sz val="10"/>
      <color theme="1"/>
      <name val="Arial"/>
      <family val="2"/>
    </font>
    <font>
      <b/>
      <i/>
      <sz val="10"/>
      <color theme="1"/>
      <name val="Arial"/>
      <family val="2"/>
    </font>
    <font>
      <b/>
      <sz val="10"/>
      <color rgb="FF000000"/>
      <name val="Arial"/>
      <family val="2"/>
    </font>
    <font>
      <sz val="10"/>
      <color rgb="FF000000"/>
      <name val="Arial"/>
      <family val="2"/>
    </font>
    <font>
      <sz val="16"/>
      <color rgb="FF000000"/>
      <name val="Calibri"/>
      <family val="2"/>
    </font>
    <font>
      <sz val="16"/>
      <color rgb="FFFFFFFF"/>
      <name val="Calibri"/>
      <family val="2"/>
    </font>
    <font>
      <b/>
      <sz val="16"/>
      <color rgb="FF000000"/>
      <name val="Calibri"/>
      <family val="2"/>
    </font>
    <font>
      <b/>
      <sz val="11"/>
      <name val="Calibri"/>
      <family val="2"/>
      <scheme val="minor"/>
    </font>
  </fonts>
  <fills count="28">
    <fill>
      <patternFill patternType="none"/>
    </fill>
    <fill>
      <patternFill patternType="gray125"/>
    </fill>
    <fill>
      <patternFill patternType="solid">
        <fgColor indexed="9"/>
        <bgColor indexed="64"/>
      </patternFill>
    </fill>
    <fill>
      <patternFill patternType="solid">
        <fgColor theme="9" tint="0.79998168889431442"/>
        <bgColor indexed="65"/>
      </patternFill>
    </fill>
    <fill>
      <patternFill patternType="solid">
        <fgColor theme="9" tint="0.79998168889431442"/>
        <bgColor theme="9" tint="0.79998168889431442"/>
      </patternFill>
    </fill>
    <fill>
      <patternFill patternType="solid">
        <fgColor rgb="FF217346"/>
        <bgColor indexed="64"/>
      </patternFill>
    </fill>
    <fill>
      <patternFill patternType="solid">
        <fgColor theme="9"/>
      </patternFill>
    </fill>
    <fill>
      <patternFill patternType="solid">
        <fgColor rgb="FFDBE5F1"/>
        <bgColor indexed="64"/>
      </patternFill>
    </fill>
    <fill>
      <patternFill patternType="solid">
        <fgColor rgb="FFFFEB9C"/>
      </patternFill>
    </fill>
    <fill>
      <patternFill patternType="solid">
        <fgColor theme="7" tint="0.59999389629810485"/>
        <bgColor indexed="64"/>
      </patternFill>
    </fill>
    <fill>
      <patternFill patternType="solid">
        <fgColor theme="4" tint="0.59999389629810485"/>
        <bgColor indexed="64"/>
      </patternFill>
    </fill>
    <fill>
      <patternFill patternType="solid">
        <fgColor theme="8" tint="0.39997558519241921"/>
        <bgColor indexed="64"/>
      </patternFill>
    </fill>
    <fill>
      <patternFill patternType="solid">
        <fgColor theme="9" tint="0.59999389629810485"/>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6" tint="0.59999389629810485"/>
        <bgColor indexed="64"/>
      </patternFill>
    </fill>
    <fill>
      <patternFill patternType="solid">
        <fgColor theme="3" tint="0.59999389629810485"/>
        <bgColor indexed="64"/>
      </patternFill>
    </fill>
    <fill>
      <patternFill patternType="solid">
        <fgColor theme="8" tint="0.59999389629810485"/>
        <bgColor indexed="64"/>
      </patternFill>
    </fill>
    <fill>
      <patternFill patternType="solid">
        <fgColor rgb="FF92D050"/>
        <bgColor indexed="64"/>
      </patternFill>
    </fill>
    <fill>
      <patternFill patternType="solid">
        <fgColor theme="0"/>
        <bgColor indexed="64"/>
      </patternFill>
    </fill>
    <fill>
      <patternFill patternType="solid">
        <fgColor theme="7" tint="0.79998168889431442"/>
        <bgColor indexed="64"/>
      </patternFill>
    </fill>
    <fill>
      <patternFill patternType="solid">
        <fgColor theme="7" tint="0.39997558519241921"/>
        <bgColor indexed="64"/>
      </patternFill>
    </fill>
    <fill>
      <patternFill patternType="solid">
        <fgColor rgb="FFDDDDDD"/>
        <bgColor indexed="64"/>
      </patternFill>
    </fill>
    <fill>
      <patternFill patternType="solid">
        <fgColor theme="0" tint="-0.14999847407452621"/>
        <bgColor indexed="64"/>
      </patternFill>
    </fill>
    <fill>
      <patternFill patternType="solid">
        <fgColor rgb="FFFFFF00"/>
        <bgColor indexed="64"/>
      </patternFill>
    </fill>
    <fill>
      <patternFill patternType="solid">
        <fgColor rgb="FFCC66FF"/>
        <bgColor indexed="64"/>
      </patternFill>
    </fill>
    <fill>
      <patternFill patternType="solid">
        <fgColor rgb="FFFFFFFF"/>
        <bgColor indexed="64"/>
      </patternFill>
    </fill>
    <fill>
      <patternFill patternType="solid">
        <fgColor rgb="FF974B95"/>
        <bgColor indexed="64"/>
      </patternFill>
    </fill>
  </fills>
  <borders count="8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style="thin">
        <color indexed="64"/>
      </top>
      <bottom/>
      <diagonal/>
    </border>
    <border>
      <left style="thin">
        <color indexed="64"/>
      </left>
      <right style="thin">
        <color indexed="64"/>
      </right>
      <top style="medium">
        <color indexed="64"/>
      </top>
      <bottom/>
      <diagonal/>
    </border>
    <border>
      <left/>
      <right/>
      <top style="medium">
        <color indexed="64"/>
      </top>
      <bottom style="thin">
        <color indexed="64"/>
      </bottom>
      <diagonal/>
    </border>
    <border>
      <left style="thin">
        <color indexed="64"/>
      </left>
      <right/>
      <top/>
      <bottom/>
      <diagonal/>
    </border>
    <border>
      <left/>
      <right/>
      <top style="thin">
        <color indexed="64"/>
      </top>
      <bottom style="medium">
        <color indexed="64"/>
      </bottom>
      <diagonal/>
    </border>
    <border>
      <left/>
      <right/>
      <top style="thin">
        <color theme="9" tint="0.39994506668294322"/>
      </top>
      <bottom style="thin">
        <color theme="9" tint="0.39994506668294322"/>
      </bottom>
      <diagonal/>
    </border>
    <border>
      <left/>
      <right style="thin">
        <color theme="9" tint="0.39991454817346722"/>
      </right>
      <top/>
      <bottom style="thin">
        <color theme="9" tint="0.39991454817346722"/>
      </bottom>
      <diagonal/>
    </border>
    <border>
      <left style="thin">
        <color theme="9" tint="0.39994506668294322"/>
      </left>
      <right/>
      <top/>
      <bottom style="thin">
        <color theme="9" tint="0.39991454817346722"/>
      </bottom>
      <diagonal/>
    </border>
    <border>
      <left style="medium">
        <color indexed="64"/>
      </left>
      <right style="medium">
        <color theme="0"/>
      </right>
      <top style="medium">
        <color indexed="64"/>
      </top>
      <bottom style="medium">
        <color theme="0"/>
      </bottom>
      <diagonal/>
    </border>
    <border>
      <left style="medium">
        <color theme="0"/>
      </left>
      <right/>
      <top style="medium">
        <color indexed="64"/>
      </top>
      <bottom style="medium">
        <color theme="0"/>
      </bottom>
      <diagonal/>
    </border>
    <border>
      <left style="medium">
        <color theme="0"/>
      </left>
      <right/>
      <top style="medium">
        <color indexed="64"/>
      </top>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style="medium">
        <color theme="0"/>
      </left>
      <right/>
      <top style="medium">
        <color indexed="64"/>
      </top>
      <bottom style="medium">
        <color indexed="64"/>
      </bottom>
      <diagonal/>
    </border>
    <border>
      <left style="medium">
        <color theme="0"/>
      </left>
      <right/>
      <top/>
      <bottom style="medium">
        <color theme="0"/>
      </bottom>
      <diagonal/>
    </border>
    <border>
      <left style="medium">
        <color theme="0"/>
      </left>
      <right/>
      <top/>
      <bottom/>
      <diagonal/>
    </border>
    <border>
      <left style="medium">
        <color indexed="64"/>
      </left>
      <right style="thin">
        <color indexed="64"/>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s>
  <cellStyleXfs count="34">
    <xf numFmtId="0" fontId="0" fillId="0" borderId="0"/>
    <xf numFmtId="0" fontId="17" fillId="3" borderId="66" applyNumberFormat="0" applyAlignment="0" applyProtection="0"/>
    <xf numFmtId="49" fontId="19" fillId="0" borderId="0" applyFill="0" applyBorder="0" applyProtection="0">
      <alignment horizontal="left" vertical="center"/>
    </xf>
    <xf numFmtId="0" fontId="20" fillId="4" borderId="67" applyNumberFormat="0" applyFont="0" applyFill="0" applyAlignment="0"/>
    <xf numFmtId="0" fontId="20" fillId="4" borderId="68" applyNumberFormat="0" applyFont="0" applyFill="0" applyAlignment="0"/>
    <xf numFmtId="0" fontId="22" fillId="5" borderId="0" applyNumberFormat="0" applyProtection="0">
      <alignment horizontal="left" wrapText="1" indent="4"/>
    </xf>
    <xf numFmtId="0" fontId="23" fillId="5" borderId="0" applyNumberFormat="0" applyProtection="0">
      <alignment horizontal="left" wrapText="1" indent="4"/>
    </xf>
    <xf numFmtId="0" fontId="21" fillId="6" borderId="0" applyNumberFormat="0" applyBorder="0" applyAlignment="0" applyProtection="0"/>
    <xf numFmtId="16" fontId="24" fillId="0" borderId="0" applyFont="0" applyFill="0" applyBorder="0" applyAlignment="0">
      <alignment horizontal="left"/>
    </xf>
    <xf numFmtId="0" fontId="25" fillId="7" borderId="0" applyNumberFormat="0" applyBorder="0" applyProtection="0">
      <alignment horizontal="center" vertical="center"/>
    </xf>
    <xf numFmtId="169" fontId="17" fillId="0" borderId="0" applyFont="0" applyFill="0" applyBorder="0" applyAlignment="0" applyProtection="0"/>
    <xf numFmtId="167" fontId="17" fillId="0" borderId="0" applyFont="0" applyFill="0" applyBorder="0" applyAlignment="0" applyProtection="0"/>
    <xf numFmtId="41" fontId="17" fillId="0" borderId="0" applyFont="0" applyFill="0" applyBorder="0" applyAlignment="0" applyProtection="0"/>
    <xf numFmtId="169" fontId="5" fillId="0" borderId="0" applyFont="0" applyFill="0" applyBorder="0" applyAlignment="0" applyProtection="0"/>
    <xf numFmtId="168" fontId="17" fillId="0" borderId="0" applyFont="0" applyFill="0" applyBorder="0" applyAlignment="0" applyProtection="0"/>
    <xf numFmtId="166" fontId="17" fillId="0" borderId="0" applyFont="0" applyFill="0" applyBorder="0" applyAlignment="0" applyProtection="0"/>
    <xf numFmtId="164" fontId="17" fillId="0" borderId="0" applyFont="0" applyFill="0" applyBorder="0" applyAlignment="0" applyProtection="0"/>
    <xf numFmtId="171" fontId="2" fillId="0" borderId="0" applyFont="0" applyFill="0" applyBorder="0" applyAlignment="0" applyProtection="0"/>
    <xf numFmtId="170" fontId="17" fillId="0" borderId="0" applyFont="0" applyFill="0" applyBorder="0" applyAlignment="0" applyProtection="0"/>
    <xf numFmtId="164" fontId="1" fillId="0" borderId="0" applyFont="0" applyFill="0" applyBorder="0" applyAlignment="0" applyProtection="0"/>
    <xf numFmtId="165" fontId="20" fillId="0" borderId="0" applyFont="0" applyFill="0" applyBorder="0" applyAlignment="0" applyProtection="0"/>
    <xf numFmtId="0" fontId="26" fillId="8" borderId="0" applyNumberFormat="0" applyBorder="0" applyAlignment="0" applyProtection="0"/>
    <xf numFmtId="0" fontId="2" fillId="0" borderId="0"/>
    <xf numFmtId="0" fontId="2" fillId="0" borderId="0"/>
    <xf numFmtId="0" fontId="20" fillId="0" borderId="0"/>
    <xf numFmtId="0" fontId="6" fillId="0" borderId="0"/>
    <xf numFmtId="0" fontId="5" fillId="0" borderId="0"/>
    <xf numFmtId="0" fontId="2" fillId="0" borderId="0"/>
    <xf numFmtId="9" fontId="17" fillId="0" borderId="0" applyFont="0" applyFill="0" applyBorder="0" applyAlignment="0" applyProtection="0"/>
    <xf numFmtId="9" fontId="5" fillId="0" borderId="0" applyFont="0" applyFill="0" applyBorder="0" applyAlignment="0" applyProtection="0"/>
    <xf numFmtId="9" fontId="2" fillId="0" borderId="0" applyFont="0" applyFill="0" applyBorder="0" applyAlignment="0" applyProtection="0"/>
    <xf numFmtId="0" fontId="23" fillId="0" borderId="0" applyFill="0" applyBorder="0">
      <alignment wrapText="1"/>
    </xf>
    <xf numFmtId="0" fontId="18" fillId="0" borderId="0"/>
    <xf numFmtId="0" fontId="27" fillId="5" borderId="0" applyNumberFormat="0" applyBorder="0" applyProtection="0">
      <alignment horizontal="left" indent="1"/>
    </xf>
  </cellStyleXfs>
  <cellXfs count="771">
    <xf numFmtId="0" fontId="0" fillId="0" borderId="0" xfId="0"/>
    <xf numFmtId="9" fontId="4" fillId="9" borderId="1" xfId="28" applyFont="1" applyFill="1" applyBorder="1" applyAlignment="1" applyProtection="1">
      <alignment horizontal="center" vertical="center" wrapText="1"/>
      <protection locked="0"/>
    </xf>
    <xf numFmtId="9" fontId="3" fillId="0" borderId="2" xfId="22" applyNumberFormat="1" applyFont="1" applyBorder="1" applyAlignment="1">
      <alignment horizontal="center" vertical="center" wrapText="1"/>
    </xf>
    <xf numFmtId="176" fontId="17" fillId="0" borderId="0" xfId="14" applyNumberFormat="1" applyFont="1" applyBorder="1" applyAlignment="1">
      <alignment vertical="center"/>
    </xf>
    <xf numFmtId="0" fontId="0" fillId="0" borderId="3" xfId="0" applyBorder="1" applyAlignment="1">
      <alignment horizontal="center"/>
    </xf>
    <xf numFmtId="0" fontId="0" fillId="10" borderId="1" xfId="0" applyFill="1" applyBorder="1"/>
    <xf numFmtId="9" fontId="4" fillId="10" borderId="1" xfId="28" applyFont="1" applyFill="1" applyBorder="1" applyAlignment="1" applyProtection="1">
      <alignment horizontal="center" vertical="center" wrapText="1"/>
      <protection locked="0"/>
    </xf>
    <xf numFmtId="9" fontId="3" fillId="10" borderId="2" xfId="22" applyNumberFormat="1" applyFont="1" applyFill="1" applyBorder="1" applyAlignment="1">
      <alignment horizontal="center" vertical="center" wrapText="1"/>
    </xf>
    <xf numFmtId="0" fontId="0" fillId="11" borderId="1" xfId="0" applyFill="1" applyBorder="1"/>
    <xf numFmtId="0" fontId="0" fillId="12" borderId="1" xfId="0" applyFill="1" applyBorder="1"/>
    <xf numFmtId="9" fontId="4" fillId="12" borderId="1" xfId="28" applyFont="1" applyFill="1" applyBorder="1" applyAlignment="1" applyProtection="1">
      <alignment horizontal="center" vertical="center" wrapText="1"/>
      <protection locked="0"/>
    </xf>
    <xf numFmtId="9" fontId="3" fillId="12" borderId="2" xfId="22" applyNumberFormat="1" applyFont="1" applyFill="1" applyBorder="1" applyAlignment="1">
      <alignment horizontal="center" vertical="center" wrapText="1"/>
    </xf>
    <xf numFmtId="0" fontId="0" fillId="13" borderId="1" xfId="0" applyFill="1" applyBorder="1"/>
    <xf numFmtId="0" fontId="0" fillId="14" borderId="1" xfId="0" applyFill="1" applyBorder="1"/>
    <xf numFmtId="0" fontId="0" fillId="15" borderId="1" xfId="0" applyFill="1" applyBorder="1"/>
    <xf numFmtId="0" fontId="0" fillId="9" borderId="1" xfId="0" applyFill="1" applyBorder="1"/>
    <xf numFmtId="0" fontId="0" fillId="16" borderId="1" xfId="0" applyFill="1" applyBorder="1"/>
    <xf numFmtId="0" fontId="0" fillId="15" borderId="4" xfId="0" applyFill="1" applyBorder="1"/>
    <xf numFmtId="0" fontId="0" fillId="17" borderId="1" xfId="0" applyFill="1" applyBorder="1"/>
    <xf numFmtId="0" fontId="0" fillId="12" borderId="2" xfId="0" applyFill="1" applyBorder="1"/>
    <xf numFmtId="0" fontId="0" fillId="15" borderId="2" xfId="0" applyFill="1" applyBorder="1"/>
    <xf numFmtId="0" fontId="0" fillId="9" borderId="2" xfId="0" applyFill="1" applyBorder="1"/>
    <xf numFmtId="0" fontId="0" fillId="17" borderId="2" xfId="0" applyFill="1" applyBorder="1"/>
    <xf numFmtId="0" fontId="0" fillId="14" borderId="2" xfId="0" applyFill="1" applyBorder="1"/>
    <xf numFmtId="0" fontId="0" fillId="10" borderId="5" xfId="0" applyFill="1" applyBorder="1"/>
    <xf numFmtId="0" fontId="0" fillId="12" borderId="5" xfId="0" applyFill="1" applyBorder="1"/>
    <xf numFmtId="0" fontId="0" fillId="15" borderId="5" xfId="0" applyFill="1" applyBorder="1"/>
    <xf numFmtId="0" fontId="0" fillId="9" borderId="5" xfId="0" applyFill="1" applyBorder="1"/>
    <xf numFmtId="0" fontId="0" fillId="17" borderId="5" xfId="0" applyFill="1" applyBorder="1"/>
    <xf numFmtId="0" fontId="0" fillId="14" borderId="5" xfId="0" applyFill="1" applyBorder="1"/>
    <xf numFmtId="0" fontId="0" fillId="0" borderId="6" xfId="0" applyBorder="1" applyAlignment="1">
      <alignment horizontal="center"/>
    </xf>
    <xf numFmtId="0" fontId="0" fillId="0" borderId="7" xfId="0" applyBorder="1" applyAlignment="1">
      <alignment horizontal="center"/>
    </xf>
    <xf numFmtId="9" fontId="4" fillId="10" borderId="8" xfId="28" applyFont="1" applyFill="1" applyBorder="1" applyAlignment="1" applyProtection="1">
      <alignment horizontal="center" vertical="center" wrapText="1"/>
      <protection locked="0"/>
    </xf>
    <xf numFmtId="9" fontId="3" fillId="10" borderId="9" xfId="22" applyNumberFormat="1" applyFont="1" applyFill="1" applyBorder="1" applyAlignment="1">
      <alignment horizontal="center" vertical="center" wrapText="1"/>
    </xf>
    <xf numFmtId="9" fontId="3" fillId="12" borderId="8" xfId="22" applyNumberFormat="1" applyFont="1" applyFill="1" applyBorder="1" applyAlignment="1">
      <alignment horizontal="center" vertical="center" wrapText="1"/>
    </xf>
    <xf numFmtId="0" fontId="0" fillId="12" borderId="9" xfId="0" applyFill="1" applyBorder="1"/>
    <xf numFmtId="0" fontId="0" fillId="12" borderId="8" xfId="0" applyFill="1" applyBorder="1"/>
    <xf numFmtId="0" fontId="0" fillId="15" borderId="8" xfId="0" applyFill="1" applyBorder="1"/>
    <xf numFmtId="0" fontId="0" fillId="15" borderId="9" xfId="0" applyFill="1" applyBorder="1"/>
    <xf numFmtId="0" fontId="0" fillId="9" borderId="8" xfId="0" applyFill="1" applyBorder="1"/>
    <xf numFmtId="0" fontId="0" fillId="9" borderId="9" xfId="0" applyFill="1" applyBorder="1"/>
    <xf numFmtId="0" fontId="0" fillId="17" borderId="8" xfId="0" applyFill="1" applyBorder="1"/>
    <xf numFmtId="0" fontId="0" fillId="17" borderId="9" xfId="0" applyFill="1" applyBorder="1"/>
    <xf numFmtId="0" fontId="0" fillId="14" borderId="8" xfId="0" applyFill="1" applyBorder="1"/>
    <xf numFmtId="0" fontId="0" fillId="14" borderId="9" xfId="0" applyFill="1" applyBorder="1"/>
    <xf numFmtId="0" fontId="0" fillId="15" borderId="10" xfId="0" applyFill="1" applyBorder="1"/>
    <xf numFmtId="0" fontId="0" fillId="18" borderId="4" xfId="0" applyFill="1" applyBorder="1"/>
    <xf numFmtId="0" fontId="0" fillId="18" borderId="1" xfId="0" applyFill="1" applyBorder="1"/>
    <xf numFmtId="0" fontId="0" fillId="18" borderId="10" xfId="0" applyFill="1" applyBorder="1"/>
    <xf numFmtId="9" fontId="28" fillId="0" borderId="0" xfId="28" applyFont="1" applyBorder="1" applyAlignment="1">
      <alignment horizontal="center" vertical="center"/>
    </xf>
    <xf numFmtId="0" fontId="0" fillId="0" borderId="0" xfId="0" applyAlignment="1">
      <alignment vertical="center"/>
    </xf>
    <xf numFmtId="0" fontId="8" fillId="19" borderId="69" xfId="22" applyFont="1" applyFill="1" applyBorder="1" applyAlignment="1">
      <alignment vertical="center" wrapText="1"/>
    </xf>
    <xf numFmtId="0" fontId="8" fillId="19" borderId="70" xfId="22" applyFont="1" applyFill="1" applyBorder="1" applyAlignment="1">
      <alignment vertical="center" wrapText="1"/>
    </xf>
    <xf numFmtId="0" fontId="8" fillId="19" borderId="71" xfId="22" applyFont="1" applyFill="1" applyBorder="1" applyAlignment="1">
      <alignment vertical="center" wrapText="1"/>
    </xf>
    <xf numFmtId="0" fontId="8" fillId="19" borderId="0" xfId="22" applyFont="1" applyFill="1" applyAlignment="1">
      <alignment vertical="center" wrapText="1"/>
    </xf>
    <xf numFmtId="0" fontId="10" fillId="19" borderId="0" xfId="22" applyFont="1" applyFill="1" applyAlignment="1">
      <alignment vertical="center" wrapText="1"/>
    </xf>
    <xf numFmtId="0" fontId="8" fillId="19" borderId="11" xfId="22" applyFont="1" applyFill="1" applyBorder="1" applyAlignment="1">
      <alignment vertical="center" wrapText="1"/>
    </xf>
    <xf numFmtId="0" fontId="7" fillId="19" borderId="11" xfId="22" applyFont="1" applyFill="1" applyBorder="1" applyAlignment="1">
      <alignment vertical="center" wrapText="1"/>
    </xf>
    <xf numFmtId="0" fontId="7" fillId="19" borderId="12" xfId="22" applyFont="1" applyFill="1" applyBorder="1" applyAlignment="1">
      <alignment vertical="center" wrapText="1"/>
    </xf>
    <xf numFmtId="0" fontId="8" fillId="19" borderId="13" xfId="22" applyFont="1" applyFill="1" applyBorder="1" applyAlignment="1">
      <alignment vertical="center" wrapText="1"/>
    </xf>
    <xf numFmtId="0" fontId="7" fillId="19" borderId="0" xfId="22" applyFont="1" applyFill="1" applyAlignment="1">
      <alignment vertical="center" wrapText="1"/>
    </xf>
    <xf numFmtId="0" fontId="7" fillId="19" borderId="14" xfId="22" applyFont="1" applyFill="1" applyBorder="1" applyAlignment="1">
      <alignment vertical="center" wrapText="1"/>
    </xf>
    <xf numFmtId="0" fontId="0" fillId="0" borderId="72" xfId="0" applyBorder="1" applyAlignment="1">
      <alignment vertical="center"/>
    </xf>
    <xf numFmtId="0" fontId="0" fillId="0" borderId="73" xfId="0" applyBorder="1" applyAlignment="1">
      <alignment vertical="center"/>
    </xf>
    <xf numFmtId="0" fontId="0" fillId="0" borderId="74" xfId="0" applyBorder="1" applyAlignment="1">
      <alignment vertical="center"/>
    </xf>
    <xf numFmtId="0" fontId="8" fillId="0" borderId="0" xfId="22" applyFont="1" applyAlignment="1">
      <alignment horizontal="center" vertical="center" wrapText="1"/>
    </xf>
    <xf numFmtId="0" fontId="8" fillId="0" borderId="14" xfId="22" applyFont="1" applyBorder="1" applyAlignment="1">
      <alignment horizontal="center" vertical="center" wrapText="1"/>
    </xf>
    <xf numFmtId="0" fontId="8" fillId="19" borderId="13" xfId="22" applyFont="1" applyFill="1" applyBorder="1" applyAlignment="1">
      <alignment horizontal="center" vertical="center" wrapText="1"/>
    </xf>
    <xf numFmtId="0" fontId="8" fillId="19" borderId="75" xfId="22" applyFont="1" applyFill="1" applyBorder="1" applyAlignment="1">
      <alignment horizontal="center" vertical="center" wrapText="1"/>
    </xf>
    <xf numFmtId="0" fontId="11" fillId="19" borderId="0" xfId="22" applyFont="1" applyFill="1" applyAlignment="1">
      <alignment horizontal="center" vertical="center" wrapText="1"/>
    </xf>
    <xf numFmtId="0" fontId="8" fillId="19" borderId="0" xfId="22" applyFont="1" applyFill="1" applyAlignment="1">
      <alignment horizontal="center" vertical="center" wrapText="1"/>
    </xf>
    <xf numFmtId="0" fontId="11" fillId="0" borderId="0" xfId="22" applyFont="1" applyAlignment="1">
      <alignment horizontal="center" vertical="center" wrapText="1"/>
    </xf>
    <xf numFmtId="0" fontId="0" fillId="0" borderId="0" xfId="0" applyAlignment="1">
      <alignment horizontal="center" vertical="center" wrapText="1"/>
    </xf>
    <xf numFmtId="0" fontId="7" fillId="19" borderId="15" xfId="22" applyFont="1" applyFill="1" applyBorder="1" applyAlignment="1">
      <alignment vertical="center" wrapText="1"/>
    </xf>
    <xf numFmtId="0" fontId="7" fillId="19" borderId="16" xfId="22" applyFont="1" applyFill="1" applyBorder="1" applyAlignment="1">
      <alignment vertical="center" wrapText="1"/>
    </xf>
    <xf numFmtId="9" fontId="8" fillId="0" borderId="17" xfId="28" applyFont="1" applyFill="1" applyBorder="1" applyAlignment="1" applyProtection="1">
      <alignment horizontal="center" vertical="center" wrapText="1"/>
    </xf>
    <xf numFmtId="0" fontId="12" fillId="2" borderId="0" xfId="22" applyFont="1" applyFill="1" applyAlignment="1">
      <alignment vertical="center" wrapText="1"/>
    </xf>
    <xf numFmtId="0" fontId="29" fillId="19" borderId="13" xfId="0" applyFont="1" applyFill="1" applyBorder="1" applyAlignment="1">
      <alignment vertical="center"/>
    </xf>
    <xf numFmtId="0" fontId="29" fillId="19" borderId="0" xfId="0" applyFont="1" applyFill="1" applyAlignment="1">
      <alignment vertical="center"/>
    </xf>
    <xf numFmtId="0" fontId="29" fillId="19" borderId="14" xfId="0" applyFont="1" applyFill="1" applyBorder="1" applyAlignment="1">
      <alignment vertical="center"/>
    </xf>
    <xf numFmtId="0" fontId="8" fillId="19" borderId="0" xfId="22" applyFont="1" applyFill="1" applyAlignment="1">
      <alignment horizontal="left" vertical="center" wrapText="1"/>
    </xf>
    <xf numFmtId="0" fontId="0" fillId="19" borderId="0" xfId="0" applyFill="1" applyAlignment="1">
      <alignment vertical="center"/>
    </xf>
    <xf numFmtId="0" fontId="7" fillId="19" borderId="13" xfId="22" applyFont="1" applyFill="1" applyBorder="1" applyAlignment="1">
      <alignment vertical="center" wrapText="1"/>
    </xf>
    <xf numFmtId="176" fontId="0" fillId="0" borderId="0" xfId="0" applyNumberFormat="1" applyAlignment="1">
      <alignment vertical="center"/>
    </xf>
    <xf numFmtId="175" fontId="0" fillId="19" borderId="0" xfId="0" applyNumberFormat="1" applyFill="1" applyAlignment="1">
      <alignment vertical="center"/>
    </xf>
    <xf numFmtId="0" fontId="7" fillId="0" borderId="18" xfId="22" applyFont="1" applyBorder="1" applyAlignment="1">
      <alignment horizontal="left" vertical="center" wrapText="1"/>
    </xf>
    <xf numFmtId="167" fontId="8" fillId="0" borderId="10" xfId="11" applyFont="1" applyFill="1" applyBorder="1" applyAlignment="1" applyProtection="1">
      <alignment horizontal="center" vertical="center" wrapText="1"/>
    </xf>
    <xf numFmtId="166" fontId="17" fillId="0" borderId="0" xfId="15" applyFont="1" applyAlignment="1">
      <alignment vertical="center"/>
    </xf>
    <xf numFmtId="0" fontId="8" fillId="20" borderId="1" xfId="22" applyFont="1" applyFill="1" applyBorder="1" applyAlignment="1">
      <alignment horizontal="center" vertical="center" wrapText="1"/>
    </xf>
    <xf numFmtId="0" fontId="8" fillId="0" borderId="10" xfId="22" applyFont="1" applyBorder="1" applyAlignment="1">
      <alignment horizontal="center" vertical="center" wrapText="1"/>
    </xf>
    <xf numFmtId="0" fontId="8" fillId="0" borderId="4" xfId="22" applyFont="1" applyBorder="1" applyAlignment="1">
      <alignment horizontal="left" vertical="center" wrapText="1"/>
    </xf>
    <xf numFmtId="0" fontId="8" fillId="9" borderId="19" xfId="22" applyFont="1" applyFill="1" applyBorder="1" applyAlignment="1">
      <alignment horizontal="left" vertical="center" wrapText="1"/>
    </xf>
    <xf numFmtId="9" fontId="30" fillId="9" borderId="19" xfId="30" applyFont="1" applyFill="1" applyBorder="1" applyAlignment="1" applyProtection="1">
      <alignment vertical="center" wrapText="1"/>
    </xf>
    <xf numFmtId="174" fontId="8" fillId="9" borderId="19" xfId="28" applyNumberFormat="1" applyFont="1" applyFill="1" applyBorder="1" applyAlignment="1" applyProtection="1">
      <alignment vertical="center" wrapText="1"/>
    </xf>
    <xf numFmtId="166" fontId="28" fillId="0" borderId="0" xfId="15" applyFont="1" applyAlignment="1">
      <alignment vertical="center"/>
    </xf>
    <xf numFmtId="9" fontId="7" fillId="0" borderId="4" xfId="29" applyFont="1" applyFill="1" applyBorder="1" applyAlignment="1" applyProtection="1">
      <alignment horizontal="center" vertical="center" wrapText="1"/>
      <protection locked="0"/>
    </xf>
    <xf numFmtId="9" fontId="8" fillId="0" borderId="20" xfId="22" applyNumberFormat="1" applyFont="1" applyBorder="1" applyAlignment="1">
      <alignment horizontal="center" vertical="center" wrapText="1"/>
    </xf>
    <xf numFmtId="9" fontId="8" fillId="0" borderId="0" xfId="22" applyNumberFormat="1" applyFont="1" applyAlignment="1">
      <alignment vertical="center" wrapText="1"/>
    </xf>
    <xf numFmtId="0" fontId="28" fillId="0" borderId="0" xfId="0" applyFont="1" applyAlignment="1">
      <alignment vertical="center"/>
    </xf>
    <xf numFmtId="0" fontId="8" fillId="9" borderId="1" xfId="22" applyFont="1" applyFill="1" applyBorder="1" applyAlignment="1">
      <alignment horizontal="left" vertical="center" wrapText="1"/>
    </xf>
    <xf numFmtId="9" fontId="7" fillId="9" borderId="1" xfId="28" applyFont="1" applyFill="1" applyBorder="1" applyAlignment="1" applyProtection="1">
      <alignment horizontal="center" vertical="center" wrapText="1"/>
      <protection locked="0"/>
    </xf>
    <xf numFmtId="9" fontId="8" fillId="0" borderId="2" xfId="22" applyNumberFormat="1" applyFont="1" applyBorder="1" applyAlignment="1">
      <alignment horizontal="center" vertical="center" wrapText="1"/>
    </xf>
    <xf numFmtId="0" fontId="8" fillId="0" borderId="1" xfId="22" applyFont="1" applyBorder="1" applyAlignment="1">
      <alignment horizontal="left" vertical="center" wrapText="1"/>
    </xf>
    <xf numFmtId="9" fontId="7" fillId="0" borderId="1" xfId="29" applyFont="1" applyFill="1" applyBorder="1" applyAlignment="1" applyProtection="1">
      <alignment horizontal="center" vertical="center" wrapText="1"/>
      <protection locked="0"/>
    </xf>
    <xf numFmtId="9" fontId="7" fillId="9" borderId="2" xfId="28" applyFont="1" applyFill="1" applyBorder="1" applyAlignment="1" applyProtection="1">
      <alignment horizontal="center" vertical="center" wrapText="1"/>
      <protection locked="0"/>
    </xf>
    <xf numFmtId="9" fontId="7" fillId="9" borderId="19" xfId="28" applyFont="1" applyFill="1" applyBorder="1" applyAlignment="1" applyProtection="1">
      <alignment horizontal="center" vertical="center" wrapText="1"/>
      <protection locked="0"/>
    </xf>
    <xf numFmtId="9" fontId="7" fillId="9" borderId="21" xfId="28" applyFont="1" applyFill="1" applyBorder="1" applyAlignment="1" applyProtection="1">
      <alignment horizontal="center" vertical="center" wrapText="1"/>
      <protection locked="0"/>
    </xf>
    <xf numFmtId="9" fontId="8" fillId="0" borderId="21" xfId="22" applyNumberFormat="1" applyFont="1" applyBorder="1" applyAlignment="1">
      <alignment horizontal="center" vertical="center" wrapText="1"/>
    </xf>
    <xf numFmtId="0" fontId="29" fillId="0" borderId="0" xfId="0" applyFont="1" applyAlignment="1">
      <alignment vertical="center"/>
    </xf>
    <xf numFmtId="0" fontId="31" fillId="9" borderId="22" xfId="0" applyFont="1" applyFill="1" applyBorder="1" applyAlignment="1">
      <alignment vertical="center"/>
    </xf>
    <xf numFmtId="0" fontId="31" fillId="9" borderId="0" xfId="0" applyFont="1" applyFill="1" applyAlignment="1">
      <alignment vertical="center"/>
    </xf>
    <xf numFmtId="0" fontId="31" fillId="9" borderId="3" xfId="0" applyFont="1" applyFill="1" applyBorder="1" applyAlignment="1">
      <alignment vertical="center"/>
    </xf>
    <xf numFmtId="0" fontId="31" fillId="9" borderId="1" xfId="0" applyFont="1" applyFill="1" applyBorder="1" applyAlignment="1">
      <alignment horizontal="center" vertical="center" wrapText="1"/>
    </xf>
    <xf numFmtId="0" fontId="29" fillId="0" borderId="1" xfId="0" applyFont="1" applyBorder="1" applyAlignment="1">
      <alignment horizontal="center" vertical="center"/>
    </xf>
    <xf numFmtId="0" fontId="29" fillId="0" borderId="1" xfId="0" applyFont="1" applyBorder="1" applyAlignment="1">
      <alignment horizontal="center" vertical="center" wrapText="1"/>
    </xf>
    <xf numFmtId="167" fontId="29" fillId="0" borderId="1" xfId="11" applyFont="1" applyBorder="1" applyAlignment="1">
      <alignment horizontal="center" vertical="center" wrapText="1"/>
    </xf>
    <xf numFmtId="0" fontId="30" fillId="0" borderId="1" xfId="0" applyFont="1" applyBorder="1" applyAlignment="1">
      <alignment vertical="center" wrapText="1"/>
    </xf>
    <xf numFmtId="0" fontId="8" fillId="9" borderId="10" xfId="0" applyFont="1" applyFill="1" applyBorder="1" applyAlignment="1">
      <alignment horizontal="center" vertical="center" wrapText="1"/>
    </xf>
    <xf numFmtId="0" fontId="14" fillId="0" borderId="1" xfId="0" applyFont="1" applyBorder="1" applyAlignment="1">
      <alignment horizontal="center" vertical="center" wrapText="1"/>
    </xf>
    <xf numFmtId="0" fontId="29" fillId="0" borderId="0" xfId="0" applyFont="1" applyAlignment="1">
      <alignment horizontal="left" vertical="center"/>
    </xf>
    <xf numFmtId="0" fontId="31" fillId="21" borderId="1" xfId="0" applyFont="1" applyFill="1" applyBorder="1" applyAlignment="1">
      <alignment horizontal="center" vertical="center"/>
    </xf>
    <xf numFmtId="0" fontId="29" fillId="0" borderId="4" xfId="0" applyFont="1" applyBorder="1" applyAlignment="1">
      <alignment horizontal="left" vertical="center" wrapText="1"/>
    </xf>
    <xf numFmtId="0" fontId="29" fillId="0" borderId="1" xfId="0" applyFont="1" applyBorder="1" applyAlignment="1">
      <alignment horizontal="left" vertical="center" wrapText="1"/>
    </xf>
    <xf numFmtId="0" fontId="29" fillId="0" borderId="1" xfId="0" applyFont="1" applyBorder="1" applyAlignment="1">
      <alignment vertical="center" wrapText="1"/>
    </xf>
    <xf numFmtId="0" fontId="31" fillId="0" borderId="1" xfId="0" applyFont="1" applyBorder="1" applyAlignment="1">
      <alignment vertical="center" wrapText="1"/>
    </xf>
    <xf numFmtId="0" fontId="7" fillId="19" borderId="1" xfId="0" applyFont="1" applyFill="1" applyBorder="1" applyAlignment="1">
      <alignment horizontal="left" vertical="center" wrapText="1"/>
    </xf>
    <xf numFmtId="0" fontId="31" fillId="0" borderId="10" xfId="0" applyFont="1" applyBorder="1" applyAlignment="1">
      <alignment horizontal="left" vertical="center" wrapText="1"/>
    </xf>
    <xf numFmtId="0" fontId="29" fillId="0" borderId="10" xfId="0" applyFont="1" applyBorder="1" applyAlignment="1">
      <alignment horizontal="left" vertical="center"/>
    </xf>
    <xf numFmtId="0" fontId="8" fillId="19" borderId="2" xfId="22" applyFont="1" applyFill="1" applyBorder="1" applyAlignment="1">
      <alignment horizontal="center" vertical="center" wrapText="1"/>
    </xf>
    <xf numFmtId="0" fontId="8" fillId="19" borderId="5" xfId="22" applyFont="1" applyFill="1" applyBorder="1" applyAlignment="1">
      <alignment horizontal="center" vertical="center" wrapText="1"/>
    </xf>
    <xf numFmtId="0" fontId="8" fillId="0" borderId="2" xfId="22" applyFont="1" applyBorder="1" applyAlignment="1">
      <alignment horizontal="center" vertical="center" wrapText="1"/>
    </xf>
    <xf numFmtId="0" fontId="8" fillId="0" borderId="26" xfId="22" applyFont="1" applyBorder="1" applyAlignment="1">
      <alignment horizontal="center" vertical="center" wrapText="1"/>
    </xf>
    <xf numFmtId="0" fontId="13" fillId="19" borderId="0" xfId="0" applyFont="1" applyFill="1" applyAlignment="1">
      <alignment vertical="center"/>
    </xf>
    <xf numFmtId="0" fontId="13" fillId="19" borderId="0" xfId="0" applyFont="1" applyFill="1" applyAlignment="1">
      <alignment horizontal="center" vertical="center"/>
    </xf>
    <xf numFmtId="49" fontId="8" fillId="9" borderId="10" xfId="0" applyNumberFormat="1" applyFont="1" applyFill="1" applyBorder="1" applyAlignment="1">
      <alignment horizontal="center" vertical="center" wrapText="1"/>
    </xf>
    <xf numFmtId="0" fontId="13" fillId="0" borderId="1" xfId="0" applyFont="1" applyBorder="1" applyAlignment="1">
      <alignment vertical="center"/>
    </xf>
    <xf numFmtId="0" fontId="9" fillId="22" borderId="1" xfId="0" applyFont="1" applyFill="1" applyBorder="1" applyAlignment="1">
      <alignment horizontal="center" vertical="center"/>
    </xf>
    <xf numFmtId="0" fontId="9" fillId="0" borderId="1" xfId="0" applyFont="1" applyBorder="1" applyAlignment="1">
      <alignment vertical="center"/>
    </xf>
    <xf numFmtId="0" fontId="9" fillId="0" borderId="1" xfId="0" applyFont="1" applyBorder="1" applyAlignment="1">
      <alignment vertical="center" wrapText="1"/>
    </xf>
    <xf numFmtId="0" fontId="9" fillId="22" borderId="1" xfId="0" applyFont="1" applyFill="1" applyBorder="1" applyAlignment="1">
      <alignment horizontal="left" vertical="center"/>
    </xf>
    <xf numFmtId="0" fontId="8" fillId="9" borderId="1" xfId="0" applyFont="1" applyFill="1" applyBorder="1" applyAlignment="1">
      <alignment horizontal="left" vertical="center" wrapText="1"/>
    </xf>
    <xf numFmtId="0" fontId="8" fillId="9" borderId="1" xfId="0" applyFont="1" applyFill="1" applyBorder="1" applyAlignment="1">
      <alignment vertical="center" wrapText="1"/>
    </xf>
    <xf numFmtId="177" fontId="9" fillId="22" borderId="1" xfId="15" applyNumberFormat="1" applyFont="1" applyFill="1" applyBorder="1" applyAlignment="1">
      <alignment horizontal="center" vertical="center"/>
    </xf>
    <xf numFmtId="177" fontId="9" fillId="22" borderId="1" xfId="0" applyNumberFormat="1" applyFont="1" applyFill="1" applyBorder="1" applyAlignment="1">
      <alignment horizontal="center" vertical="center"/>
    </xf>
    <xf numFmtId="0" fontId="8" fillId="20" borderId="27" xfId="22" applyFont="1" applyFill="1" applyBorder="1" applyAlignment="1">
      <alignment horizontal="center" vertical="center" wrapText="1"/>
    </xf>
    <xf numFmtId="0" fontId="8" fillId="20" borderId="28" xfId="22" applyFont="1" applyFill="1" applyBorder="1" applyAlignment="1">
      <alignment horizontal="center" vertical="center" wrapText="1"/>
    </xf>
    <xf numFmtId="0" fontId="8" fillId="20" borderId="29" xfId="22" applyFont="1" applyFill="1" applyBorder="1" applyAlignment="1">
      <alignment horizontal="center" vertical="center" wrapText="1"/>
    </xf>
    <xf numFmtId="9" fontId="8" fillId="0" borderId="10" xfId="28" applyFont="1" applyFill="1" applyBorder="1" applyAlignment="1" applyProtection="1">
      <alignment horizontal="center" vertical="center" wrapText="1"/>
    </xf>
    <xf numFmtId="9" fontId="8" fillId="9" borderId="19" xfId="28" applyFont="1" applyFill="1" applyBorder="1" applyAlignment="1" applyProtection="1">
      <alignment horizontal="center" vertical="center" wrapText="1"/>
    </xf>
    <xf numFmtId="0" fontId="8" fillId="19" borderId="30" xfId="22" applyFont="1" applyFill="1" applyBorder="1" applyAlignment="1">
      <alignment horizontal="center" vertical="center" wrapText="1"/>
    </xf>
    <xf numFmtId="0" fontId="8" fillId="19" borderId="22" xfId="22" applyFont="1" applyFill="1" applyBorder="1" applyAlignment="1">
      <alignment horizontal="center" vertical="center" wrapText="1"/>
    </xf>
    <xf numFmtId="0" fontId="8" fillId="19" borderId="23" xfId="22" applyFont="1" applyFill="1" applyBorder="1" applyAlignment="1">
      <alignment horizontal="center" vertical="center" wrapText="1"/>
    </xf>
    <xf numFmtId="0" fontId="34" fillId="0" borderId="0" xfId="0" applyFont="1" applyAlignment="1">
      <alignment horizontal="center" vertical="center"/>
    </xf>
    <xf numFmtId="0" fontId="28" fillId="0" borderId="0" xfId="0" applyFont="1" applyAlignment="1">
      <alignment horizontal="center" vertical="center" wrapText="1"/>
    </xf>
    <xf numFmtId="0" fontId="0" fillId="0" borderId="0" xfId="0" applyAlignment="1">
      <alignment horizontal="center" vertical="center"/>
    </xf>
    <xf numFmtId="0" fontId="8" fillId="0" borderId="13" xfId="22" applyFont="1" applyBorder="1" applyAlignment="1">
      <alignment vertical="center" wrapText="1"/>
    </xf>
    <xf numFmtId="0" fontId="8" fillId="0" borderId="0" xfId="22" applyFont="1" applyAlignment="1">
      <alignment vertical="center" wrapText="1"/>
    </xf>
    <xf numFmtId="0" fontId="10" fillId="0" borderId="0" xfId="22" applyFont="1" applyAlignment="1">
      <alignment vertical="center" wrapText="1"/>
    </xf>
    <xf numFmtId="0" fontId="7" fillId="0" borderId="0" xfId="22" applyFont="1" applyAlignment="1">
      <alignment vertical="center" wrapText="1"/>
    </xf>
    <xf numFmtId="0" fontId="7" fillId="0" borderId="14" xfId="22" applyFont="1" applyBorder="1" applyAlignment="1">
      <alignment vertical="center" wrapText="1"/>
    </xf>
    <xf numFmtId="0" fontId="3" fillId="9" borderId="10" xfId="0" applyFont="1" applyFill="1" applyBorder="1" applyAlignment="1">
      <alignment horizontal="center" vertical="center" wrapText="1"/>
    </xf>
    <xf numFmtId="49" fontId="3" fillId="9" borderId="10" xfId="0" applyNumberFormat="1" applyFont="1" applyFill="1" applyBorder="1" applyAlignment="1">
      <alignment horizontal="center" vertical="center" wrapText="1"/>
    </xf>
    <xf numFmtId="0" fontId="3" fillId="9" borderId="35" xfId="0" applyFont="1" applyFill="1" applyBorder="1" applyAlignment="1">
      <alignment horizontal="center" vertical="center" wrapText="1"/>
    </xf>
    <xf numFmtId="0" fontId="3" fillId="9" borderId="4" xfId="0" applyFont="1" applyFill="1" applyBorder="1" applyAlignment="1">
      <alignment horizontal="center" vertical="center" wrapText="1"/>
    </xf>
    <xf numFmtId="177" fontId="9" fillId="0" borderId="1" xfId="15" applyNumberFormat="1" applyFont="1" applyFill="1" applyBorder="1" applyAlignment="1">
      <alignment horizontal="center" vertical="center"/>
    </xf>
    <xf numFmtId="0" fontId="13" fillId="23" borderId="1" xfId="0" applyFont="1" applyFill="1" applyBorder="1" applyAlignment="1">
      <alignment horizontal="center" vertical="center"/>
    </xf>
    <xf numFmtId="0" fontId="9" fillId="23" borderId="1" xfId="0" applyFont="1" applyFill="1" applyBorder="1" applyAlignment="1">
      <alignment horizontal="center" vertical="center"/>
    </xf>
    <xf numFmtId="0" fontId="8" fillId="9" borderId="2" xfId="0" applyFont="1" applyFill="1" applyBorder="1" applyAlignment="1">
      <alignment horizontal="center" vertical="center" wrapText="1"/>
    </xf>
    <xf numFmtId="9" fontId="31" fillId="9" borderId="1" xfId="28" applyFont="1" applyFill="1" applyBorder="1" applyAlignment="1">
      <alignment horizontal="center" vertical="center" wrapText="1"/>
    </xf>
    <xf numFmtId="9" fontId="29" fillId="0" borderId="0" xfId="28" applyFont="1" applyAlignment="1">
      <alignment vertical="center"/>
    </xf>
    <xf numFmtId="0" fontId="31" fillId="21" borderId="1" xfId="0" applyFont="1" applyFill="1" applyBorder="1" applyAlignment="1">
      <alignment horizontal="left" vertical="center"/>
    </xf>
    <xf numFmtId="0" fontId="31" fillId="0" borderId="1" xfId="0" applyFont="1" applyBorder="1" applyAlignment="1">
      <alignment horizontal="left" vertical="center"/>
    </xf>
    <xf numFmtId="0" fontId="31" fillId="0" borderId="1" xfId="0" applyFont="1" applyBorder="1" applyAlignment="1">
      <alignment horizontal="left" vertical="center" wrapText="1"/>
    </xf>
    <xf numFmtId="178" fontId="13" fillId="0" borderId="1" xfId="14" applyNumberFormat="1" applyFont="1" applyBorder="1" applyAlignment="1">
      <alignment vertical="center"/>
    </xf>
    <xf numFmtId="178" fontId="9" fillId="22" borderId="1" xfId="14" applyNumberFormat="1" applyFont="1" applyFill="1" applyBorder="1" applyAlignment="1">
      <alignment horizontal="center" vertical="center"/>
    </xf>
    <xf numFmtId="0" fontId="9" fillId="0" borderId="10" xfId="0" applyFont="1" applyBorder="1" applyAlignment="1">
      <alignment horizontal="left" vertical="center" wrapText="1"/>
    </xf>
    <xf numFmtId="0" fontId="29" fillId="0" borderId="2" xfId="0" applyFont="1" applyBorder="1" applyAlignment="1">
      <alignment horizontal="left" vertical="center"/>
    </xf>
    <xf numFmtId="0" fontId="29" fillId="0" borderId="56" xfId="0" applyFont="1" applyBorder="1" applyAlignment="1">
      <alignment horizontal="left" vertical="center"/>
    </xf>
    <xf numFmtId="0" fontId="29" fillId="0" borderId="5" xfId="0" applyFont="1" applyBorder="1" applyAlignment="1">
      <alignment horizontal="left" vertical="center"/>
    </xf>
    <xf numFmtId="0" fontId="8" fillId="19" borderId="76" xfId="22" applyFont="1" applyFill="1" applyBorder="1" applyAlignment="1">
      <alignment vertical="center" wrapText="1"/>
    </xf>
    <xf numFmtId="0" fontId="8" fillId="19" borderId="77" xfId="22" applyFont="1" applyFill="1" applyBorder="1" applyAlignment="1">
      <alignment vertical="center" wrapText="1"/>
    </xf>
    <xf numFmtId="0" fontId="29" fillId="25" borderId="1" xfId="0" applyFont="1" applyFill="1" applyBorder="1" applyAlignment="1">
      <alignment horizontal="center" vertical="center" wrapText="1"/>
    </xf>
    <xf numFmtId="0" fontId="32" fillId="9" borderId="1" xfId="0" applyFont="1" applyFill="1" applyBorder="1" applyAlignment="1">
      <alignment horizontal="center" vertical="center" wrapText="1"/>
    </xf>
    <xf numFmtId="0" fontId="29" fillId="0" borderId="0" xfId="0" applyFont="1" applyAlignment="1">
      <alignment horizontal="center" vertical="center" wrapText="1"/>
    </xf>
    <xf numFmtId="0" fontId="33" fillId="0" borderId="1" xfId="0" applyFont="1" applyBorder="1" applyAlignment="1">
      <alignment vertical="center" wrapText="1"/>
    </xf>
    <xf numFmtId="0" fontId="32" fillId="9" borderId="1" xfId="0" applyFont="1" applyFill="1" applyBorder="1" applyAlignment="1">
      <alignment horizontal="left" vertical="center" wrapText="1"/>
    </xf>
    <xf numFmtId="0" fontId="29" fillId="25" borderId="1" xfId="0" applyFont="1" applyFill="1" applyBorder="1" applyAlignment="1">
      <alignment horizontal="left" vertical="center" wrapText="1"/>
    </xf>
    <xf numFmtId="0" fontId="29" fillId="0" borderId="2" xfId="0" applyFont="1" applyBorder="1" applyAlignment="1">
      <alignment horizontal="left" vertical="center" wrapText="1"/>
    </xf>
    <xf numFmtId="41" fontId="29" fillId="0" borderId="1" xfId="12" applyFont="1" applyFill="1" applyBorder="1" applyAlignment="1">
      <alignment vertical="center" wrapText="1"/>
    </xf>
    <xf numFmtId="0" fontId="29" fillId="0" borderId="0" xfId="0" applyFont="1" applyAlignment="1">
      <alignment vertical="center" wrapText="1"/>
    </xf>
    <xf numFmtId="0" fontId="33" fillId="0" borderId="0" xfId="0" applyFont="1" applyAlignment="1">
      <alignment vertical="center" wrapText="1"/>
    </xf>
    <xf numFmtId="41" fontId="29" fillId="25" borderId="1" xfId="12" applyFont="1" applyFill="1" applyBorder="1" applyAlignment="1">
      <alignment vertical="center" wrapText="1"/>
    </xf>
    <xf numFmtId="0" fontId="33" fillId="25" borderId="1" xfId="0" applyFont="1" applyFill="1" applyBorder="1" applyAlignment="1">
      <alignment vertical="center" wrapText="1"/>
    </xf>
    <xf numFmtId="0" fontId="31" fillId="0" borderId="0" xfId="0" applyFont="1" applyAlignment="1">
      <alignment horizontal="left" vertical="center" wrapText="1"/>
    </xf>
    <xf numFmtId="0" fontId="31" fillId="9" borderId="1" xfId="0" applyFont="1" applyFill="1" applyBorder="1" applyAlignment="1">
      <alignment vertical="center" wrapText="1"/>
    </xf>
    <xf numFmtId="41" fontId="29" fillId="0" borderId="2" xfId="12" applyFont="1" applyFill="1" applyBorder="1" applyAlignment="1">
      <alignment vertical="center" wrapText="1"/>
    </xf>
    <xf numFmtId="49" fontId="29" fillId="25" borderId="2" xfId="12" applyNumberFormat="1" applyFont="1" applyFill="1" applyBorder="1" applyAlignment="1">
      <alignment vertical="center" wrapText="1"/>
    </xf>
    <xf numFmtId="0" fontId="29" fillId="24" borderId="1" xfId="0" applyFont="1" applyFill="1" applyBorder="1" applyAlignment="1">
      <alignment horizontal="left" vertical="center" wrapText="1"/>
    </xf>
    <xf numFmtId="49" fontId="29" fillId="0" borderId="2" xfId="12" applyNumberFormat="1" applyFont="1" applyFill="1" applyBorder="1" applyAlignment="1">
      <alignment vertical="center" wrapText="1"/>
    </xf>
    <xf numFmtId="49" fontId="29" fillId="0" borderId="1" xfId="12" applyNumberFormat="1" applyFont="1" applyFill="1" applyBorder="1" applyAlignment="1">
      <alignment vertical="center" wrapText="1"/>
    </xf>
    <xf numFmtId="0" fontId="29" fillId="0" borderId="0" xfId="0" applyFont="1" applyAlignment="1">
      <alignment horizontal="left" vertical="center" wrapText="1"/>
    </xf>
    <xf numFmtId="0" fontId="29" fillId="19" borderId="0" xfId="0" applyFont="1" applyFill="1" applyAlignment="1">
      <alignment horizontal="center" vertical="center"/>
    </xf>
    <xf numFmtId="9" fontId="8" fillId="0" borderId="1" xfId="22" applyNumberFormat="1" applyFont="1" applyBorder="1" applyAlignment="1">
      <alignment horizontal="center" vertical="center" wrapText="1"/>
    </xf>
    <xf numFmtId="173" fontId="0" fillId="0" borderId="0" xfId="0" applyNumberFormat="1" applyAlignment="1">
      <alignment vertical="center"/>
    </xf>
    <xf numFmtId="169" fontId="17" fillId="0" borderId="1" xfId="10" applyFont="1" applyBorder="1" applyAlignment="1">
      <alignment vertical="center"/>
    </xf>
    <xf numFmtId="0" fontId="38" fillId="0" borderId="0" xfId="0" applyFont="1"/>
    <xf numFmtId="0" fontId="38" fillId="0" borderId="4" xfId="0" applyFont="1" applyBorder="1" applyAlignment="1">
      <alignment horizontal="center" vertical="center" wrapText="1"/>
    </xf>
    <xf numFmtId="0" fontId="2" fillId="0" borderId="31" xfId="22" applyBorder="1" applyAlignment="1">
      <alignment horizontal="left" vertical="center" wrapText="1"/>
    </xf>
    <xf numFmtId="179" fontId="38" fillId="0" borderId="4" xfId="14" applyNumberFormat="1" applyFont="1" applyBorder="1" applyAlignment="1">
      <alignment horizontal="center" vertical="center" wrapText="1"/>
    </xf>
    <xf numFmtId="1" fontId="38" fillId="0" borderId="4" xfId="0" applyNumberFormat="1" applyFont="1" applyBorder="1" applyAlignment="1">
      <alignment horizontal="center" vertical="center" wrapText="1"/>
    </xf>
    <xf numFmtId="1" fontId="38" fillId="0" borderId="0" xfId="0" applyNumberFormat="1" applyFont="1" applyAlignment="1">
      <alignment horizontal="center" vertical="center" wrapText="1"/>
    </xf>
    <xf numFmtId="1" fontId="39" fillId="0" borderId="1" xfId="0" applyNumberFormat="1" applyFont="1" applyBorder="1" applyAlignment="1">
      <alignment horizontal="center" vertical="center" wrapText="1"/>
    </xf>
    <xf numFmtId="49" fontId="39" fillId="0" borderId="1" xfId="0" applyNumberFormat="1" applyFont="1" applyBorder="1" applyAlignment="1">
      <alignment horizontal="center" vertical="center"/>
    </xf>
    <xf numFmtId="49" fontId="39" fillId="0" borderId="1" xfId="28" applyNumberFormat="1" applyFont="1" applyBorder="1" applyAlignment="1">
      <alignment horizontal="center" vertical="center"/>
    </xf>
    <xf numFmtId="49" fontId="39" fillId="0" borderId="1" xfId="10" applyNumberFormat="1" applyFont="1" applyBorder="1" applyAlignment="1">
      <alignment horizontal="center" vertical="center"/>
    </xf>
    <xf numFmtId="43" fontId="38" fillId="0" borderId="0" xfId="28" applyNumberFormat="1" applyFont="1"/>
    <xf numFmtId="0" fontId="38" fillId="0" borderId="1" xfId="0" applyFont="1" applyBorder="1" applyAlignment="1">
      <alignment horizontal="center" vertical="center" wrapText="1"/>
    </xf>
    <xf numFmtId="0" fontId="38" fillId="0" borderId="1" xfId="0" applyFont="1" applyBorder="1" applyAlignment="1">
      <alignment horizontal="justify" vertical="top" wrapText="1"/>
    </xf>
    <xf numFmtId="1" fontId="38" fillId="0" borderId="1" xfId="0" applyNumberFormat="1" applyFont="1" applyBorder="1" applyAlignment="1">
      <alignment horizontal="left" vertical="center" wrapText="1"/>
    </xf>
    <xf numFmtId="43" fontId="38" fillId="0" borderId="1" xfId="0" applyNumberFormat="1" applyFont="1" applyBorder="1" applyAlignment="1">
      <alignment vertical="center"/>
    </xf>
    <xf numFmtId="179" fontId="38" fillId="0" borderId="1" xfId="0" applyNumberFormat="1" applyFont="1" applyBorder="1"/>
    <xf numFmtId="1" fontId="38" fillId="0" borderId="1" xfId="0" applyNumberFormat="1" applyFont="1" applyBorder="1"/>
    <xf numFmtId="1" fontId="38" fillId="0" borderId="0" xfId="0" applyNumberFormat="1" applyFont="1"/>
    <xf numFmtId="1" fontId="38" fillId="0" borderId="1" xfId="0" applyNumberFormat="1" applyFont="1" applyBorder="1" applyAlignment="1">
      <alignment vertical="center"/>
    </xf>
    <xf numFmtId="2" fontId="38" fillId="0" borderId="1" xfId="28" applyNumberFormat="1" applyFont="1" applyBorder="1" applyAlignment="1">
      <alignment vertical="center"/>
    </xf>
    <xf numFmtId="2" fontId="38" fillId="0" borderId="1" xfId="0" applyNumberFormat="1" applyFont="1" applyBorder="1" applyAlignment="1">
      <alignment vertical="center"/>
    </xf>
    <xf numFmtId="0" fontId="38" fillId="0" borderId="1" xfId="0" applyFont="1" applyBorder="1" applyAlignment="1">
      <alignment vertical="center"/>
    </xf>
    <xf numFmtId="0" fontId="38" fillId="0" borderId="0" xfId="0" applyFont="1" applyAlignment="1">
      <alignment horizontal="center"/>
    </xf>
    <xf numFmtId="179" fontId="38" fillId="0" borderId="0" xfId="0" applyNumberFormat="1" applyFont="1"/>
    <xf numFmtId="169" fontId="38" fillId="0" borderId="1" xfId="10" applyFont="1" applyFill="1" applyBorder="1" applyAlignment="1">
      <alignment vertical="center"/>
    </xf>
    <xf numFmtId="169" fontId="17" fillId="0" borderId="1" xfId="10" applyFont="1" applyFill="1" applyBorder="1" applyAlignment="1">
      <alignment vertical="center"/>
    </xf>
    <xf numFmtId="173" fontId="38" fillId="0" borderId="0" xfId="10" applyNumberFormat="1" applyFont="1"/>
    <xf numFmtId="169" fontId="38" fillId="24" borderId="1" xfId="10" applyFont="1" applyFill="1" applyBorder="1" applyAlignment="1">
      <alignment horizontal="right" vertical="center"/>
    </xf>
    <xf numFmtId="9" fontId="38" fillId="0" borderId="0" xfId="28" applyFont="1"/>
    <xf numFmtId="9" fontId="38" fillId="0" borderId="0" xfId="28" applyFont="1" applyFill="1"/>
    <xf numFmtId="169" fontId="38" fillId="0" borderId="0" xfId="10" applyFont="1" applyFill="1"/>
    <xf numFmtId="9" fontId="38" fillId="24" borderId="0" xfId="28" applyFont="1" applyFill="1"/>
    <xf numFmtId="0" fontId="40" fillId="21" borderId="1" xfId="22" applyFont="1" applyFill="1" applyBorder="1" applyAlignment="1">
      <alignment horizontal="center" vertical="center" wrapText="1"/>
    </xf>
    <xf numFmtId="169" fontId="38" fillId="0" borderId="0" xfId="10" applyFont="1"/>
    <xf numFmtId="0" fontId="37" fillId="0" borderId="1" xfId="22" applyFont="1" applyBorder="1" applyAlignment="1">
      <alignment horizontal="center" vertical="center" wrapText="1"/>
    </xf>
    <xf numFmtId="180" fontId="41" fillId="0" borderId="1" xfId="13" applyNumberFormat="1" applyFont="1" applyFill="1" applyBorder="1" applyAlignment="1">
      <alignment vertical="center" wrapText="1"/>
    </xf>
    <xf numFmtId="181" fontId="41" fillId="0" borderId="1" xfId="13" applyNumberFormat="1" applyFont="1" applyFill="1" applyBorder="1" applyAlignment="1">
      <alignment vertical="center" wrapText="1"/>
    </xf>
    <xf numFmtId="181" fontId="40" fillId="0" borderId="1" xfId="13" applyNumberFormat="1" applyFont="1" applyFill="1" applyBorder="1" applyAlignment="1">
      <alignment vertical="center" wrapText="1"/>
    </xf>
    <xf numFmtId="9" fontId="38" fillId="0" borderId="0" xfId="0" applyNumberFormat="1" applyFont="1"/>
    <xf numFmtId="0" fontId="41" fillId="0" borderId="1" xfId="22" applyFont="1" applyBorder="1" applyAlignment="1">
      <alignment horizontal="center" vertical="center" wrapText="1"/>
    </xf>
    <xf numFmtId="182" fontId="41" fillId="0" borderId="1" xfId="12" applyNumberFormat="1" applyFont="1" applyFill="1" applyBorder="1" applyAlignment="1">
      <alignment vertical="center" wrapText="1"/>
    </xf>
    <xf numFmtId="41" fontId="40" fillId="0" borderId="1" xfId="12" applyFont="1" applyFill="1" applyBorder="1" applyAlignment="1">
      <alignment vertical="center" wrapText="1"/>
    </xf>
    <xf numFmtId="0" fontId="38" fillId="0" borderId="0" xfId="0" applyFont="1" applyAlignment="1">
      <alignment vertical="center"/>
    </xf>
    <xf numFmtId="0" fontId="38" fillId="0" borderId="0" xfId="22" applyFont="1" applyAlignment="1">
      <alignment horizontal="center" vertical="center"/>
    </xf>
    <xf numFmtId="179" fontId="37" fillId="21" borderId="1" xfId="22" applyNumberFormat="1" applyFont="1" applyFill="1" applyBorder="1" applyAlignment="1">
      <alignment vertical="center"/>
    </xf>
    <xf numFmtId="179" fontId="37" fillId="0" borderId="0" xfId="22" applyNumberFormat="1" applyFont="1" applyAlignment="1">
      <alignment vertical="center"/>
    </xf>
    <xf numFmtId="0" fontId="38" fillId="0" borderId="0" xfId="22" applyFont="1" applyAlignment="1">
      <alignment vertical="center"/>
    </xf>
    <xf numFmtId="181" fontId="38" fillId="0" borderId="1" xfId="13" applyNumberFormat="1" applyFont="1" applyFill="1" applyBorder="1" applyAlignment="1">
      <alignment horizontal="center" vertical="center" wrapText="1"/>
    </xf>
    <xf numFmtId="181" fontId="38" fillId="0" borderId="1" xfId="13" applyNumberFormat="1" applyFont="1" applyFill="1" applyBorder="1" applyAlignment="1">
      <alignment vertical="center" wrapText="1"/>
    </xf>
    <xf numFmtId="0" fontId="42" fillId="0" borderId="0" xfId="0" applyFont="1" applyAlignment="1">
      <alignment horizontal="left" vertical="center" wrapText="1" readingOrder="1"/>
    </xf>
    <xf numFmtId="6" fontId="42" fillId="0" borderId="0" xfId="0" applyNumberFormat="1" applyFont="1" applyAlignment="1">
      <alignment horizontal="right" vertical="center" wrapText="1" readingOrder="1"/>
    </xf>
    <xf numFmtId="0" fontId="42" fillId="26" borderId="0" xfId="0" applyFont="1" applyFill="1" applyAlignment="1">
      <alignment horizontal="left" vertical="center" wrapText="1" readingOrder="1"/>
    </xf>
    <xf numFmtId="6" fontId="42" fillId="26" borderId="0" xfId="0" applyNumberFormat="1" applyFont="1" applyFill="1" applyAlignment="1">
      <alignment horizontal="right" vertical="center" wrapText="1" readingOrder="1"/>
    </xf>
    <xf numFmtId="0" fontId="43" fillId="27" borderId="0" xfId="0" applyFont="1" applyFill="1" applyAlignment="1">
      <alignment horizontal="left" vertical="center" wrapText="1" readingOrder="1"/>
    </xf>
    <xf numFmtId="6" fontId="43" fillId="27" borderId="0" xfId="0" applyNumberFormat="1" applyFont="1" applyFill="1" applyAlignment="1">
      <alignment horizontal="right" vertical="center" wrapText="1" readingOrder="1"/>
    </xf>
    <xf numFmtId="6" fontId="38" fillId="0" borderId="0" xfId="0" applyNumberFormat="1" applyFont="1"/>
    <xf numFmtId="0" fontId="44" fillId="0" borderId="0" xfId="0" applyFont="1" applyAlignment="1">
      <alignment horizontal="left" vertical="center" wrapText="1" readingOrder="1"/>
    </xf>
    <xf numFmtId="6" fontId="44" fillId="0" borderId="0" xfId="0" applyNumberFormat="1" applyFont="1" applyAlignment="1">
      <alignment horizontal="right" vertical="center" wrapText="1" readingOrder="1"/>
    </xf>
    <xf numFmtId="43" fontId="38" fillId="0" borderId="0" xfId="0" applyNumberFormat="1" applyFont="1"/>
    <xf numFmtId="9" fontId="0" fillId="0" borderId="0" xfId="0" applyNumberFormat="1" applyAlignment="1">
      <alignment vertical="center"/>
    </xf>
    <xf numFmtId="9" fontId="0" fillId="0" borderId="0" xfId="28" applyFont="1" applyAlignment="1">
      <alignment vertical="center"/>
    </xf>
    <xf numFmtId="9" fontId="29" fillId="0" borderId="1" xfId="28" applyFont="1" applyBorder="1" applyAlignment="1">
      <alignment vertical="center" wrapText="1"/>
    </xf>
    <xf numFmtId="0" fontId="29" fillId="0" borderId="1" xfId="28" applyNumberFormat="1" applyFont="1" applyBorder="1" applyAlignment="1">
      <alignment vertical="center" wrapText="1"/>
    </xf>
    <xf numFmtId="169" fontId="29" fillId="0" borderId="1" xfId="10" applyFont="1" applyBorder="1" applyAlignment="1">
      <alignment horizontal="center" vertical="center" wrapText="1"/>
    </xf>
    <xf numFmtId="169" fontId="29" fillId="0" borderId="1" xfId="10" applyFont="1" applyBorder="1" applyAlignment="1">
      <alignment vertical="center" wrapText="1"/>
    </xf>
    <xf numFmtId="173" fontId="29" fillId="0" borderId="1" xfId="10" applyNumberFormat="1" applyFont="1" applyBorder="1" applyAlignment="1">
      <alignment vertical="center" wrapText="1"/>
    </xf>
    <xf numFmtId="9" fontId="29" fillId="0" borderId="1" xfId="0" applyNumberFormat="1" applyFont="1" applyBorder="1" applyAlignment="1">
      <alignment vertical="center" wrapText="1"/>
    </xf>
    <xf numFmtId="169" fontId="29" fillId="0" borderId="56" xfId="10" applyFont="1" applyBorder="1" applyAlignment="1">
      <alignment horizontal="left" vertical="center"/>
    </xf>
    <xf numFmtId="169" fontId="29" fillId="0" borderId="0" xfId="10" applyFont="1" applyAlignment="1">
      <alignment vertical="center"/>
    </xf>
    <xf numFmtId="173" fontId="8" fillId="0" borderId="35" xfId="10" applyNumberFormat="1" applyFont="1" applyFill="1" applyBorder="1" applyAlignment="1" applyProtection="1">
      <alignment horizontal="center" vertical="center" wrapText="1"/>
    </xf>
    <xf numFmtId="0" fontId="8" fillId="0" borderId="35" xfId="22" applyFont="1" applyBorder="1" applyAlignment="1">
      <alignment horizontal="left" vertical="center" wrapText="1"/>
    </xf>
    <xf numFmtId="166" fontId="17" fillId="0" borderId="0" xfId="15" applyFont="1" applyFill="1" applyAlignment="1">
      <alignment vertical="center"/>
    </xf>
    <xf numFmtId="169" fontId="31" fillId="0" borderId="1" xfId="10" applyFont="1" applyFill="1" applyBorder="1" applyAlignment="1">
      <alignment vertical="center" wrapText="1"/>
    </xf>
    <xf numFmtId="0" fontId="29" fillId="0" borderId="22" xfId="0" applyFont="1" applyBorder="1" applyAlignment="1">
      <alignment horizontal="left" vertical="center"/>
    </xf>
    <xf numFmtId="173" fontId="8" fillId="0" borderId="1" xfId="10" applyNumberFormat="1" applyFont="1" applyFill="1" applyBorder="1" applyAlignment="1" applyProtection="1">
      <alignment horizontal="center" vertical="center" wrapText="1"/>
    </xf>
    <xf numFmtId="174" fontId="8" fillId="0" borderId="1" xfId="28" applyNumberFormat="1" applyFont="1" applyFill="1" applyBorder="1" applyAlignment="1" applyProtection="1">
      <alignment vertical="center" wrapText="1"/>
    </xf>
    <xf numFmtId="9" fontId="8" fillId="0" borderId="1" xfId="28" applyFont="1" applyFill="1" applyBorder="1" applyAlignment="1" applyProtection="1">
      <alignment horizontal="center" vertical="center" wrapText="1"/>
    </xf>
    <xf numFmtId="9" fontId="8" fillId="0" borderId="1" xfId="28" applyFont="1" applyFill="1" applyBorder="1" applyAlignment="1" applyProtection="1">
      <alignment horizontal="right" vertical="center" wrapText="1"/>
    </xf>
    <xf numFmtId="173" fontId="8" fillId="0" borderId="19" xfId="10" applyNumberFormat="1" applyFont="1" applyFill="1" applyBorder="1" applyAlignment="1" applyProtection="1">
      <alignment horizontal="center" vertical="center" wrapText="1"/>
    </xf>
    <xf numFmtId="169" fontId="8" fillId="0" borderId="1" xfId="10" applyFont="1" applyFill="1" applyBorder="1" applyAlignment="1" applyProtection="1">
      <alignment vertical="center" wrapText="1"/>
    </xf>
    <xf numFmtId="169" fontId="7" fillId="0" borderId="1" xfId="10" applyFont="1" applyFill="1" applyBorder="1" applyAlignment="1" applyProtection="1">
      <alignment vertical="center" wrapText="1"/>
    </xf>
    <xf numFmtId="169" fontId="7" fillId="0" borderId="1" xfId="10" applyFont="1" applyFill="1" applyBorder="1" applyAlignment="1" applyProtection="1">
      <alignment horizontal="center" vertical="center" wrapText="1"/>
    </xf>
    <xf numFmtId="169" fontId="8" fillId="0" borderId="1" xfId="10" applyFont="1" applyFill="1" applyBorder="1" applyAlignment="1" applyProtection="1">
      <alignment horizontal="center" vertical="center" wrapText="1"/>
    </xf>
    <xf numFmtId="169" fontId="8" fillId="0" borderId="1" xfId="10" applyFont="1" applyBorder="1" applyAlignment="1">
      <alignment horizontal="left" vertical="center" wrapText="1"/>
    </xf>
    <xf numFmtId="169" fontId="7" fillId="0" borderId="9" xfId="10" applyFont="1" applyFill="1" applyBorder="1" applyAlignment="1" applyProtection="1">
      <alignment horizontal="center" vertical="center" wrapText="1"/>
    </xf>
    <xf numFmtId="169" fontId="45" fillId="0" borderId="0" xfId="10" applyFont="1" applyFill="1" applyBorder="1" applyAlignment="1">
      <alignment horizontal="center" vertical="center"/>
    </xf>
    <xf numFmtId="169" fontId="24" fillId="0" borderId="0" xfId="10" applyFont="1" applyFill="1" applyAlignment="1">
      <alignment vertical="center"/>
    </xf>
    <xf numFmtId="173" fontId="8" fillId="0" borderId="19" xfId="10" applyNumberFormat="1" applyFont="1" applyBorder="1" applyAlignment="1">
      <alignment horizontal="left" vertical="center" wrapText="1"/>
    </xf>
    <xf numFmtId="173" fontId="8" fillId="0" borderId="19" xfId="10" applyNumberFormat="1" applyFont="1" applyFill="1" applyBorder="1" applyAlignment="1" applyProtection="1">
      <alignment vertical="center" wrapText="1"/>
    </xf>
    <xf numFmtId="173" fontId="28" fillId="0" borderId="0" xfId="10" applyNumberFormat="1" applyFont="1" applyFill="1" applyBorder="1" applyAlignment="1">
      <alignment horizontal="center" vertical="center"/>
    </xf>
    <xf numFmtId="173" fontId="17" fillId="0" borderId="0" xfId="10" applyNumberFormat="1" applyFont="1" applyFill="1" applyAlignment="1">
      <alignment vertical="center"/>
    </xf>
    <xf numFmtId="173" fontId="7" fillId="0" borderId="19" xfId="10" applyNumberFormat="1" applyFont="1" applyFill="1" applyBorder="1" applyAlignment="1" applyProtection="1">
      <alignment vertical="center" wrapText="1"/>
    </xf>
    <xf numFmtId="173" fontId="7" fillId="0" borderId="19" xfId="10" applyNumberFormat="1" applyFont="1" applyFill="1" applyBorder="1" applyAlignment="1" applyProtection="1">
      <alignment horizontal="center" vertical="center" wrapText="1"/>
    </xf>
    <xf numFmtId="173" fontId="7" fillId="0" borderId="33" xfId="10" applyNumberFormat="1" applyFont="1" applyFill="1" applyBorder="1" applyAlignment="1" applyProtection="1">
      <alignment horizontal="center" vertical="center" wrapText="1"/>
    </xf>
    <xf numFmtId="173" fontId="45" fillId="0" borderId="0" xfId="10" applyNumberFormat="1" applyFont="1" applyFill="1" applyBorder="1" applyAlignment="1">
      <alignment horizontal="center" vertical="center"/>
    </xf>
    <xf numFmtId="173" fontId="24" fillId="0" borderId="0" xfId="10" applyNumberFormat="1" applyFont="1" applyAlignment="1">
      <alignment vertical="center"/>
    </xf>
    <xf numFmtId="173" fontId="24" fillId="0" borderId="0" xfId="10" applyNumberFormat="1" applyFont="1" applyFill="1" applyAlignment="1">
      <alignment vertical="center"/>
    </xf>
    <xf numFmtId="173" fontId="8" fillId="0" borderId="1" xfId="10" applyNumberFormat="1" applyFont="1" applyBorder="1" applyAlignment="1">
      <alignment horizontal="left" vertical="center" wrapText="1"/>
    </xf>
    <xf numFmtId="173" fontId="7" fillId="0" borderId="1" xfId="10" applyNumberFormat="1" applyFont="1" applyFill="1" applyBorder="1" applyAlignment="1" applyProtection="1">
      <alignment vertical="center" wrapText="1"/>
    </xf>
    <xf numFmtId="173" fontId="8" fillId="0" borderId="1" xfId="10" applyNumberFormat="1" applyFont="1" applyFill="1" applyBorder="1" applyAlignment="1" applyProtection="1">
      <alignment vertical="center" wrapText="1"/>
    </xf>
    <xf numFmtId="173" fontId="7" fillId="0" borderId="1" xfId="10" applyNumberFormat="1" applyFont="1" applyFill="1" applyBorder="1" applyAlignment="1" applyProtection="1">
      <alignment horizontal="center" vertical="center" wrapText="1"/>
    </xf>
    <xf numFmtId="173" fontId="7" fillId="0" borderId="9" xfId="10" applyNumberFormat="1" applyFont="1" applyFill="1" applyBorder="1" applyAlignment="1" applyProtection="1">
      <alignment horizontal="center" vertical="center" wrapText="1"/>
    </xf>
    <xf numFmtId="173" fontId="30" fillId="0" borderId="1" xfId="10" applyNumberFormat="1" applyFont="1" applyFill="1" applyBorder="1" applyAlignment="1" applyProtection="1">
      <alignment horizontal="center" vertical="center" wrapText="1"/>
    </xf>
    <xf numFmtId="173" fontId="30" fillId="0" borderId="9" xfId="10" applyNumberFormat="1" applyFont="1" applyFill="1" applyBorder="1" applyAlignment="1" applyProtection="1">
      <alignment horizontal="center" vertical="center" wrapText="1"/>
    </xf>
    <xf numFmtId="9" fontId="7" fillId="0" borderId="1" xfId="30" applyFont="1" applyFill="1" applyBorder="1" applyAlignment="1" applyProtection="1">
      <alignment horizontal="center" vertical="center" wrapText="1"/>
    </xf>
    <xf numFmtId="9" fontId="7" fillId="0" borderId="9" xfId="30" applyFont="1" applyFill="1" applyBorder="1" applyAlignment="1" applyProtection="1">
      <alignment horizontal="center" vertical="center" wrapText="1"/>
    </xf>
    <xf numFmtId="9" fontId="45" fillId="0" borderId="0" xfId="28" applyFont="1" applyFill="1" applyBorder="1" applyAlignment="1">
      <alignment horizontal="center" vertical="center"/>
    </xf>
    <xf numFmtId="0" fontId="24" fillId="0" borderId="0" xfId="0" applyFont="1" applyAlignment="1">
      <alignment vertical="center"/>
    </xf>
    <xf numFmtId="166" fontId="24" fillId="0" borderId="0" xfId="15" applyFont="1" applyFill="1" applyAlignment="1">
      <alignment vertical="center"/>
    </xf>
    <xf numFmtId="174" fontId="7" fillId="9" borderId="1" xfId="28" applyNumberFormat="1" applyFont="1" applyFill="1" applyBorder="1" applyAlignment="1" applyProtection="1">
      <alignment horizontal="center" vertical="center" wrapText="1"/>
      <protection locked="0"/>
    </xf>
    <xf numFmtId="173" fontId="8" fillId="21" borderId="8" xfId="10" applyNumberFormat="1" applyFont="1" applyFill="1" applyBorder="1" applyAlignment="1">
      <alignment horizontal="left" vertical="center" wrapText="1"/>
    </xf>
    <xf numFmtId="173" fontId="8" fillId="21" borderId="1" xfId="10" applyNumberFormat="1" applyFont="1" applyFill="1" applyBorder="1" applyAlignment="1" applyProtection="1">
      <alignment horizontal="center" vertical="center" wrapText="1"/>
    </xf>
    <xf numFmtId="173" fontId="8" fillId="21" borderId="1" xfId="10" applyNumberFormat="1" applyFont="1" applyFill="1" applyBorder="1" applyAlignment="1">
      <alignment horizontal="left" vertical="center" wrapText="1"/>
    </xf>
    <xf numFmtId="173" fontId="30" fillId="21" borderId="1" xfId="10" applyNumberFormat="1" applyFont="1" applyFill="1" applyBorder="1" applyAlignment="1" applyProtection="1">
      <alignment horizontal="center" vertical="center" wrapText="1"/>
    </xf>
    <xf numFmtId="173" fontId="30" fillId="21" borderId="9" xfId="10" applyNumberFormat="1" applyFont="1" applyFill="1" applyBorder="1" applyAlignment="1" applyProtection="1">
      <alignment horizontal="center" vertical="center" wrapText="1"/>
    </xf>
    <xf numFmtId="9" fontId="7" fillId="21" borderId="1" xfId="28" applyFont="1" applyFill="1" applyBorder="1" applyAlignment="1" applyProtection="1">
      <alignment horizontal="center" vertical="center" wrapText="1"/>
    </xf>
    <xf numFmtId="0" fontId="12" fillId="0" borderId="0" xfId="22" applyFont="1" applyAlignment="1">
      <alignment vertical="center" wrapText="1"/>
    </xf>
    <xf numFmtId="176" fontId="17" fillId="0" borderId="0" xfId="14" applyNumberFormat="1" applyFont="1" applyFill="1" applyBorder="1" applyAlignment="1">
      <alignment vertical="center"/>
    </xf>
    <xf numFmtId="169" fontId="17" fillId="0" borderId="0" xfId="10" applyFont="1" applyFill="1" applyBorder="1" applyAlignment="1">
      <alignment vertical="center"/>
    </xf>
    <xf numFmtId="183" fontId="17" fillId="0" borderId="0" xfId="10" applyNumberFormat="1" applyFont="1" applyFill="1" applyBorder="1" applyAlignment="1">
      <alignment vertical="center"/>
    </xf>
    <xf numFmtId="183" fontId="0" fillId="0" borderId="0" xfId="10" applyNumberFormat="1" applyFont="1" applyFill="1" applyAlignment="1">
      <alignment vertical="center"/>
    </xf>
    <xf numFmtId="184" fontId="0" fillId="0" borderId="0" xfId="0" applyNumberFormat="1" applyAlignment="1">
      <alignment vertical="center"/>
    </xf>
    <xf numFmtId="166" fontId="28" fillId="0" borderId="0" xfId="15" applyFont="1" applyFill="1" applyAlignment="1">
      <alignment vertical="center"/>
    </xf>
    <xf numFmtId="173" fontId="0" fillId="0" borderId="0" xfId="10" applyNumberFormat="1" applyFont="1" applyFill="1" applyAlignment="1">
      <alignment vertical="center"/>
    </xf>
    <xf numFmtId="9" fontId="7" fillId="9" borderId="19" xfId="30" applyFont="1" applyFill="1" applyBorder="1" applyAlignment="1" applyProtection="1">
      <alignment vertical="center" wrapText="1"/>
    </xf>
    <xf numFmtId="9" fontId="7" fillId="0" borderId="64" xfId="30" applyFont="1" applyFill="1" applyBorder="1" applyAlignment="1" applyProtection="1">
      <alignment horizontal="center" vertical="center" wrapText="1"/>
    </xf>
    <xf numFmtId="9" fontId="7" fillId="0" borderId="0" xfId="30" applyFont="1" applyFill="1" applyBorder="1" applyAlignment="1" applyProtection="1">
      <alignment horizontal="center" vertical="center" wrapText="1"/>
    </xf>
    <xf numFmtId="9" fontId="7" fillId="0" borderId="14" xfId="30" applyFont="1" applyFill="1" applyBorder="1" applyAlignment="1" applyProtection="1">
      <alignment horizontal="center" vertical="center" wrapText="1"/>
    </xf>
    <xf numFmtId="169" fontId="8" fillId="0" borderId="35" xfId="10" applyFont="1" applyFill="1" applyBorder="1" applyAlignment="1" applyProtection="1">
      <alignment vertical="center" wrapText="1"/>
    </xf>
    <xf numFmtId="9" fontId="45" fillId="0" borderId="0" xfId="28" applyFont="1" applyBorder="1" applyAlignment="1">
      <alignment horizontal="center" vertical="center"/>
    </xf>
    <xf numFmtId="166" fontId="24" fillId="0" borderId="0" xfId="15" applyFont="1" applyAlignment="1">
      <alignment vertical="center"/>
    </xf>
    <xf numFmtId="169" fontId="8" fillId="0" borderId="35" xfId="10" applyFont="1" applyFill="1" applyBorder="1" applyAlignment="1" applyProtection="1">
      <alignment horizontal="center" vertical="center" wrapText="1"/>
    </xf>
    <xf numFmtId="173" fontId="7" fillId="0" borderId="1" xfId="10" applyNumberFormat="1" applyFont="1" applyFill="1" applyBorder="1" applyAlignment="1" applyProtection="1">
      <alignment horizontal="left" vertical="center" wrapText="1"/>
    </xf>
    <xf numFmtId="173" fontId="7" fillId="21" borderId="1" xfId="10" applyNumberFormat="1" applyFont="1" applyFill="1" applyBorder="1" applyAlignment="1" applyProtection="1">
      <alignment horizontal="left" vertical="center" wrapText="1"/>
    </xf>
    <xf numFmtId="174" fontId="7" fillId="0" borderId="1" xfId="28" applyNumberFormat="1" applyFont="1" applyFill="1" applyBorder="1" applyAlignment="1" applyProtection="1">
      <alignment horizontal="center" vertical="center" wrapText="1"/>
    </xf>
    <xf numFmtId="0" fontId="8" fillId="0" borderId="0" xfId="22" applyFont="1" applyAlignment="1">
      <alignment horizontal="left" vertical="center" wrapText="1"/>
    </xf>
    <xf numFmtId="169" fontId="8" fillId="0" borderId="0" xfId="10" applyFont="1" applyAlignment="1">
      <alignment vertical="center" wrapText="1"/>
    </xf>
    <xf numFmtId="10" fontId="8" fillId="0" borderId="0" xfId="22" applyNumberFormat="1" applyFont="1" applyAlignment="1">
      <alignment vertical="center" wrapText="1"/>
    </xf>
    <xf numFmtId="173" fontId="17" fillId="0" borderId="32" xfId="10" applyNumberFormat="1" applyFont="1" applyFill="1" applyBorder="1" applyAlignment="1">
      <alignment vertical="center"/>
    </xf>
    <xf numFmtId="173" fontId="17" fillId="0" borderId="4" xfId="10" applyNumberFormat="1" applyFont="1" applyFill="1" applyBorder="1" applyAlignment="1">
      <alignment vertical="center"/>
    </xf>
    <xf numFmtId="173" fontId="17" fillId="0" borderId="20" xfId="10" applyNumberFormat="1" applyFont="1" applyFill="1" applyBorder="1" applyAlignment="1">
      <alignment vertical="center"/>
    </xf>
    <xf numFmtId="9" fontId="17" fillId="0" borderId="34" xfId="28" applyFont="1" applyFill="1" applyBorder="1" applyAlignment="1">
      <alignment vertical="center"/>
    </xf>
    <xf numFmtId="173" fontId="17" fillId="0" borderId="8" xfId="10" applyNumberFormat="1" applyFont="1" applyFill="1" applyBorder="1" applyAlignment="1">
      <alignment vertical="center"/>
    </xf>
    <xf numFmtId="173" fontId="17" fillId="0" borderId="1" xfId="10" applyNumberFormat="1" applyFont="1" applyFill="1" applyBorder="1" applyAlignment="1">
      <alignment vertical="center"/>
    </xf>
    <xf numFmtId="9" fontId="17" fillId="0" borderId="2" xfId="28" applyFont="1" applyFill="1" applyBorder="1" applyAlignment="1">
      <alignment vertical="center"/>
    </xf>
    <xf numFmtId="9" fontId="17" fillId="0" borderId="9" xfId="28" applyFont="1" applyFill="1" applyBorder="1" applyAlignment="1">
      <alignment vertical="center"/>
    </xf>
    <xf numFmtId="173" fontId="17" fillId="0" borderId="2" xfId="10" applyNumberFormat="1" applyFont="1" applyFill="1" applyBorder="1" applyAlignment="1">
      <alignment vertical="center"/>
    </xf>
    <xf numFmtId="173" fontId="17" fillId="0" borderId="31" xfId="10" applyNumberFormat="1" applyFont="1" applyFill="1" applyBorder="1" applyAlignment="1">
      <alignment vertical="center"/>
    </xf>
    <xf numFmtId="173" fontId="17" fillId="0" borderId="19" xfId="10" applyNumberFormat="1" applyFont="1" applyFill="1" applyBorder="1" applyAlignment="1">
      <alignment vertical="center"/>
    </xf>
    <xf numFmtId="9" fontId="17" fillId="0" borderId="21" xfId="28" applyFont="1" applyFill="1" applyBorder="1" applyAlignment="1">
      <alignment vertical="center"/>
    </xf>
    <xf numFmtId="9" fontId="17" fillId="0" borderId="33" xfId="28" applyFont="1" applyFill="1" applyBorder="1" applyAlignment="1">
      <alignment vertical="center"/>
    </xf>
    <xf numFmtId="173" fontId="8" fillId="19" borderId="0" xfId="22" applyNumberFormat="1" applyFont="1" applyFill="1" applyAlignment="1">
      <alignment horizontal="left" vertical="center" wrapText="1"/>
    </xf>
    <xf numFmtId="169" fontId="7" fillId="0" borderId="19" xfId="10" applyFont="1" applyFill="1" applyBorder="1" applyAlignment="1" applyProtection="1">
      <alignment horizontal="center" vertical="center" wrapText="1"/>
    </xf>
    <xf numFmtId="173" fontId="7" fillId="0" borderId="35" xfId="10" applyNumberFormat="1" applyFont="1" applyFill="1" applyBorder="1" applyAlignment="1" applyProtection="1">
      <alignment vertical="center" wrapText="1"/>
    </xf>
    <xf numFmtId="0" fontId="7" fillId="0" borderId="1" xfId="28" applyNumberFormat="1" applyFont="1" applyBorder="1" applyAlignment="1">
      <alignment vertical="center" wrapText="1"/>
    </xf>
    <xf numFmtId="9" fontId="7" fillId="19" borderId="1" xfId="30" applyFont="1" applyFill="1" applyBorder="1" applyAlignment="1" applyProtection="1">
      <alignment vertical="center" wrapText="1"/>
    </xf>
    <xf numFmtId="169" fontId="24" fillId="0" borderId="0" xfId="10" applyFont="1" applyAlignment="1">
      <alignment vertical="center"/>
    </xf>
    <xf numFmtId="0" fontId="7" fillId="0" borderId="1" xfId="0" applyFont="1" applyBorder="1" applyAlignment="1">
      <alignment horizontal="center" vertical="center"/>
    </xf>
    <xf numFmtId="0" fontId="4" fillId="0" borderId="1" xfId="0" applyFont="1" applyBorder="1" applyAlignment="1">
      <alignment horizontal="left" vertical="center" wrapText="1"/>
    </xf>
    <xf numFmtId="0" fontId="7" fillId="0" borderId="1" xfId="0" applyFont="1" applyBorder="1" applyAlignment="1">
      <alignment vertical="center" wrapText="1"/>
    </xf>
    <xf numFmtId="0" fontId="29" fillId="0" borderId="1" xfId="0" applyFont="1" applyBorder="1" applyAlignment="1">
      <alignment horizontal="left" vertical="center"/>
    </xf>
    <xf numFmtId="9" fontId="7" fillId="0" borderId="1" xfId="0" applyNumberFormat="1" applyFont="1" applyBorder="1" applyAlignment="1">
      <alignment horizontal="center" vertical="center"/>
    </xf>
    <xf numFmtId="0" fontId="29" fillId="0" borderId="1" xfId="0" applyFont="1" applyBorder="1" applyAlignment="1">
      <alignment vertical="center"/>
    </xf>
    <xf numFmtId="0" fontId="7" fillId="0" borderId="1" xfId="0" applyFont="1" applyBorder="1" applyAlignment="1">
      <alignment horizontal="center" vertical="center" wrapText="1"/>
    </xf>
    <xf numFmtId="0" fontId="7" fillId="0" borderId="1" xfId="0" applyFont="1" applyBorder="1" applyAlignment="1">
      <alignment vertical="center"/>
    </xf>
    <xf numFmtId="173" fontId="7" fillId="0" borderId="1" xfId="10" applyNumberFormat="1" applyFont="1" applyFill="1" applyBorder="1" applyAlignment="1">
      <alignment vertical="center"/>
    </xf>
    <xf numFmtId="9" fontId="7" fillId="0" borderId="1" xfId="28" applyFont="1" applyFill="1" applyBorder="1" applyAlignment="1">
      <alignment vertical="center"/>
    </xf>
    <xf numFmtId="9" fontId="7" fillId="0" borderId="1" xfId="28" applyFont="1" applyFill="1" applyBorder="1" applyAlignment="1">
      <alignment horizontal="justify" vertical="center" wrapText="1"/>
    </xf>
    <xf numFmtId="169" fontId="7" fillId="0" borderId="1" xfId="10" applyFont="1" applyFill="1" applyBorder="1" applyAlignment="1">
      <alignment vertical="center"/>
    </xf>
    <xf numFmtId="0" fontId="7" fillId="0" borderId="0" xfId="0" applyFont="1" applyAlignment="1">
      <alignment vertical="center"/>
    </xf>
    <xf numFmtId="0" fontId="7" fillId="0" borderId="1" xfId="0" applyFont="1" applyBorder="1" applyAlignment="1">
      <alignment horizontal="left" vertical="center" wrapText="1"/>
    </xf>
    <xf numFmtId="0" fontId="7" fillId="0" borderId="4" xfId="0" applyFont="1" applyBorder="1" applyAlignment="1">
      <alignment vertical="center" wrapText="1"/>
    </xf>
    <xf numFmtId="0" fontId="7" fillId="0" borderId="1" xfId="0" applyFont="1" applyBorder="1" applyAlignment="1">
      <alignment horizontal="left" vertical="center"/>
    </xf>
    <xf numFmtId="0" fontId="7" fillId="0" borderId="1" xfId="0" applyFont="1" applyBorder="1" applyAlignment="1">
      <alignment horizontal="justify" vertical="center" wrapText="1"/>
    </xf>
    <xf numFmtId="0" fontId="8" fillId="24" borderId="78" xfId="22" applyFont="1" applyFill="1" applyBorder="1" applyAlignment="1">
      <alignment horizontal="left" vertical="center" wrapText="1"/>
    </xf>
    <xf numFmtId="173" fontId="8" fillId="24" borderId="8" xfId="10" applyNumberFormat="1" applyFont="1" applyFill="1" applyBorder="1" applyAlignment="1">
      <alignment horizontal="left" vertical="center" wrapText="1"/>
    </xf>
    <xf numFmtId="0" fontId="8" fillId="24" borderId="8" xfId="22" applyFont="1" applyFill="1" applyBorder="1" applyAlignment="1">
      <alignment horizontal="left" vertical="center" wrapText="1"/>
    </xf>
    <xf numFmtId="169" fontId="8" fillId="24" borderId="8" xfId="10" applyFont="1" applyFill="1" applyBorder="1" applyAlignment="1">
      <alignment horizontal="left" vertical="center" wrapText="1"/>
    </xf>
    <xf numFmtId="173" fontId="8" fillId="24" borderId="31" xfId="10" applyNumberFormat="1" applyFont="1" applyFill="1" applyBorder="1" applyAlignment="1">
      <alignment horizontal="left" vertical="center" wrapText="1"/>
    </xf>
    <xf numFmtId="49" fontId="8" fillId="24" borderId="8" xfId="10" applyNumberFormat="1" applyFont="1" applyFill="1" applyBorder="1" applyAlignment="1">
      <alignment horizontal="left" vertical="center" wrapText="1"/>
    </xf>
    <xf numFmtId="173" fontId="8" fillId="0" borderId="0" xfId="22" applyNumberFormat="1" applyFont="1" applyAlignment="1">
      <alignment horizontal="left" vertical="center" wrapText="1"/>
    </xf>
    <xf numFmtId="9" fontId="7" fillId="0" borderId="1" xfId="28" applyFont="1" applyFill="1" applyBorder="1" applyAlignment="1" applyProtection="1">
      <alignment vertical="center" wrapText="1"/>
    </xf>
    <xf numFmtId="9" fontId="8" fillId="9" borderId="19" xfId="28" applyFont="1" applyFill="1" applyBorder="1" applyAlignment="1" applyProtection="1">
      <alignment vertical="center" wrapText="1"/>
    </xf>
    <xf numFmtId="9" fontId="7" fillId="9" borderId="19" xfId="28" applyFont="1" applyFill="1" applyBorder="1" applyAlignment="1" applyProtection="1">
      <alignment vertical="center" wrapText="1"/>
    </xf>
    <xf numFmtId="173" fontId="7" fillId="0" borderId="1" xfId="10" applyNumberFormat="1" applyFont="1" applyBorder="1" applyAlignment="1">
      <alignment horizontal="center" vertical="center"/>
    </xf>
    <xf numFmtId="169" fontId="8" fillId="9" borderId="10" xfId="10" applyFont="1" applyFill="1" applyBorder="1" applyAlignment="1">
      <alignment horizontal="center" vertical="center" wrapText="1"/>
    </xf>
    <xf numFmtId="169" fontId="7" fillId="0" borderId="1" xfId="10" applyFont="1" applyBorder="1" applyAlignment="1">
      <alignment vertical="center"/>
    </xf>
    <xf numFmtId="173" fontId="31" fillId="9" borderId="22" xfId="10" applyNumberFormat="1" applyFont="1" applyFill="1" applyBorder="1" applyAlignment="1">
      <alignment vertical="center"/>
    </xf>
    <xf numFmtId="173" fontId="31" fillId="9" borderId="0" xfId="10" applyNumberFormat="1" applyFont="1" applyFill="1" applyAlignment="1">
      <alignment vertical="center"/>
    </xf>
    <xf numFmtId="173" fontId="31" fillId="9" borderId="3" xfId="10" applyNumberFormat="1" applyFont="1" applyFill="1" applyBorder="1" applyAlignment="1">
      <alignment vertical="center"/>
    </xf>
    <xf numFmtId="173" fontId="8" fillId="9" borderId="10" xfId="10" applyNumberFormat="1" applyFont="1" applyFill="1" applyBorder="1" applyAlignment="1">
      <alignment horizontal="center" vertical="center" wrapText="1"/>
    </xf>
    <xf numFmtId="173" fontId="7" fillId="0" borderId="1" xfId="10" applyNumberFormat="1" applyFont="1" applyBorder="1" applyAlignment="1">
      <alignment vertical="center"/>
    </xf>
    <xf numFmtId="173" fontId="29" fillId="0" borderId="56" xfId="10" applyNumberFormat="1" applyFont="1" applyBorder="1" applyAlignment="1">
      <alignment horizontal="left" vertical="center"/>
    </xf>
    <xf numFmtId="173" fontId="29" fillId="0" borderId="0" xfId="10" applyNumberFormat="1" applyFont="1" applyAlignment="1">
      <alignment vertical="center"/>
    </xf>
    <xf numFmtId="173" fontId="31" fillId="9" borderId="23" xfId="10" applyNumberFormat="1" applyFont="1" applyFill="1" applyBorder="1" applyAlignment="1">
      <alignment vertical="center"/>
    </xf>
    <xf numFmtId="173" fontId="31" fillId="9" borderId="24" xfId="10" applyNumberFormat="1" applyFont="1" applyFill="1" applyBorder="1" applyAlignment="1">
      <alignment vertical="center"/>
    </xf>
    <xf numFmtId="173" fontId="31" fillId="9" borderId="25" xfId="10" applyNumberFormat="1" applyFont="1" applyFill="1" applyBorder="1" applyAlignment="1">
      <alignment vertical="center"/>
    </xf>
    <xf numFmtId="173" fontId="8" fillId="0" borderId="1" xfId="10" applyNumberFormat="1" applyFont="1" applyFill="1" applyBorder="1" applyAlignment="1">
      <alignment horizontal="center" vertical="center"/>
    </xf>
    <xf numFmtId="9" fontId="8" fillId="9" borderId="19" xfId="30" applyFont="1" applyFill="1" applyBorder="1" applyAlignment="1" applyProtection="1">
      <alignment vertical="center" wrapText="1"/>
    </xf>
    <xf numFmtId="9" fontId="8" fillId="0" borderId="1" xfId="28" applyFont="1" applyFill="1" applyBorder="1" applyAlignment="1" applyProtection="1">
      <alignment vertical="center" wrapText="1"/>
    </xf>
    <xf numFmtId="0" fontId="0" fillId="0" borderId="0" xfId="0" applyAlignment="1">
      <alignment horizontal="left" vertical="center" wrapText="1"/>
    </xf>
    <xf numFmtId="173" fontId="0" fillId="0" borderId="0" xfId="10" applyNumberFormat="1" applyFont="1" applyAlignment="1">
      <alignment horizontal="left" vertical="center" wrapText="1"/>
    </xf>
    <xf numFmtId="0" fontId="28" fillId="20" borderId="79" xfId="0" applyFont="1" applyFill="1" applyBorder="1" applyAlignment="1">
      <alignment horizontal="center" vertical="center" wrapText="1"/>
    </xf>
    <xf numFmtId="0" fontId="0" fillId="0" borderId="79" xfId="0" applyBorder="1" applyAlignment="1">
      <alignment horizontal="left" vertical="center" wrapText="1"/>
    </xf>
    <xf numFmtId="173" fontId="0" fillId="0" borderId="79" xfId="10" applyNumberFormat="1" applyFont="1" applyBorder="1" applyAlignment="1">
      <alignment horizontal="left" vertical="center" wrapText="1"/>
    </xf>
    <xf numFmtId="173" fontId="0" fillId="0" borderId="79" xfId="0" applyNumberFormat="1" applyBorder="1" applyAlignment="1">
      <alignment horizontal="left" vertical="center" wrapText="1"/>
    </xf>
    <xf numFmtId="9" fontId="7" fillId="0" borderId="1" xfId="28" applyFont="1" applyFill="1" applyBorder="1" applyAlignment="1" applyProtection="1">
      <alignment horizontal="center" vertical="center" wrapText="1"/>
    </xf>
    <xf numFmtId="0" fontId="8" fillId="0" borderId="78" xfId="22" applyFont="1" applyBorder="1" applyAlignment="1">
      <alignment horizontal="left" vertical="center" wrapText="1"/>
    </xf>
    <xf numFmtId="2" fontId="7" fillId="0" borderId="8" xfId="22" applyNumberFormat="1" applyFont="1" applyBorder="1" applyAlignment="1">
      <alignment horizontal="left" vertical="center" wrapText="1"/>
    </xf>
    <xf numFmtId="0" fontId="0" fillId="0" borderId="8" xfId="0" applyBorder="1" applyAlignment="1">
      <alignment horizontal="left" vertical="center" wrapText="1"/>
    </xf>
    <xf numFmtId="9" fontId="7" fillId="0" borderId="1" xfId="28" applyFont="1" applyFill="1" applyBorder="1" applyAlignment="1" applyProtection="1">
      <alignment horizontal="center" vertical="center" wrapText="1"/>
    </xf>
    <xf numFmtId="9" fontId="7" fillId="0" borderId="1" xfId="22" applyNumberFormat="1" applyFont="1" applyBorder="1" applyAlignment="1">
      <alignment horizontal="left" vertical="center" wrapText="1"/>
    </xf>
    <xf numFmtId="9" fontId="7" fillId="0" borderId="9" xfId="22" applyNumberFormat="1" applyFont="1" applyBorder="1" applyAlignment="1">
      <alignment horizontal="left" vertical="center" wrapText="1"/>
    </xf>
    <xf numFmtId="0" fontId="8" fillId="20" borderId="20" xfId="22" applyFont="1" applyFill="1" applyBorder="1" applyAlignment="1">
      <alignment horizontal="center" vertical="center" wrapText="1"/>
    </xf>
    <xf numFmtId="0" fontId="8" fillId="20" borderId="3" xfId="22" applyFont="1" applyFill="1" applyBorder="1" applyAlignment="1">
      <alignment horizontal="center" vertical="center" wrapText="1"/>
    </xf>
    <xf numFmtId="0" fontId="8" fillId="20" borderId="25" xfId="22" applyFont="1" applyFill="1" applyBorder="1" applyAlignment="1">
      <alignment horizontal="center" vertical="center" wrapText="1"/>
    </xf>
    <xf numFmtId="0" fontId="8" fillId="20" borderId="7" xfId="22" applyFont="1" applyFill="1" applyBorder="1" applyAlignment="1">
      <alignment horizontal="center" vertical="center" wrapText="1"/>
    </xf>
    <xf numFmtId="0" fontId="8" fillId="0" borderId="18" xfId="22" applyFont="1" applyBorder="1" applyAlignment="1">
      <alignment horizontal="center" vertical="center" wrapText="1"/>
    </xf>
    <xf numFmtId="0" fontId="8" fillId="0" borderId="57" xfId="22" applyFont="1" applyBorder="1" applyAlignment="1">
      <alignment horizontal="center" vertical="center" wrapText="1"/>
    </xf>
    <xf numFmtId="9" fontId="8" fillId="0" borderId="10" xfId="22" applyNumberFormat="1" applyFont="1" applyBorder="1" applyAlignment="1">
      <alignment horizontal="center" vertical="center" wrapText="1"/>
    </xf>
    <xf numFmtId="0" fontId="8" fillId="0" borderId="58" xfId="22" applyFont="1" applyBorder="1" applyAlignment="1">
      <alignment horizontal="center" vertical="center" wrapText="1"/>
    </xf>
    <xf numFmtId="9" fontId="4" fillId="0" borderId="55" xfId="30" applyFont="1" applyFill="1" applyBorder="1" applyAlignment="1" applyProtection="1">
      <alignment horizontal="left" vertical="center" wrapText="1"/>
    </xf>
    <xf numFmtId="9" fontId="4" fillId="0" borderId="22" xfId="30" applyFont="1" applyFill="1" applyBorder="1" applyAlignment="1" applyProtection="1">
      <alignment horizontal="left" vertical="center" wrapText="1"/>
    </xf>
    <xf numFmtId="9" fontId="4" fillId="0" borderId="23" xfId="30" applyFont="1" applyFill="1" applyBorder="1" applyAlignment="1" applyProtection="1">
      <alignment horizontal="left" vertical="center" wrapText="1"/>
    </xf>
    <xf numFmtId="9" fontId="4" fillId="0" borderId="59" xfId="30" applyFont="1" applyFill="1" applyBorder="1" applyAlignment="1" applyProtection="1">
      <alignment horizontal="left" vertical="center" wrapText="1"/>
    </xf>
    <xf numFmtId="9" fontId="4" fillId="0" borderId="15" xfId="30" applyFont="1" applyFill="1" applyBorder="1" applyAlignment="1" applyProtection="1">
      <alignment horizontal="left" vertical="center" wrapText="1"/>
    </xf>
    <xf numFmtId="9" fontId="4" fillId="0" borderId="60" xfId="30" applyFont="1" applyFill="1" applyBorder="1" applyAlignment="1" applyProtection="1">
      <alignment horizontal="left" vertical="center" wrapText="1"/>
    </xf>
    <xf numFmtId="9" fontId="7" fillId="0" borderId="22" xfId="30" applyFont="1" applyFill="1" applyBorder="1" applyAlignment="1" applyProtection="1">
      <alignment horizontal="left" vertical="top" wrapText="1"/>
    </xf>
    <xf numFmtId="9" fontId="7" fillId="0" borderId="23" xfId="30" applyFont="1" applyFill="1" applyBorder="1" applyAlignment="1" applyProtection="1">
      <alignment horizontal="left" vertical="top" wrapText="1"/>
    </xf>
    <xf numFmtId="9" fontId="7" fillId="0" borderId="15" xfId="30" applyFont="1" applyFill="1" applyBorder="1" applyAlignment="1" applyProtection="1">
      <alignment horizontal="left" vertical="top" wrapText="1"/>
    </xf>
    <xf numFmtId="9" fontId="7" fillId="0" borderId="60" xfId="30" applyFont="1" applyFill="1" applyBorder="1" applyAlignment="1" applyProtection="1">
      <alignment horizontal="left" vertical="top" wrapText="1"/>
    </xf>
    <xf numFmtId="9" fontId="7" fillId="0" borderId="55" xfId="30" applyFont="1" applyFill="1" applyBorder="1" applyAlignment="1" applyProtection="1">
      <alignment horizontal="left" vertical="center" wrapText="1"/>
    </xf>
    <xf numFmtId="9" fontId="7" fillId="0" borderId="22" xfId="30" applyFont="1" applyFill="1" applyBorder="1" applyAlignment="1" applyProtection="1">
      <alignment horizontal="left" vertical="center" wrapText="1"/>
    </xf>
    <xf numFmtId="9" fontId="7" fillId="0" borderId="23" xfId="30" applyFont="1" applyFill="1" applyBorder="1" applyAlignment="1" applyProtection="1">
      <alignment horizontal="left" vertical="center" wrapText="1"/>
    </xf>
    <xf numFmtId="9" fontId="7" fillId="0" borderId="59" xfId="30" applyFont="1" applyFill="1" applyBorder="1" applyAlignment="1" applyProtection="1">
      <alignment horizontal="left" vertical="center" wrapText="1"/>
    </xf>
    <xf numFmtId="9" fontId="7" fillId="0" borderId="15" xfId="30" applyFont="1" applyFill="1" applyBorder="1" applyAlignment="1" applyProtection="1">
      <alignment horizontal="left" vertical="center" wrapText="1"/>
    </xf>
    <xf numFmtId="9" fontId="7" fillId="0" borderId="60" xfId="30" applyFont="1" applyFill="1" applyBorder="1" applyAlignment="1" applyProtection="1">
      <alignment horizontal="left" vertical="center" wrapText="1"/>
    </xf>
    <xf numFmtId="9" fontId="30" fillId="0" borderId="55" xfId="30" applyFont="1" applyFill="1" applyBorder="1" applyAlignment="1" applyProtection="1">
      <alignment horizontal="center" vertical="center" wrapText="1"/>
    </xf>
    <xf numFmtId="9" fontId="30" fillId="0" borderId="22" xfId="30" applyFont="1" applyFill="1" applyBorder="1" applyAlignment="1" applyProtection="1">
      <alignment horizontal="center" vertical="center" wrapText="1"/>
    </xf>
    <xf numFmtId="9" fontId="30" fillId="0" borderId="61" xfId="30" applyFont="1" applyFill="1" applyBorder="1" applyAlignment="1" applyProtection="1">
      <alignment horizontal="center" vertical="center" wrapText="1"/>
    </xf>
    <xf numFmtId="9" fontId="30" fillId="0" borderId="59" xfId="30" applyFont="1" applyFill="1" applyBorder="1" applyAlignment="1" applyProtection="1">
      <alignment horizontal="center" vertical="center" wrapText="1"/>
    </xf>
    <xf numFmtId="9" fontId="30" fillId="0" borderId="15" xfId="30" applyFont="1" applyFill="1" applyBorder="1" applyAlignment="1" applyProtection="1">
      <alignment horizontal="center" vertical="center" wrapText="1"/>
    </xf>
    <xf numFmtId="9" fontId="30" fillId="0" borderId="16" xfId="30" applyFont="1" applyFill="1" applyBorder="1" applyAlignment="1" applyProtection="1">
      <alignment horizontal="center" vertical="center" wrapText="1"/>
    </xf>
    <xf numFmtId="0" fontId="8" fillId="20" borderId="40" xfId="22" applyFont="1" applyFill="1" applyBorder="1" applyAlignment="1">
      <alignment horizontal="center" vertical="center" wrapText="1"/>
    </xf>
    <xf numFmtId="0" fontId="8" fillId="20" borderId="8" xfId="22" applyFont="1" applyFill="1" applyBorder="1" applyAlignment="1">
      <alignment horizontal="center" vertical="center" wrapText="1"/>
    </xf>
    <xf numFmtId="0" fontId="8" fillId="20" borderId="47" xfId="22" applyFont="1" applyFill="1" applyBorder="1" applyAlignment="1">
      <alignment horizontal="center" vertical="center" wrapText="1"/>
    </xf>
    <xf numFmtId="0" fontId="8" fillId="20" borderId="1" xfId="22" applyFont="1" applyFill="1" applyBorder="1" applyAlignment="1">
      <alignment horizontal="center" vertical="center" wrapText="1"/>
    </xf>
    <xf numFmtId="0" fontId="8" fillId="20" borderId="48" xfId="22" applyFont="1" applyFill="1" applyBorder="1" applyAlignment="1">
      <alignment horizontal="center" vertical="center" wrapText="1"/>
    </xf>
    <xf numFmtId="0" fontId="8" fillId="20" borderId="9" xfId="22" applyFont="1" applyFill="1" applyBorder="1" applyAlignment="1">
      <alignment horizontal="center" vertical="center" wrapText="1"/>
    </xf>
    <xf numFmtId="3" fontId="8" fillId="0" borderId="55" xfId="22" applyNumberFormat="1" applyFont="1" applyBorder="1" applyAlignment="1">
      <alignment horizontal="center" vertical="center" wrapText="1"/>
    </xf>
    <xf numFmtId="3" fontId="8" fillId="0" borderId="23" xfId="22" applyNumberFormat="1" applyFont="1" applyBorder="1" applyAlignment="1">
      <alignment horizontal="center" vertical="center" wrapText="1"/>
    </xf>
    <xf numFmtId="0" fontId="30" fillId="0" borderId="1" xfId="22" applyFont="1" applyBorder="1" applyAlignment="1">
      <alignment horizontal="left" vertical="center" wrapText="1"/>
    </xf>
    <xf numFmtId="0" fontId="30" fillId="0" borderId="9" xfId="22" applyFont="1" applyBorder="1" applyAlignment="1">
      <alignment horizontal="left" vertical="center" wrapText="1"/>
    </xf>
    <xf numFmtId="0" fontId="8" fillId="0" borderId="40" xfId="22" applyFont="1" applyBorder="1" applyAlignment="1">
      <alignment horizontal="center" vertical="center" wrapText="1"/>
    </xf>
    <xf numFmtId="0" fontId="8" fillId="0" borderId="47" xfId="22" applyFont="1" applyBorder="1" applyAlignment="1">
      <alignment horizontal="center" vertical="center" wrapText="1"/>
    </xf>
    <xf numFmtId="0" fontId="8" fillId="0" borderId="48" xfId="22" applyFont="1" applyBorder="1" applyAlignment="1">
      <alignment horizontal="center" vertical="center" wrapText="1"/>
    </xf>
    <xf numFmtId="0" fontId="7" fillId="20" borderId="1" xfId="22" applyFont="1" applyFill="1" applyBorder="1" applyAlignment="1">
      <alignment horizontal="center" vertical="center" wrapText="1"/>
    </xf>
    <xf numFmtId="0" fontId="8" fillId="0" borderId="8" xfId="22" applyFont="1" applyBorder="1" applyAlignment="1">
      <alignment horizontal="center" vertical="center" wrapText="1"/>
    </xf>
    <xf numFmtId="0" fontId="8" fillId="0" borderId="2" xfId="22" applyFont="1" applyBorder="1" applyAlignment="1">
      <alignment horizontal="center" vertical="center" wrapText="1"/>
    </xf>
    <xf numFmtId="0" fontId="8" fillId="0" borderId="31" xfId="22" applyFont="1" applyBorder="1" applyAlignment="1">
      <alignment horizontal="center" vertical="center" wrapText="1"/>
    </xf>
    <xf numFmtId="0" fontId="8" fillId="0" borderId="21" xfId="22" applyFont="1" applyBorder="1" applyAlignment="1">
      <alignment horizontal="center" vertical="center" wrapText="1"/>
    </xf>
    <xf numFmtId="0" fontId="8" fillId="19" borderId="40" xfId="22" applyFont="1" applyFill="1" applyBorder="1" applyAlignment="1">
      <alignment horizontal="center" vertical="center" wrapText="1"/>
    </xf>
    <xf numFmtId="0" fontId="8" fillId="19" borderId="46" xfId="22" applyFont="1" applyFill="1" applyBorder="1" applyAlignment="1">
      <alignment horizontal="center" vertical="center" wrapText="1"/>
    </xf>
    <xf numFmtId="0" fontId="8" fillId="19" borderId="47" xfId="22" applyFont="1" applyFill="1" applyBorder="1" applyAlignment="1">
      <alignment horizontal="center" vertical="center" wrapText="1"/>
    </xf>
    <xf numFmtId="0" fontId="8" fillId="19" borderId="48" xfId="22" applyFont="1" applyFill="1" applyBorder="1" applyAlignment="1">
      <alignment horizontal="center" vertical="center" wrapText="1"/>
    </xf>
    <xf numFmtId="0" fontId="8" fillId="20" borderId="30" xfId="22" applyFont="1" applyFill="1" applyBorder="1" applyAlignment="1">
      <alignment horizontal="center" vertical="center" wrapText="1"/>
    </xf>
    <xf numFmtId="0" fontId="8" fillId="20" borderId="6" xfId="22" applyFont="1" applyFill="1" applyBorder="1" applyAlignment="1">
      <alignment horizontal="center" vertical="center" wrapText="1"/>
    </xf>
    <xf numFmtId="0" fontId="8" fillId="20" borderId="55" xfId="22" applyFont="1" applyFill="1" applyBorder="1" applyAlignment="1">
      <alignment horizontal="center" vertical="center" wrapText="1"/>
    </xf>
    <xf numFmtId="0" fontId="8" fillId="20" borderId="23" xfId="22" applyFont="1" applyFill="1" applyBorder="1" applyAlignment="1">
      <alignment horizontal="center" vertical="center" wrapText="1"/>
    </xf>
    <xf numFmtId="0" fontId="8" fillId="20" borderId="2" xfId="22" applyFont="1" applyFill="1" applyBorder="1" applyAlignment="1">
      <alignment horizontal="center" vertical="center" wrapText="1"/>
    </xf>
    <xf numFmtId="0" fontId="8" fillId="20" borderId="56" xfId="22" applyFont="1" applyFill="1" applyBorder="1" applyAlignment="1">
      <alignment horizontal="center" vertical="center" wrapText="1"/>
    </xf>
    <xf numFmtId="0" fontId="8" fillId="20" borderId="5" xfId="22" applyFont="1" applyFill="1" applyBorder="1" applyAlignment="1">
      <alignment horizontal="center" vertical="center" wrapText="1"/>
    </xf>
    <xf numFmtId="9" fontId="8" fillId="25" borderId="36" xfId="22" applyNumberFormat="1" applyFont="1" applyFill="1" applyBorder="1" applyAlignment="1">
      <alignment horizontal="center" vertical="center" wrapText="1"/>
    </xf>
    <xf numFmtId="9" fontId="8" fillId="25" borderId="38" xfId="22" applyNumberFormat="1" applyFont="1" applyFill="1" applyBorder="1" applyAlignment="1">
      <alignment horizontal="center" vertical="center" wrapText="1"/>
    </xf>
    <xf numFmtId="0" fontId="8" fillId="20" borderId="36" xfId="22" applyFont="1" applyFill="1" applyBorder="1" applyAlignment="1">
      <alignment horizontal="center" vertical="center" wrapText="1"/>
    </xf>
    <xf numFmtId="0" fontId="8" fillId="20" borderId="37" xfId="22" applyFont="1" applyFill="1" applyBorder="1" applyAlignment="1">
      <alignment horizontal="center" vertical="center" wrapText="1"/>
    </xf>
    <xf numFmtId="0" fontId="8" fillId="20" borderId="38" xfId="22" applyFont="1" applyFill="1" applyBorder="1" applyAlignment="1">
      <alignment horizontal="center" vertical="center" wrapText="1"/>
    </xf>
    <xf numFmtId="0" fontId="8" fillId="20" borderId="39" xfId="22" applyFont="1" applyFill="1" applyBorder="1" applyAlignment="1">
      <alignment horizontal="center" vertical="center" wrapText="1"/>
    </xf>
    <xf numFmtId="0" fontId="8" fillId="20" borderId="15" xfId="22" applyFont="1" applyFill="1" applyBorder="1" applyAlignment="1">
      <alignment horizontal="center" vertical="center" wrapText="1"/>
    </xf>
    <xf numFmtId="0" fontId="8" fillId="20" borderId="16" xfId="22" applyFont="1" applyFill="1" applyBorder="1" applyAlignment="1">
      <alignment horizontal="center" vertical="center" wrapText="1"/>
    </xf>
    <xf numFmtId="0" fontId="8" fillId="20" borderId="13" xfId="22" applyFont="1" applyFill="1" applyBorder="1" applyAlignment="1">
      <alignment horizontal="center" vertical="center" wrapText="1"/>
    </xf>
    <xf numFmtId="0" fontId="8" fillId="20" borderId="0" xfId="22" applyFont="1" applyFill="1" applyAlignment="1">
      <alignment horizontal="center" vertical="center" wrapText="1"/>
    </xf>
    <xf numFmtId="0" fontId="8" fillId="20" borderId="14" xfId="22" applyFont="1" applyFill="1" applyBorder="1" applyAlignment="1">
      <alignment horizontal="center" vertical="center" wrapText="1"/>
    </xf>
    <xf numFmtId="0" fontId="8" fillId="0" borderId="41" xfId="22" applyFont="1" applyBorder="1" applyAlignment="1">
      <alignment horizontal="center" vertical="center" wrapText="1"/>
    </xf>
    <xf numFmtId="0" fontId="8" fillId="19" borderId="15" xfId="22" applyFont="1" applyFill="1" applyBorder="1" applyAlignment="1">
      <alignment horizontal="left" vertical="center" wrapText="1"/>
    </xf>
    <xf numFmtId="0" fontId="8" fillId="20" borderId="36" xfId="22" applyFont="1" applyFill="1" applyBorder="1" applyAlignment="1">
      <alignment horizontal="left" vertical="center" wrapText="1"/>
    </xf>
    <xf numFmtId="0" fontId="8" fillId="20" borderId="38" xfId="22" applyFont="1" applyFill="1" applyBorder="1" applyAlignment="1">
      <alignment horizontal="left" vertical="center" wrapText="1"/>
    </xf>
    <xf numFmtId="0" fontId="8" fillId="0" borderId="36" xfId="22" applyFont="1" applyBorder="1" applyAlignment="1">
      <alignment horizontal="left" vertical="center" wrapText="1"/>
    </xf>
    <xf numFmtId="0" fontId="8" fillId="0" borderId="37" xfId="22" applyFont="1" applyBorder="1" applyAlignment="1">
      <alignment horizontal="left" vertical="center" wrapText="1"/>
    </xf>
    <xf numFmtId="0" fontId="8" fillId="0" borderId="38" xfId="22" applyFont="1" applyBorder="1" applyAlignment="1">
      <alignment horizontal="left" vertical="center" wrapText="1"/>
    </xf>
    <xf numFmtId="169" fontId="8" fillId="0" borderId="36" xfId="10" applyFont="1" applyFill="1" applyBorder="1" applyAlignment="1" applyProtection="1">
      <alignment horizontal="center" vertical="center" wrapText="1"/>
    </xf>
    <xf numFmtId="169" fontId="8" fillId="0" borderId="38" xfId="10" applyFont="1" applyFill="1" applyBorder="1" applyAlignment="1" applyProtection="1">
      <alignment horizontal="center" vertical="center" wrapText="1"/>
    </xf>
    <xf numFmtId="0" fontId="8" fillId="0" borderId="27" xfId="22" applyFont="1" applyBorder="1" applyAlignment="1">
      <alignment horizontal="center" vertical="center" wrapText="1"/>
    </xf>
    <xf numFmtId="0" fontId="8" fillId="0" borderId="28" xfId="22" applyFont="1" applyBorder="1" applyAlignment="1">
      <alignment horizontal="center" vertical="center" wrapText="1"/>
    </xf>
    <xf numFmtId="0" fontId="8" fillId="0" borderId="29" xfId="22" applyFont="1" applyBorder="1" applyAlignment="1">
      <alignment horizontal="center" vertical="center" wrapText="1"/>
    </xf>
    <xf numFmtId="0" fontId="8" fillId="0" borderId="36" xfId="22" applyFont="1" applyBorder="1" applyAlignment="1">
      <alignment horizontal="center" vertical="center" wrapText="1"/>
    </xf>
    <xf numFmtId="0" fontId="8" fillId="0" borderId="37" xfId="22" applyFont="1" applyBorder="1" applyAlignment="1">
      <alignment horizontal="center" vertical="center" wrapText="1"/>
    </xf>
    <xf numFmtId="0" fontId="8" fillId="0" borderId="38" xfId="22" applyFont="1" applyBorder="1" applyAlignment="1">
      <alignment horizontal="center" vertical="center" wrapText="1"/>
    </xf>
    <xf numFmtId="0" fontId="0" fillId="0" borderId="50" xfId="0" applyBorder="1" applyAlignment="1">
      <alignment horizontal="center" vertical="center"/>
    </xf>
    <xf numFmtId="0" fontId="0" fillId="0" borderId="51" xfId="0" applyBorder="1" applyAlignment="1">
      <alignment horizontal="center" vertical="center"/>
    </xf>
    <xf numFmtId="0" fontId="28" fillId="0" borderId="52" xfId="0" applyFont="1" applyBorder="1" applyAlignment="1">
      <alignment horizontal="center" vertical="center" wrapText="1"/>
    </xf>
    <xf numFmtId="0" fontId="28" fillId="0" borderId="26" xfId="0" applyFont="1" applyBorder="1" applyAlignment="1">
      <alignment horizontal="center" vertical="center" wrapText="1"/>
    </xf>
    <xf numFmtId="0" fontId="0" fillId="0" borderId="52" xfId="0" applyBorder="1" applyAlignment="1">
      <alignment horizontal="center" vertical="center"/>
    </xf>
    <xf numFmtId="0" fontId="0" fillId="0" borderId="26" xfId="0" applyBorder="1" applyAlignment="1">
      <alignment horizontal="center" vertical="center"/>
    </xf>
    <xf numFmtId="0" fontId="28" fillId="0" borderId="53" xfId="0" applyFont="1" applyBorder="1" applyAlignment="1">
      <alignment horizontal="center" vertical="center" wrapText="1"/>
    </xf>
    <xf numFmtId="0" fontId="28" fillId="0" borderId="54" xfId="0" applyFont="1" applyBorder="1" applyAlignment="1">
      <alignment horizontal="center" vertical="center" wrapText="1"/>
    </xf>
    <xf numFmtId="0" fontId="0" fillId="0" borderId="53" xfId="0" applyBorder="1" applyAlignment="1">
      <alignment horizontal="center" vertical="center"/>
    </xf>
    <xf numFmtId="0" fontId="0" fillId="0" borderId="54" xfId="0" applyBorder="1" applyAlignment="1">
      <alignment horizontal="center" vertical="center"/>
    </xf>
    <xf numFmtId="0" fontId="8" fillId="20" borderId="42" xfId="22" applyFont="1" applyFill="1" applyBorder="1" applyAlignment="1">
      <alignment horizontal="left" vertical="center" wrapText="1"/>
    </xf>
    <xf numFmtId="0" fontId="8" fillId="20" borderId="12" xfId="22" applyFont="1" applyFill="1" applyBorder="1" applyAlignment="1">
      <alignment horizontal="left" vertical="center" wrapText="1"/>
    </xf>
    <xf numFmtId="0" fontId="8" fillId="20" borderId="13" xfId="22" applyFont="1" applyFill="1" applyBorder="1" applyAlignment="1">
      <alignment horizontal="left" vertical="center" wrapText="1"/>
    </xf>
    <xf numFmtId="0" fontId="8" fillId="20" borderId="14" xfId="22" applyFont="1" applyFill="1" applyBorder="1" applyAlignment="1">
      <alignment horizontal="left" vertical="center" wrapText="1"/>
    </xf>
    <xf numFmtId="0" fontId="8" fillId="20" borderId="39" xfId="22" applyFont="1" applyFill="1" applyBorder="1" applyAlignment="1">
      <alignment horizontal="left" vertical="center" wrapText="1"/>
    </xf>
    <xf numFmtId="0" fontId="8" fillId="20" borderId="16" xfId="22" applyFont="1" applyFill="1" applyBorder="1" applyAlignment="1">
      <alignment horizontal="left" vertical="center" wrapText="1"/>
    </xf>
    <xf numFmtId="0" fontId="8" fillId="0" borderId="42" xfId="22" applyFont="1" applyBorder="1" applyAlignment="1">
      <alignment horizontal="left" vertical="center" wrapText="1"/>
    </xf>
    <xf numFmtId="0" fontId="8" fillId="0" borderId="11" xfId="22" applyFont="1" applyBorder="1" applyAlignment="1">
      <alignment horizontal="left" vertical="center" wrapText="1"/>
    </xf>
    <xf numFmtId="0" fontId="8" fillId="0" borderId="12" xfId="22" applyFont="1" applyBorder="1" applyAlignment="1">
      <alignment horizontal="left" vertical="center" wrapText="1"/>
    </xf>
    <xf numFmtId="0" fontId="8" fillId="0" borderId="13" xfId="22" applyFont="1" applyBorder="1" applyAlignment="1">
      <alignment horizontal="left" vertical="center" wrapText="1"/>
    </xf>
    <xf numFmtId="0" fontId="8" fillId="0" borderId="0" xfId="22" applyFont="1" applyAlignment="1">
      <alignment horizontal="left" vertical="center" wrapText="1"/>
    </xf>
    <xf numFmtId="0" fontId="8" fillId="0" borderId="14" xfId="22" applyFont="1" applyBorder="1" applyAlignment="1">
      <alignment horizontal="left" vertical="center" wrapText="1"/>
    </xf>
    <xf numFmtId="0" fontId="8" fillId="0" borderId="39" xfId="22" applyFont="1" applyBorder="1" applyAlignment="1">
      <alignment horizontal="left" vertical="center" wrapText="1"/>
    </xf>
    <xf numFmtId="0" fontId="8" fillId="0" borderId="15" xfId="22" applyFont="1" applyBorder="1" applyAlignment="1">
      <alignment horizontal="left" vertical="center" wrapText="1"/>
    </xf>
    <xf numFmtId="0" fontId="8" fillId="0" borderId="16" xfId="22" applyFont="1" applyBorder="1" applyAlignment="1">
      <alignment horizontal="left" vertical="center" wrapText="1"/>
    </xf>
    <xf numFmtId="0" fontId="35" fillId="0" borderId="43" xfId="0" applyFont="1" applyBorder="1" applyAlignment="1">
      <alignment horizontal="center" vertical="center"/>
    </xf>
    <xf numFmtId="0" fontId="35" fillId="0" borderId="44" xfId="0" applyFont="1" applyBorder="1" applyAlignment="1">
      <alignment horizontal="center" vertical="center"/>
    </xf>
    <xf numFmtId="0" fontId="35" fillId="0" borderId="45" xfId="0" applyFont="1" applyBorder="1" applyAlignment="1">
      <alignment horizontal="center" vertical="center"/>
    </xf>
    <xf numFmtId="0" fontId="8" fillId="20" borderId="11" xfId="22" applyFont="1" applyFill="1" applyBorder="1" applyAlignment="1">
      <alignment horizontal="left" vertical="center" wrapText="1"/>
    </xf>
    <xf numFmtId="0" fontId="8" fillId="20" borderId="0" xfId="22" applyFont="1" applyFill="1" applyAlignment="1">
      <alignment horizontal="left" vertical="center" wrapText="1"/>
    </xf>
    <xf numFmtId="0" fontId="8" fillId="20" borderId="15" xfId="22" applyFont="1" applyFill="1" applyBorder="1" applyAlignment="1">
      <alignment horizontal="left" vertical="center" wrapText="1"/>
    </xf>
    <xf numFmtId="14" fontId="28" fillId="0" borderId="42" xfId="0" applyNumberFormat="1" applyFont="1" applyBorder="1" applyAlignment="1">
      <alignment horizontal="center" vertical="center"/>
    </xf>
    <xf numFmtId="0" fontId="28" fillId="0" borderId="12" xfId="0" applyFont="1" applyBorder="1" applyAlignment="1">
      <alignment horizontal="center" vertical="center"/>
    </xf>
    <xf numFmtId="0" fontId="28" fillId="0" borderId="13" xfId="0" applyFont="1" applyBorder="1" applyAlignment="1">
      <alignment horizontal="center" vertical="center"/>
    </xf>
    <xf numFmtId="0" fontId="28" fillId="0" borderId="14" xfId="0" applyFont="1" applyBorder="1" applyAlignment="1">
      <alignment horizontal="center" vertical="center"/>
    </xf>
    <xf numFmtId="0" fontId="28" fillId="0" borderId="39" xfId="0" applyFont="1" applyBorder="1" applyAlignment="1">
      <alignment horizontal="center" vertical="center"/>
    </xf>
    <xf numFmtId="0" fontId="28" fillId="0" borderId="16" xfId="0" applyFont="1" applyBorder="1" applyAlignment="1">
      <alignment horizontal="center" vertical="center"/>
    </xf>
    <xf numFmtId="0" fontId="28" fillId="0" borderId="50" xfId="0" applyFont="1" applyBorder="1" applyAlignment="1">
      <alignment horizontal="center" vertical="center" wrapText="1"/>
    </xf>
    <xf numFmtId="0" fontId="28" fillId="0" borderId="51" xfId="0" applyFont="1" applyBorder="1" applyAlignment="1">
      <alignment horizontal="center" vertical="center" wrapText="1"/>
    </xf>
    <xf numFmtId="0" fontId="7" fillId="0" borderId="42" xfId="22" applyFont="1" applyBorder="1" applyAlignment="1">
      <alignment horizontal="center" vertical="center" wrapText="1"/>
    </xf>
    <xf numFmtId="0" fontId="7" fillId="0" borderId="13" xfId="22" applyFont="1" applyBorder="1" applyAlignment="1">
      <alignment horizontal="center" vertical="center" wrapText="1"/>
    </xf>
    <xf numFmtId="0" fontId="7" fillId="0" borderId="39" xfId="22" applyFont="1" applyBorder="1" applyAlignment="1">
      <alignment horizontal="center" vertical="center" wrapText="1"/>
    </xf>
    <xf numFmtId="0" fontId="8" fillId="0" borderId="27" xfId="22" applyFont="1" applyBorder="1" applyAlignment="1">
      <alignment horizontal="center" vertical="center"/>
    </xf>
    <xf numFmtId="0" fontId="8" fillId="0" borderId="28" xfId="22" applyFont="1" applyBorder="1" applyAlignment="1">
      <alignment horizontal="center" vertical="center"/>
    </xf>
    <xf numFmtId="0" fontId="8" fillId="0" borderId="29" xfId="22" applyFont="1" applyBorder="1" applyAlignment="1">
      <alignment horizontal="center" vertical="center"/>
    </xf>
    <xf numFmtId="0" fontId="16" fillId="0" borderId="46" xfId="0" applyFont="1" applyBorder="1" applyAlignment="1">
      <alignment horizontal="left" vertical="center" wrapText="1"/>
    </xf>
    <xf numFmtId="0" fontId="16" fillId="0" borderId="47" xfId="0" applyFont="1" applyBorder="1" applyAlignment="1">
      <alignment horizontal="left" vertical="center" wrapText="1"/>
    </xf>
    <xf numFmtId="0" fontId="16" fillId="0" borderId="48" xfId="0" applyFont="1" applyBorder="1" applyAlignment="1">
      <alignment horizontal="left" vertical="center" wrapText="1"/>
    </xf>
    <xf numFmtId="0" fontId="16" fillId="0" borderId="5" xfId="0" applyFont="1" applyBorder="1" applyAlignment="1">
      <alignment horizontal="left" vertical="center" wrapText="1"/>
    </xf>
    <xf numFmtId="0" fontId="16" fillId="0" borderId="1" xfId="0" applyFont="1" applyBorder="1" applyAlignment="1">
      <alignment horizontal="left" vertical="center" wrapText="1"/>
    </xf>
    <xf numFmtId="0" fontId="16" fillId="0" borderId="9" xfId="0" applyFont="1" applyBorder="1" applyAlignment="1">
      <alignment horizontal="left" vertical="center" wrapText="1"/>
    </xf>
    <xf numFmtId="0" fontId="8" fillId="0" borderId="19" xfId="22" applyFont="1" applyBorder="1" applyAlignment="1">
      <alignment horizontal="center" vertical="center" wrapText="1"/>
    </xf>
    <xf numFmtId="0" fontId="8" fillId="0" borderId="33" xfId="22" applyFont="1" applyBorder="1" applyAlignment="1">
      <alignment horizontal="center" vertical="center" wrapText="1"/>
    </xf>
    <xf numFmtId="0" fontId="36" fillId="0" borderId="49" xfId="0" applyFont="1" applyBorder="1" applyAlignment="1">
      <alignment horizontal="left" vertical="center" wrapText="1"/>
    </xf>
    <xf numFmtId="0" fontId="36" fillId="0" borderId="19" xfId="0" applyFont="1" applyBorder="1" applyAlignment="1">
      <alignment horizontal="left" vertical="center" wrapText="1"/>
    </xf>
    <xf numFmtId="0" fontId="36" fillId="0" borderId="33" xfId="0" applyFont="1" applyBorder="1" applyAlignment="1">
      <alignment horizontal="left" vertical="center" wrapText="1"/>
    </xf>
    <xf numFmtId="173" fontId="8" fillId="0" borderId="36" xfId="10" applyNumberFormat="1" applyFont="1" applyFill="1" applyBorder="1" applyAlignment="1" applyProtection="1">
      <alignment vertical="center" wrapText="1"/>
    </xf>
    <xf numFmtId="173" fontId="8" fillId="0" borderId="38" xfId="10" applyNumberFormat="1" applyFont="1" applyFill="1" applyBorder="1" applyAlignment="1" applyProtection="1">
      <alignment vertical="center" wrapText="1"/>
    </xf>
    <xf numFmtId="9" fontId="7" fillId="0" borderId="55" xfId="30" applyFont="1" applyFill="1" applyBorder="1" applyAlignment="1" applyProtection="1">
      <alignment horizontal="center" vertical="center" wrapText="1"/>
    </xf>
    <xf numFmtId="9" fontId="7" fillId="0" borderId="22" xfId="30" applyFont="1" applyFill="1" applyBorder="1" applyAlignment="1" applyProtection="1">
      <alignment horizontal="center" vertical="center" wrapText="1"/>
    </xf>
    <xf numFmtId="9" fontId="7" fillId="0" borderId="23" xfId="30" applyFont="1" applyFill="1" applyBorder="1" applyAlignment="1" applyProtection="1">
      <alignment horizontal="center" vertical="center" wrapText="1"/>
    </xf>
    <xf numFmtId="9" fontId="7" fillId="0" borderId="59" xfId="30" applyFont="1" applyFill="1" applyBorder="1" applyAlignment="1" applyProtection="1">
      <alignment horizontal="center" vertical="center" wrapText="1"/>
    </xf>
    <xf numFmtId="9" fontId="7" fillId="0" borderId="15" xfId="30" applyFont="1" applyFill="1" applyBorder="1" applyAlignment="1" applyProtection="1">
      <alignment horizontal="center" vertical="center" wrapText="1"/>
    </xf>
    <xf numFmtId="9" fontId="7" fillId="0" borderId="60" xfId="30" applyFont="1" applyFill="1" applyBorder="1" applyAlignment="1" applyProtection="1">
      <alignment horizontal="center" vertical="center" wrapText="1"/>
    </xf>
    <xf numFmtId="9" fontId="7" fillId="0" borderId="1" xfId="22" applyNumberFormat="1" applyFont="1" applyBorder="1" applyAlignment="1">
      <alignment vertical="center" wrapText="1"/>
    </xf>
    <xf numFmtId="9" fontId="7" fillId="0" borderId="9" xfId="22" applyNumberFormat="1" applyFont="1" applyBorder="1" applyAlignment="1">
      <alignment vertical="center" wrapText="1"/>
    </xf>
    <xf numFmtId="2" fontId="7" fillId="0" borderId="18" xfId="22" applyNumberFormat="1" applyFont="1" applyBorder="1" applyAlignment="1">
      <alignment horizontal="center" vertical="center" wrapText="1"/>
    </xf>
    <xf numFmtId="2" fontId="7" fillId="0" borderId="32" xfId="22" applyNumberFormat="1" applyFont="1" applyBorder="1" applyAlignment="1">
      <alignment horizontal="center" vertical="center" wrapText="1"/>
    </xf>
    <xf numFmtId="2" fontId="7" fillId="0" borderId="35" xfId="22" applyNumberFormat="1" applyFont="1" applyBorder="1" applyAlignment="1">
      <alignment horizontal="center" vertical="center" wrapText="1"/>
    </xf>
    <xf numFmtId="2" fontId="7" fillId="0" borderId="4" xfId="22" applyNumberFormat="1" applyFont="1" applyBorder="1" applyAlignment="1">
      <alignment horizontal="center" vertical="center" wrapText="1"/>
    </xf>
    <xf numFmtId="0" fontId="8" fillId="20" borderId="62" xfId="22" applyFont="1" applyFill="1" applyBorder="1" applyAlignment="1">
      <alignment horizontal="center" vertical="center" wrapText="1"/>
    </xf>
    <xf numFmtId="0" fontId="8" fillId="20" borderId="4" xfId="22" applyFont="1" applyFill="1" applyBorder="1" applyAlignment="1">
      <alignment horizontal="center" vertical="center" wrapText="1"/>
    </xf>
    <xf numFmtId="2" fontId="7" fillId="0" borderId="10" xfId="22" applyNumberFormat="1" applyFont="1" applyBorder="1" applyAlignment="1">
      <alignment horizontal="center" vertical="center" wrapText="1"/>
    </xf>
    <xf numFmtId="2" fontId="7" fillId="0" borderId="32" xfId="22" applyNumberFormat="1" applyFont="1" applyBorder="1" applyAlignment="1">
      <alignment vertical="center" wrapText="1"/>
    </xf>
    <xf numFmtId="2" fontId="7" fillId="0" borderId="8" xfId="22" applyNumberFormat="1" applyFont="1" applyBorder="1" applyAlignment="1">
      <alignment vertical="center" wrapText="1"/>
    </xf>
    <xf numFmtId="9" fontId="30" fillId="0" borderId="23" xfId="30" applyFont="1" applyFill="1" applyBorder="1" applyAlignment="1" applyProtection="1">
      <alignment horizontal="center" vertical="center" wrapText="1"/>
    </xf>
    <xf numFmtId="9" fontId="30" fillId="0" borderId="60" xfId="30" applyFont="1" applyFill="1" applyBorder="1" applyAlignment="1" applyProtection="1">
      <alignment horizontal="center" vertical="center" wrapText="1"/>
    </xf>
    <xf numFmtId="0" fontId="8" fillId="19" borderId="2" xfId="22" applyFont="1" applyFill="1" applyBorder="1" applyAlignment="1">
      <alignment horizontal="center" vertical="center" wrapText="1"/>
    </xf>
    <xf numFmtId="0" fontId="8" fillId="19" borderId="5" xfId="22" applyFont="1" applyFill="1" applyBorder="1" applyAlignment="1">
      <alignment horizontal="center" vertical="center" wrapText="1"/>
    </xf>
    <xf numFmtId="0" fontId="8" fillId="0" borderId="26" xfId="22" applyFont="1" applyBorder="1" applyAlignment="1">
      <alignment horizontal="center" vertical="center" wrapText="1"/>
    </xf>
    <xf numFmtId="172" fontId="8" fillId="19" borderId="2" xfId="17" applyNumberFormat="1" applyFont="1" applyFill="1" applyBorder="1" applyAlignment="1" applyProtection="1">
      <alignment horizontal="center" vertical="center" wrapText="1"/>
    </xf>
    <xf numFmtId="172" fontId="8" fillId="19" borderId="5" xfId="17" applyNumberFormat="1" applyFont="1" applyFill="1" applyBorder="1" applyAlignment="1" applyProtection="1">
      <alignment horizontal="center" vertical="center" wrapText="1"/>
    </xf>
    <xf numFmtId="0" fontId="7" fillId="0" borderId="43" xfId="22" applyFont="1" applyBorder="1" applyAlignment="1">
      <alignment horizontal="center" vertical="center" wrapText="1"/>
    </xf>
    <xf numFmtId="0" fontId="7" fillId="0" borderId="44" xfId="22" applyFont="1" applyBorder="1" applyAlignment="1">
      <alignment horizontal="center" vertical="center" wrapText="1"/>
    </xf>
    <xf numFmtId="0" fontId="7" fillId="0" borderId="45" xfId="22" applyFont="1" applyBorder="1" applyAlignment="1">
      <alignment horizontal="center" vertical="center" wrapText="1"/>
    </xf>
    <xf numFmtId="0" fontId="8" fillId="24" borderId="5" xfId="0" applyFont="1" applyFill="1" applyBorder="1" applyAlignment="1">
      <alignment horizontal="left" vertical="center" wrapText="1"/>
    </xf>
    <xf numFmtId="0" fontId="8" fillId="24" borderId="1" xfId="0" applyFont="1" applyFill="1" applyBorder="1" applyAlignment="1">
      <alignment horizontal="left" vertical="center" wrapText="1"/>
    </xf>
    <xf numFmtId="0" fontId="8" fillId="24" borderId="9" xfId="0" applyFont="1" applyFill="1" applyBorder="1" applyAlignment="1">
      <alignment horizontal="left" vertical="center" wrapText="1"/>
    </xf>
    <xf numFmtId="0" fontId="31" fillId="0" borderId="49" xfId="0" applyFont="1" applyBorder="1" applyAlignment="1">
      <alignment horizontal="left" vertical="center" wrapText="1"/>
    </xf>
    <xf numFmtId="0" fontId="31" fillId="0" borderId="19" xfId="0" applyFont="1" applyBorder="1" applyAlignment="1">
      <alignment horizontal="left" vertical="center" wrapText="1"/>
    </xf>
    <xf numFmtId="0" fontId="31" fillId="0" borderId="33" xfId="0" applyFont="1" applyBorder="1" applyAlignment="1">
      <alignment horizontal="left" vertical="center" wrapText="1"/>
    </xf>
    <xf numFmtId="0" fontId="8" fillId="20" borderId="42" xfId="22" applyFont="1" applyFill="1" applyBorder="1" applyAlignment="1">
      <alignment horizontal="center" vertical="center" wrapText="1"/>
    </xf>
    <xf numFmtId="0" fontId="8" fillId="20" borderId="11" xfId="22" applyFont="1" applyFill="1" applyBorder="1" applyAlignment="1">
      <alignment horizontal="center" vertical="center" wrapText="1"/>
    </xf>
    <xf numFmtId="0" fontId="8" fillId="20" borderId="12" xfId="22" applyFont="1" applyFill="1" applyBorder="1" applyAlignment="1">
      <alignment horizontal="center" vertical="center" wrapText="1"/>
    </xf>
    <xf numFmtId="0" fontId="8" fillId="0" borderId="13" xfId="22" applyFont="1" applyBorder="1" applyAlignment="1">
      <alignment horizontal="center" vertical="center" wrapText="1"/>
    </xf>
    <xf numFmtId="0" fontId="8" fillId="0" borderId="0" xfId="22" applyFont="1" applyAlignment="1">
      <alignment horizontal="center" vertical="center" wrapText="1"/>
    </xf>
    <xf numFmtId="0" fontId="8" fillId="0" borderId="14" xfId="22" applyFont="1" applyBorder="1" applyAlignment="1">
      <alignment horizontal="center" vertical="center" wrapText="1"/>
    </xf>
    <xf numFmtId="0" fontId="8" fillId="0" borderId="39" xfId="22" applyFont="1" applyBorder="1" applyAlignment="1">
      <alignment horizontal="center" vertical="center" wrapText="1"/>
    </xf>
    <xf numFmtId="0" fontId="8" fillId="0" borderId="15" xfId="22" applyFont="1" applyBorder="1" applyAlignment="1">
      <alignment horizontal="center" vertical="center" wrapText="1"/>
    </xf>
    <xf numFmtId="0" fontId="8" fillId="0" borderId="16" xfId="22" applyFont="1" applyBorder="1" applyAlignment="1">
      <alignment horizontal="center" vertical="center" wrapText="1"/>
    </xf>
    <xf numFmtId="0" fontId="8" fillId="0" borderId="42" xfId="22" applyFont="1" applyBorder="1" applyAlignment="1">
      <alignment horizontal="center" vertical="center" wrapText="1"/>
    </xf>
    <xf numFmtId="0" fontId="8" fillId="0" borderId="11" xfId="22" applyFont="1" applyBorder="1" applyAlignment="1">
      <alignment horizontal="center" vertical="center" wrapText="1"/>
    </xf>
    <xf numFmtId="0" fontId="8" fillId="0" borderId="12" xfId="22" applyFont="1" applyBorder="1" applyAlignment="1">
      <alignment horizontal="center" vertical="center" wrapText="1"/>
    </xf>
    <xf numFmtId="0" fontId="8" fillId="0" borderId="46" xfId="0" applyFont="1" applyBorder="1" applyAlignment="1">
      <alignment horizontal="left" vertical="center" wrapText="1"/>
    </xf>
    <xf numFmtId="0" fontId="8" fillId="0" borderId="47" xfId="0" applyFont="1" applyBorder="1" applyAlignment="1">
      <alignment horizontal="left" vertical="center" wrapText="1"/>
    </xf>
    <xf numFmtId="0" fontId="8" fillId="0" borderId="48" xfId="0" applyFont="1" applyBorder="1" applyAlignment="1">
      <alignment horizontal="left" vertical="center" wrapText="1"/>
    </xf>
    <xf numFmtId="2" fontId="7" fillId="0" borderId="18" xfId="22" applyNumberFormat="1" applyFont="1" applyBorder="1" applyAlignment="1">
      <alignment vertical="center" wrapText="1"/>
    </xf>
    <xf numFmtId="0" fontId="0" fillId="0" borderId="57" xfId="0" applyBorder="1" applyAlignment="1">
      <alignment vertical="center" wrapText="1"/>
    </xf>
    <xf numFmtId="0" fontId="8" fillId="2" borderId="13" xfId="22" applyFont="1" applyFill="1" applyBorder="1" applyAlignment="1">
      <alignment horizontal="center" vertical="center" wrapText="1"/>
    </xf>
    <xf numFmtId="0" fontId="8" fillId="19" borderId="0" xfId="22" applyFont="1" applyFill="1" applyAlignment="1">
      <alignment horizontal="center" vertical="center" wrapText="1"/>
    </xf>
    <xf numFmtId="0" fontId="8" fillId="20" borderId="27" xfId="22" applyFont="1" applyFill="1" applyBorder="1" applyAlignment="1">
      <alignment horizontal="center" vertical="center" wrapText="1"/>
    </xf>
    <xf numFmtId="0" fontId="8" fillId="20" borderId="28" xfId="22" applyFont="1" applyFill="1" applyBorder="1" applyAlignment="1">
      <alignment horizontal="center" vertical="center" wrapText="1"/>
    </xf>
    <xf numFmtId="0" fontId="8" fillId="20" borderId="29" xfId="22" applyFont="1" applyFill="1" applyBorder="1" applyAlignment="1">
      <alignment horizontal="center" vertical="center" wrapText="1"/>
    </xf>
    <xf numFmtId="9" fontId="8" fillId="0" borderId="36" xfId="22" applyNumberFormat="1" applyFont="1" applyBorder="1" applyAlignment="1">
      <alignment horizontal="center" vertical="center" wrapText="1"/>
    </xf>
    <xf numFmtId="9" fontId="8" fillId="0" borderId="38" xfId="22" applyNumberFormat="1" applyFont="1" applyBorder="1" applyAlignment="1">
      <alignment horizontal="center" vertical="center" wrapText="1"/>
    </xf>
    <xf numFmtId="172" fontId="8" fillId="19" borderId="2" xfId="17" applyNumberFormat="1" applyFont="1" applyFill="1" applyBorder="1" applyAlignment="1" applyProtection="1">
      <alignment horizontal="center" vertical="center"/>
    </xf>
    <xf numFmtId="172" fontId="8" fillId="19" borderId="5" xfId="17" applyNumberFormat="1" applyFont="1" applyFill="1" applyBorder="1" applyAlignment="1" applyProtection="1">
      <alignment horizontal="center" vertical="center"/>
    </xf>
    <xf numFmtId="0" fontId="8" fillId="20" borderId="26" xfId="22" applyFont="1" applyFill="1" applyBorder="1" applyAlignment="1">
      <alignment horizontal="center" vertical="center" wrapText="1"/>
    </xf>
    <xf numFmtId="9" fontId="30" fillId="0" borderId="55" xfId="22" applyNumberFormat="1" applyFont="1" applyBorder="1" applyAlignment="1">
      <alignment horizontal="left" vertical="center" wrapText="1"/>
    </xf>
    <xf numFmtId="9" fontId="30" fillId="0" borderId="22" xfId="22" applyNumberFormat="1" applyFont="1" applyBorder="1" applyAlignment="1">
      <alignment horizontal="left" vertical="center" wrapText="1"/>
    </xf>
    <xf numFmtId="9" fontId="30" fillId="0" borderId="61" xfId="22" applyNumberFormat="1" applyFont="1" applyBorder="1" applyAlignment="1">
      <alignment horizontal="left" vertical="center" wrapText="1"/>
    </xf>
    <xf numFmtId="9" fontId="30" fillId="0" borderId="64" xfId="22" applyNumberFormat="1" applyFont="1" applyBorder="1" applyAlignment="1">
      <alignment horizontal="left" vertical="center" wrapText="1"/>
    </xf>
    <xf numFmtId="9" fontId="30" fillId="0" borderId="0" xfId="22" applyNumberFormat="1" applyFont="1" applyAlignment="1">
      <alignment horizontal="left" vertical="center" wrapText="1"/>
    </xf>
    <xf numFmtId="9" fontId="30" fillId="0" borderId="14" xfId="22" applyNumberFormat="1" applyFont="1" applyBorder="1" applyAlignment="1">
      <alignment horizontal="left" vertical="center" wrapText="1"/>
    </xf>
    <xf numFmtId="0" fontId="8" fillId="20" borderId="41" xfId="22" applyFont="1" applyFill="1" applyBorder="1" applyAlignment="1">
      <alignment horizontal="center" vertical="center" wrapText="1"/>
    </xf>
    <xf numFmtId="0" fontId="8" fillId="20" borderId="63" xfId="22" applyFont="1" applyFill="1" applyBorder="1" applyAlignment="1">
      <alignment horizontal="center" vertical="center" wrapText="1"/>
    </xf>
    <xf numFmtId="0" fontId="8" fillId="20" borderId="51" xfId="22" applyFont="1" applyFill="1" applyBorder="1" applyAlignment="1">
      <alignment horizontal="center" vertical="center" wrapText="1"/>
    </xf>
    <xf numFmtId="0" fontId="34" fillId="0" borderId="43" xfId="0" applyFont="1" applyBorder="1" applyAlignment="1">
      <alignment horizontal="center" vertical="center"/>
    </xf>
    <xf numFmtId="0" fontId="34" fillId="0" borderId="45" xfId="0" applyFont="1" applyBorder="1" applyAlignment="1">
      <alignment horizontal="center" vertical="center"/>
    </xf>
    <xf numFmtId="2" fontId="7" fillId="0" borderId="58" xfId="22" applyNumberFormat="1" applyFont="1" applyBorder="1" applyAlignment="1">
      <alignment horizontal="center" vertical="center" wrapText="1"/>
    </xf>
    <xf numFmtId="0" fontId="7" fillId="0" borderId="36" xfId="22" applyFont="1" applyBorder="1" applyAlignment="1">
      <alignment horizontal="center" vertical="center" wrapText="1"/>
    </xf>
    <xf numFmtId="0" fontId="7" fillId="0" borderId="37" xfId="22" applyFont="1" applyBorder="1" applyAlignment="1">
      <alignment horizontal="center" vertical="center" wrapText="1"/>
    </xf>
    <xf numFmtId="0" fontId="7" fillId="0" borderId="38" xfId="22" applyFont="1" applyBorder="1" applyAlignment="1">
      <alignment horizontal="center" vertical="center" wrapText="1"/>
    </xf>
    <xf numFmtId="9" fontId="30" fillId="0" borderId="55" xfId="22" applyNumberFormat="1" applyFont="1" applyBorder="1" applyAlignment="1">
      <alignment horizontal="center" vertical="center" wrapText="1"/>
    </xf>
    <xf numFmtId="9" fontId="30" fillId="0" borderId="22" xfId="22" applyNumberFormat="1" applyFont="1" applyBorder="1" applyAlignment="1">
      <alignment horizontal="center" vertical="center" wrapText="1"/>
    </xf>
    <xf numFmtId="9" fontId="30" fillId="0" borderId="61" xfId="22" applyNumberFormat="1" applyFont="1" applyBorder="1" applyAlignment="1">
      <alignment horizontal="center" vertical="center" wrapText="1"/>
    </xf>
    <xf numFmtId="9" fontId="30" fillId="0" borderId="59" xfId="22" applyNumberFormat="1" applyFont="1" applyBorder="1" applyAlignment="1">
      <alignment horizontal="center" vertical="center" wrapText="1"/>
    </xf>
    <xf numFmtId="9" fontId="30" fillId="0" borderId="15" xfId="22" applyNumberFormat="1" applyFont="1" applyBorder="1" applyAlignment="1">
      <alignment horizontal="center" vertical="center" wrapText="1"/>
    </xf>
    <xf numFmtId="9" fontId="30" fillId="0" borderId="16" xfId="22" applyNumberFormat="1" applyFont="1" applyBorder="1" applyAlignment="1">
      <alignment horizontal="center" vertical="center" wrapText="1"/>
    </xf>
    <xf numFmtId="9" fontId="30" fillId="0" borderId="64" xfId="22" applyNumberFormat="1" applyFont="1" applyBorder="1" applyAlignment="1">
      <alignment horizontal="center" vertical="center" wrapText="1"/>
    </xf>
    <xf numFmtId="9" fontId="30" fillId="0" borderId="0" xfId="22" applyNumberFormat="1" applyFont="1" applyAlignment="1">
      <alignment horizontal="center" vertical="center" wrapText="1"/>
    </xf>
    <xf numFmtId="9" fontId="30" fillId="0" borderId="14" xfId="22" applyNumberFormat="1" applyFont="1" applyBorder="1" applyAlignment="1">
      <alignment horizontal="center" vertical="center" wrapText="1"/>
    </xf>
    <xf numFmtId="0" fontId="8" fillId="0" borderId="42" xfId="22" applyFont="1" applyBorder="1" applyAlignment="1">
      <alignment horizontal="center" vertical="center"/>
    </xf>
    <xf numFmtId="0" fontId="8" fillId="0" borderId="11" xfId="22" applyFont="1" applyBorder="1" applyAlignment="1">
      <alignment horizontal="center" vertical="center"/>
    </xf>
    <xf numFmtId="0" fontId="8" fillId="0" borderId="12" xfId="22" applyFont="1" applyBorder="1" applyAlignment="1">
      <alignment horizontal="center" vertical="center"/>
    </xf>
    <xf numFmtId="0" fontId="8" fillId="0" borderId="13" xfId="22" applyFont="1" applyBorder="1" applyAlignment="1">
      <alignment horizontal="center" vertical="center"/>
    </xf>
    <xf numFmtId="0" fontId="8" fillId="0" borderId="0" xfId="22" applyFont="1" applyAlignment="1">
      <alignment horizontal="center" vertical="center"/>
    </xf>
    <xf numFmtId="0" fontId="8" fillId="0" borderId="14" xfId="22" applyFont="1" applyBorder="1" applyAlignment="1">
      <alignment horizontal="center" vertical="center"/>
    </xf>
    <xf numFmtId="0" fontId="8" fillId="0" borderId="56" xfId="22" applyFont="1" applyBorder="1" applyAlignment="1">
      <alignment horizontal="center" vertical="center" wrapText="1"/>
    </xf>
    <xf numFmtId="0" fontId="8" fillId="0" borderId="5" xfId="22" applyFont="1" applyBorder="1" applyAlignment="1">
      <alignment horizontal="center" vertical="center" wrapText="1"/>
    </xf>
    <xf numFmtId="0" fontId="8" fillId="19" borderId="6" xfId="22" applyFont="1" applyFill="1" applyBorder="1" applyAlignment="1">
      <alignment horizontal="center" vertical="center" wrapText="1"/>
    </xf>
    <xf numFmtId="0" fontId="8" fillId="19" borderId="3" xfId="22" applyFont="1" applyFill="1" applyBorder="1" applyAlignment="1">
      <alignment horizontal="center" vertical="center" wrapText="1"/>
    </xf>
    <xf numFmtId="0" fontId="8" fillId="19" borderId="25" xfId="22" applyFont="1" applyFill="1" applyBorder="1" applyAlignment="1">
      <alignment horizontal="center" vertical="center" wrapText="1"/>
    </xf>
    <xf numFmtId="0" fontId="8" fillId="0" borderId="10" xfId="22" applyFont="1" applyBorder="1" applyAlignment="1">
      <alignment horizontal="center" vertical="center" wrapText="1"/>
    </xf>
    <xf numFmtId="0" fontId="8" fillId="19" borderId="20" xfId="22" applyFont="1" applyFill="1" applyBorder="1" applyAlignment="1">
      <alignment horizontal="center" vertical="center" wrapText="1"/>
    </xf>
    <xf numFmtId="0" fontId="8" fillId="19" borderId="7" xfId="22" applyFont="1" applyFill="1" applyBorder="1" applyAlignment="1">
      <alignment horizontal="center" vertical="center" wrapText="1"/>
    </xf>
    <xf numFmtId="0" fontId="34" fillId="0" borderId="42" xfId="0" applyFont="1" applyBorder="1" applyAlignment="1">
      <alignment horizontal="center" vertical="center"/>
    </xf>
    <xf numFmtId="0" fontId="34" fillId="0" borderId="12" xfId="0" applyFont="1" applyBorder="1" applyAlignment="1">
      <alignment horizontal="center" vertical="center"/>
    </xf>
    <xf numFmtId="0" fontId="34" fillId="0" borderId="13" xfId="0" applyFont="1" applyBorder="1" applyAlignment="1">
      <alignment horizontal="center" vertical="center"/>
    </xf>
    <xf numFmtId="0" fontId="34" fillId="0" borderId="14" xfId="0" applyFont="1" applyBorder="1" applyAlignment="1">
      <alignment horizontal="center" vertical="center"/>
    </xf>
    <xf numFmtId="0" fontId="34" fillId="0" borderId="39" xfId="0" applyFont="1" applyBorder="1" applyAlignment="1">
      <alignment horizontal="center" vertical="center"/>
    </xf>
    <xf numFmtId="0" fontId="34" fillId="0" borderId="16" xfId="0" applyFont="1" applyBorder="1" applyAlignment="1">
      <alignment horizontal="center" vertical="center"/>
    </xf>
    <xf numFmtId="0" fontId="11" fillId="0" borderId="36" xfId="22" applyFont="1" applyBorder="1" applyAlignment="1">
      <alignment horizontal="center" vertical="center" wrapText="1"/>
    </xf>
    <xf numFmtId="0" fontId="11" fillId="0" borderId="37" xfId="22" applyFont="1" applyBorder="1" applyAlignment="1">
      <alignment horizontal="center" vertical="center" wrapText="1"/>
    </xf>
    <xf numFmtId="0" fontId="11" fillId="0" borderId="38" xfId="22" applyFont="1" applyBorder="1" applyAlignment="1">
      <alignment horizontal="center" vertical="center" wrapText="1"/>
    </xf>
    <xf numFmtId="172" fontId="8" fillId="19" borderId="53" xfId="17" applyNumberFormat="1" applyFont="1" applyFill="1" applyBorder="1" applyAlignment="1" applyProtection="1">
      <alignment horizontal="center" vertical="center" wrapText="1"/>
    </xf>
    <xf numFmtId="172" fontId="8" fillId="19" borderId="65" xfId="17" applyNumberFormat="1" applyFont="1" applyFill="1" applyBorder="1" applyAlignment="1" applyProtection="1">
      <alignment horizontal="center" vertical="center" wrapText="1"/>
    </xf>
    <xf numFmtId="172" fontId="8" fillId="19" borderId="49" xfId="17" applyNumberFormat="1" applyFont="1" applyFill="1" applyBorder="1" applyAlignment="1" applyProtection="1">
      <alignment horizontal="center" vertical="center" wrapText="1"/>
    </xf>
    <xf numFmtId="0" fontId="8" fillId="19" borderId="52" xfId="22" applyFont="1" applyFill="1" applyBorder="1" applyAlignment="1">
      <alignment horizontal="center" vertical="center" wrapText="1"/>
    </xf>
    <xf numFmtId="0" fontId="8" fillId="19" borderId="56" xfId="22" applyFont="1" applyFill="1" applyBorder="1" applyAlignment="1">
      <alignment horizontal="center" vertical="center" wrapText="1"/>
    </xf>
    <xf numFmtId="172" fontId="8" fillId="0" borderId="2" xfId="17" applyNumberFormat="1" applyFont="1" applyFill="1" applyBorder="1" applyAlignment="1" applyProtection="1">
      <alignment horizontal="center" vertical="center" wrapText="1"/>
    </xf>
    <xf numFmtId="172" fontId="8" fillId="0" borderId="26" xfId="17" applyNumberFormat="1" applyFont="1" applyFill="1" applyBorder="1" applyAlignment="1" applyProtection="1">
      <alignment horizontal="center" vertical="center" wrapText="1"/>
    </xf>
    <xf numFmtId="172" fontId="8" fillId="19" borderId="21" xfId="17" applyNumberFormat="1" applyFont="1" applyFill="1" applyBorder="1" applyAlignment="1" applyProtection="1">
      <alignment horizontal="center" vertical="center" wrapText="1"/>
    </xf>
    <xf numFmtId="0" fontId="8" fillId="19" borderId="1" xfId="22" applyFont="1" applyFill="1" applyBorder="1" applyAlignment="1">
      <alignment horizontal="left" vertical="center" wrapText="1"/>
    </xf>
    <xf numFmtId="0" fontId="31" fillId="9" borderId="10" xfId="0" applyFont="1" applyFill="1" applyBorder="1" applyAlignment="1">
      <alignment horizontal="center" vertical="center" wrapText="1"/>
    </xf>
    <xf numFmtId="0" fontId="31" fillId="9" borderId="4" xfId="0" applyFont="1" applyFill="1" applyBorder="1" applyAlignment="1">
      <alignment horizontal="center" vertical="center" wrapText="1"/>
    </xf>
    <xf numFmtId="0" fontId="31" fillId="9" borderId="2" xfId="0" applyFont="1" applyFill="1" applyBorder="1" applyAlignment="1">
      <alignment horizontal="center" vertical="center" wrapText="1"/>
    </xf>
    <xf numFmtId="0" fontId="31" fillId="9" borderId="56" xfId="0" applyFont="1" applyFill="1" applyBorder="1" applyAlignment="1">
      <alignment horizontal="center" vertical="center" wrapText="1"/>
    </xf>
    <xf numFmtId="0" fontId="31" fillId="9" borderId="5" xfId="0" applyFont="1" applyFill="1" applyBorder="1" applyAlignment="1">
      <alignment horizontal="center" vertical="center" wrapText="1"/>
    </xf>
    <xf numFmtId="0" fontId="31" fillId="9" borderId="35" xfId="0" applyFont="1" applyFill="1" applyBorder="1" applyAlignment="1">
      <alignment horizontal="center" vertical="center" wrapText="1"/>
    </xf>
    <xf numFmtId="0" fontId="31" fillId="9" borderId="2" xfId="0" applyFont="1" applyFill="1" applyBorder="1" applyAlignment="1">
      <alignment horizontal="center" vertical="center"/>
    </xf>
    <xf numFmtId="0" fontId="31" fillId="9" borderId="56" xfId="0" applyFont="1" applyFill="1" applyBorder="1" applyAlignment="1">
      <alignment horizontal="center" vertical="center"/>
    </xf>
    <xf numFmtId="0" fontId="31" fillId="9" borderId="5" xfId="0" applyFont="1" applyFill="1" applyBorder="1" applyAlignment="1">
      <alignment horizontal="center" vertical="center"/>
    </xf>
    <xf numFmtId="0" fontId="31" fillId="9" borderId="1" xfId="0" applyFont="1" applyFill="1" applyBorder="1" applyAlignment="1">
      <alignment horizontal="center" vertical="center"/>
    </xf>
    <xf numFmtId="14" fontId="31" fillId="0" borderId="1" xfId="0" applyNumberFormat="1" applyFont="1" applyBorder="1" applyAlignment="1">
      <alignment horizontal="center" vertical="center"/>
    </xf>
    <xf numFmtId="0" fontId="31" fillId="0" borderId="1" xfId="0" applyFont="1" applyBorder="1" applyAlignment="1">
      <alignment horizontal="center" vertical="center"/>
    </xf>
    <xf numFmtId="0" fontId="31" fillId="9" borderId="55" xfId="0" applyFont="1" applyFill="1" applyBorder="1" applyAlignment="1">
      <alignment horizontal="center" vertical="center"/>
    </xf>
    <xf numFmtId="0" fontId="31" fillId="9" borderId="23" xfId="0" applyFont="1" applyFill="1" applyBorder="1" applyAlignment="1">
      <alignment horizontal="center" vertical="center"/>
    </xf>
    <xf numFmtId="0" fontId="31" fillId="9" borderId="64" xfId="0" applyFont="1" applyFill="1" applyBorder="1" applyAlignment="1">
      <alignment horizontal="center" vertical="center"/>
    </xf>
    <xf numFmtId="0" fontId="31" fillId="9" borderId="24" xfId="0" applyFont="1" applyFill="1" applyBorder="1" applyAlignment="1">
      <alignment horizontal="center" vertical="center"/>
    </xf>
    <xf numFmtId="0" fontId="31" fillId="9" borderId="20" xfId="0" applyFont="1" applyFill="1" applyBorder="1" applyAlignment="1">
      <alignment horizontal="center" vertical="center"/>
    </xf>
    <xf numFmtId="0" fontId="31" fillId="9" borderId="25" xfId="0" applyFont="1" applyFill="1" applyBorder="1" applyAlignment="1">
      <alignment horizontal="center" vertical="center"/>
    </xf>
    <xf numFmtId="0" fontId="31" fillId="0" borderId="1" xfId="0" applyFont="1" applyBorder="1" applyAlignment="1">
      <alignment horizontal="center" vertical="center" wrapText="1"/>
    </xf>
    <xf numFmtId="0" fontId="31" fillId="9" borderId="2" xfId="0" applyFont="1" applyFill="1" applyBorder="1" applyAlignment="1">
      <alignment horizontal="left" vertical="center"/>
    </xf>
    <xf numFmtId="0" fontId="31" fillId="9" borderId="56" xfId="0" applyFont="1" applyFill="1" applyBorder="1" applyAlignment="1">
      <alignment horizontal="left" vertical="center"/>
    </xf>
    <xf numFmtId="0" fontId="31" fillId="9" borderId="5" xfId="0" applyFont="1" applyFill="1" applyBorder="1" applyAlignment="1">
      <alignment horizontal="left" vertical="center"/>
    </xf>
    <xf numFmtId="0" fontId="29" fillId="0" borderId="20" xfId="0" applyFont="1" applyBorder="1" applyAlignment="1">
      <alignment horizontal="left" vertical="center"/>
    </xf>
    <xf numFmtId="0" fontId="29" fillId="0" borderId="3" xfId="0" applyFont="1" applyBorder="1" applyAlignment="1">
      <alignment horizontal="left" vertical="center"/>
    </xf>
    <xf numFmtId="0" fontId="29" fillId="0" borderId="56" xfId="0" applyFont="1" applyBorder="1" applyAlignment="1">
      <alignment horizontal="left" vertical="center"/>
    </xf>
    <xf numFmtId="0" fontId="29" fillId="0" borderId="5" xfId="0" applyFont="1" applyBorder="1" applyAlignment="1">
      <alignment horizontal="left" vertical="center"/>
    </xf>
    <xf numFmtId="0" fontId="29" fillId="0" borderId="2" xfId="0" applyFont="1" applyBorder="1" applyAlignment="1">
      <alignment horizontal="left" vertical="center" wrapText="1"/>
    </xf>
    <xf numFmtId="0" fontId="31" fillId="23" borderId="1" xfId="22" applyFont="1" applyFill="1" applyBorder="1" applyAlignment="1">
      <alignment horizontal="center" vertical="center" wrapText="1"/>
    </xf>
    <xf numFmtId="0" fontId="8" fillId="23" borderId="1" xfId="22" applyFont="1" applyFill="1" applyBorder="1" applyAlignment="1">
      <alignment horizontal="center" vertical="center" wrapText="1"/>
    </xf>
    <xf numFmtId="0" fontId="8" fillId="23" borderId="55" xfId="22" applyFont="1" applyFill="1" applyBorder="1" applyAlignment="1">
      <alignment horizontal="center" vertical="center" wrapText="1"/>
    </xf>
    <xf numFmtId="0" fontId="8" fillId="23" borderId="22" xfId="22" applyFont="1" applyFill="1" applyBorder="1" applyAlignment="1">
      <alignment horizontal="center" vertical="center" wrapText="1"/>
    </xf>
    <xf numFmtId="0" fontId="8" fillId="23" borderId="23" xfId="22" applyFont="1" applyFill="1" applyBorder="1" applyAlignment="1">
      <alignment horizontal="center" vertical="center" wrapText="1"/>
    </xf>
    <xf numFmtId="0" fontId="8" fillId="23" borderId="64" xfId="22" applyFont="1" applyFill="1" applyBorder="1" applyAlignment="1">
      <alignment horizontal="center" vertical="center" wrapText="1"/>
    </xf>
    <xf numFmtId="0" fontId="8" fillId="23" borderId="0" xfId="22" applyFont="1" applyFill="1" applyAlignment="1">
      <alignment horizontal="center" vertical="center" wrapText="1"/>
    </xf>
    <xf numFmtId="0" fontId="8" fillId="23" borderId="24" xfId="22" applyFont="1" applyFill="1" applyBorder="1" applyAlignment="1">
      <alignment horizontal="center" vertical="center" wrapText="1"/>
    </xf>
    <xf numFmtId="0" fontId="8" fillId="23" borderId="20" xfId="22" applyFont="1" applyFill="1" applyBorder="1" applyAlignment="1">
      <alignment horizontal="center" vertical="center" wrapText="1"/>
    </xf>
    <xf numFmtId="0" fontId="8" fillId="23" borderId="3" xfId="22" applyFont="1" applyFill="1" applyBorder="1" applyAlignment="1">
      <alignment horizontal="center" vertical="center" wrapText="1"/>
    </xf>
    <xf numFmtId="0" fontId="8" fillId="23" borderId="25" xfId="22" applyFont="1" applyFill="1" applyBorder="1" applyAlignment="1">
      <alignment horizontal="center" vertical="center" wrapText="1"/>
    </xf>
    <xf numFmtId="0" fontId="31" fillId="0" borderId="2" xfId="0" applyFont="1" applyBorder="1" applyAlignment="1">
      <alignment horizontal="center" vertical="center"/>
    </xf>
    <xf numFmtId="0" fontId="31" fillId="0" borderId="56" xfId="0" applyFont="1" applyBorder="1" applyAlignment="1">
      <alignment horizontal="center" vertical="center"/>
    </xf>
    <xf numFmtId="0" fontId="31" fillId="0" borderId="5" xfId="0" applyFont="1" applyBorder="1" applyAlignment="1">
      <alignment horizontal="center" vertical="center"/>
    </xf>
    <xf numFmtId="0" fontId="31" fillId="0" borderId="55" xfId="0" applyFont="1" applyBorder="1" applyAlignment="1">
      <alignment horizontal="center" vertical="center"/>
    </xf>
    <xf numFmtId="0" fontId="31" fillId="0" borderId="22" xfId="0" applyFont="1" applyBorder="1" applyAlignment="1">
      <alignment horizontal="center" vertical="center"/>
    </xf>
    <xf numFmtId="0" fontId="31" fillId="0" borderId="23" xfId="0" applyFont="1" applyBorder="1" applyAlignment="1">
      <alignment horizontal="center" vertical="center"/>
    </xf>
    <xf numFmtId="0" fontId="31" fillId="0" borderId="20" xfId="0" applyFont="1" applyBorder="1" applyAlignment="1">
      <alignment horizontal="center" vertical="center"/>
    </xf>
    <xf numFmtId="0" fontId="31" fillId="0" borderId="3" xfId="0" applyFont="1" applyBorder="1" applyAlignment="1">
      <alignment horizontal="center" vertical="center"/>
    </xf>
    <xf numFmtId="0" fontId="31" fillId="0" borderId="25" xfId="0" applyFont="1" applyBorder="1" applyAlignment="1">
      <alignment horizontal="center" vertical="center"/>
    </xf>
    <xf numFmtId="0" fontId="31" fillId="9" borderId="22" xfId="0" applyFont="1" applyFill="1" applyBorder="1" applyAlignment="1">
      <alignment horizontal="center" vertical="center"/>
    </xf>
    <xf numFmtId="0" fontId="31" fillId="9" borderId="0" xfId="0" applyFont="1" applyFill="1" applyAlignment="1">
      <alignment horizontal="center" vertical="center"/>
    </xf>
    <xf numFmtId="0" fontId="31" fillId="9" borderId="3" xfId="0" applyFont="1" applyFill="1" applyBorder="1" applyAlignment="1">
      <alignment horizontal="center" vertical="center"/>
    </xf>
    <xf numFmtId="0" fontId="8" fillId="0" borderId="5" xfId="0" applyFont="1" applyBorder="1" applyAlignment="1">
      <alignment horizontal="left" vertical="center" wrapText="1"/>
    </xf>
    <xf numFmtId="0" fontId="8" fillId="0" borderId="1" xfId="0" applyFont="1" applyBorder="1" applyAlignment="1">
      <alignment horizontal="left" vertical="center" wrapText="1"/>
    </xf>
    <xf numFmtId="0" fontId="31" fillId="0" borderId="1" xfId="0" applyFont="1" applyBorder="1" applyAlignment="1">
      <alignment horizontal="left" vertical="center" wrapText="1"/>
    </xf>
    <xf numFmtId="0" fontId="31" fillId="9" borderId="20" xfId="0" applyFont="1" applyFill="1" applyBorder="1" applyAlignment="1">
      <alignment horizontal="left" vertical="center"/>
    </xf>
    <xf numFmtId="0" fontId="31" fillId="9" borderId="3" xfId="0" applyFont="1" applyFill="1" applyBorder="1" applyAlignment="1">
      <alignment horizontal="left" vertical="center"/>
    </xf>
    <xf numFmtId="0" fontId="31" fillId="9" borderId="25" xfId="0" applyFont="1" applyFill="1" applyBorder="1" applyAlignment="1">
      <alignment horizontal="left" vertical="center"/>
    </xf>
    <xf numFmtId="0" fontId="8" fillId="9" borderId="2" xfId="0" applyFont="1" applyFill="1" applyBorder="1" applyAlignment="1">
      <alignment horizontal="center" vertical="center" wrapText="1"/>
    </xf>
    <xf numFmtId="0" fontId="8" fillId="9" borderId="5" xfId="0" applyFont="1" applyFill="1" applyBorder="1" applyAlignment="1">
      <alignment horizontal="center" vertical="center" wrapText="1"/>
    </xf>
    <xf numFmtId="0" fontId="8" fillId="9" borderId="56" xfId="0" applyFont="1" applyFill="1" applyBorder="1" applyAlignment="1">
      <alignment horizontal="center" vertical="center" wrapText="1"/>
    </xf>
    <xf numFmtId="0" fontId="8" fillId="9" borderId="10" xfId="0" applyFont="1" applyFill="1" applyBorder="1" applyAlignment="1">
      <alignment horizontal="center" vertical="center" wrapText="1"/>
    </xf>
    <xf numFmtId="0" fontId="8" fillId="9" borderId="4" xfId="0" applyFont="1" applyFill="1" applyBorder="1" applyAlignment="1">
      <alignment horizontal="center" vertical="center" wrapText="1"/>
    </xf>
    <xf numFmtId="0" fontId="9" fillId="19" borderId="4" xfId="0" applyFont="1" applyFill="1" applyBorder="1" applyAlignment="1">
      <alignment horizontal="center" vertical="center"/>
    </xf>
    <xf numFmtId="0" fontId="9" fillId="19" borderId="1" xfId="0" applyFont="1" applyFill="1" applyBorder="1" applyAlignment="1">
      <alignment horizontal="center" vertical="center"/>
    </xf>
    <xf numFmtId="0" fontId="8" fillId="9" borderId="1" xfId="0" applyFont="1" applyFill="1" applyBorder="1" applyAlignment="1">
      <alignment horizontal="center" vertical="center"/>
    </xf>
    <xf numFmtId="0" fontId="31" fillId="0" borderId="55" xfId="0" applyFont="1" applyBorder="1" applyAlignment="1">
      <alignment vertical="center" wrapText="1"/>
    </xf>
    <xf numFmtId="0" fontId="31" fillId="0" borderId="22" xfId="0" applyFont="1" applyBorder="1" applyAlignment="1">
      <alignment vertical="center" wrapText="1"/>
    </xf>
    <xf numFmtId="0" fontId="31" fillId="0" borderId="23" xfId="0" applyFont="1" applyBorder="1" applyAlignment="1">
      <alignment vertical="center" wrapText="1"/>
    </xf>
    <xf numFmtId="0" fontId="8" fillId="0" borderId="1" xfId="0" applyFont="1" applyBorder="1" applyAlignment="1">
      <alignment vertical="center" wrapText="1"/>
    </xf>
    <xf numFmtId="0" fontId="7" fillId="19" borderId="2" xfId="0" applyFont="1" applyFill="1" applyBorder="1" applyAlignment="1">
      <alignment horizontal="left" vertical="center" wrapText="1"/>
    </xf>
    <xf numFmtId="0" fontId="7" fillId="19" borderId="5" xfId="0" applyFont="1" applyFill="1" applyBorder="1" applyAlignment="1">
      <alignment horizontal="left" vertical="center" wrapText="1"/>
    </xf>
    <xf numFmtId="0" fontId="31" fillId="21" borderId="2" xfId="0" applyFont="1" applyFill="1" applyBorder="1" applyAlignment="1">
      <alignment horizontal="center" vertical="center"/>
    </xf>
    <xf numFmtId="0" fontId="31" fillId="21" borderId="5" xfId="0" applyFont="1" applyFill="1" applyBorder="1" applyAlignment="1">
      <alignment horizontal="center" vertical="center"/>
    </xf>
    <xf numFmtId="0" fontId="31" fillId="0" borderId="2" xfId="0" applyFont="1" applyBorder="1" applyAlignment="1">
      <alignment horizontal="left" vertical="center" wrapText="1"/>
    </xf>
    <xf numFmtId="0" fontId="31" fillId="0" borderId="5" xfId="0" applyFont="1" applyBorder="1" applyAlignment="1">
      <alignment horizontal="left" vertical="center" wrapText="1"/>
    </xf>
    <xf numFmtId="0" fontId="29" fillId="0" borderId="10" xfId="0" applyFont="1" applyBorder="1" applyAlignment="1">
      <alignment horizontal="left" vertical="center" wrapText="1"/>
    </xf>
    <xf numFmtId="0" fontId="29" fillId="0" borderId="35" xfId="0" applyFont="1" applyBorder="1" applyAlignment="1">
      <alignment horizontal="left" vertical="center" wrapText="1"/>
    </xf>
    <xf numFmtId="0" fontId="29" fillId="0" borderId="4" xfId="0" applyFont="1" applyBorder="1" applyAlignment="1">
      <alignment horizontal="left" vertical="center" wrapText="1"/>
    </xf>
    <xf numFmtId="41" fontId="29" fillId="0" borderId="55" xfId="12" applyFont="1" applyFill="1" applyBorder="1" applyAlignment="1">
      <alignment horizontal="left" vertical="center" wrapText="1"/>
    </xf>
    <xf numFmtId="41" fontId="29" fillId="0" borderId="64" xfId="12" applyFont="1" applyFill="1" applyBorder="1" applyAlignment="1">
      <alignment horizontal="left" vertical="center" wrapText="1"/>
    </xf>
    <xf numFmtId="41" fontId="29" fillId="0" borderId="20" xfId="12" applyFont="1" applyFill="1" applyBorder="1" applyAlignment="1">
      <alignment horizontal="left" vertical="center" wrapText="1"/>
    </xf>
    <xf numFmtId="0" fontId="38" fillId="0" borderId="1" xfId="22" applyFont="1" applyBorder="1" applyAlignment="1">
      <alignment horizontal="left" vertical="center" wrapText="1"/>
    </xf>
    <xf numFmtId="0" fontId="37" fillId="0" borderId="1" xfId="0" applyFont="1" applyBorder="1" applyAlignment="1">
      <alignment horizontal="center"/>
    </xf>
    <xf numFmtId="0" fontId="38" fillId="0" borderId="1" xfId="0" applyFont="1" applyBorder="1" applyAlignment="1">
      <alignment horizontal="center"/>
    </xf>
    <xf numFmtId="0" fontId="41" fillId="0" borderId="10" xfId="22" applyFont="1" applyBorder="1" applyAlignment="1">
      <alignment horizontal="left" vertical="center" wrapText="1"/>
    </xf>
    <xf numFmtId="0" fontId="41" fillId="0" borderId="4" xfId="22" applyFont="1" applyBorder="1" applyAlignment="1">
      <alignment horizontal="left" vertical="center" wrapText="1"/>
    </xf>
    <xf numFmtId="0" fontId="37" fillId="21" borderId="1" xfId="22" applyFont="1" applyFill="1" applyBorder="1" applyAlignment="1">
      <alignment horizontal="center" vertical="center" wrapText="1"/>
    </xf>
    <xf numFmtId="0" fontId="0" fillId="13" borderId="1" xfId="0" applyFill="1" applyBorder="1" applyAlignment="1">
      <alignment horizontal="center"/>
    </xf>
    <xf numFmtId="0" fontId="0" fillId="0" borderId="24" xfId="0" applyBorder="1" applyAlignment="1">
      <alignment horizontal="center"/>
    </xf>
    <xf numFmtId="0" fontId="0" fillId="0" borderId="0" xfId="0" applyAlignment="1">
      <alignment horizontal="center"/>
    </xf>
    <xf numFmtId="0" fontId="0" fillId="0" borderId="3" xfId="0" applyBorder="1" applyAlignment="1">
      <alignment horizontal="center"/>
    </xf>
    <xf numFmtId="0" fontId="0" fillId="0" borderId="42" xfId="0" applyBorder="1" applyAlignment="1">
      <alignment horizontal="center"/>
    </xf>
    <xf numFmtId="0" fontId="0" fillId="0" borderId="11" xfId="0" applyBorder="1" applyAlignment="1">
      <alignment horizontal="center"/>
    </xf>
    <xf numFmtId="0" fontId="0" fillId="0" borderId="12" xfId="0" applyBorder="1" applyAlignment="1">
      <alignment horizontal="center"/>
    </xf>
    <xf numFmtId="0" fontId="0" fillId="18" borderId="24" xfId="0" applyFill="1" applyBorder="1" applyAlignment="1">
      <alignment horizontal="center"/>
    </xf>
  </cellXfs>
  <cellStyles count="34">
    <cellStyle name="20% - Énfasis6 2" xfId="1" xr:uid="{00000000-0005-0000-0000-000000000000}"/>
    <cellStyle name="BodyStyle" xfId="2" xr:uid="{00000000-0005-0000-0000-000001000000}"/>
    <cellStyle name="Borde de la tabla derecha" xfId="3" xr:uid="{00000000-0005-0000-0000-000002000000}"/>
    <cellStyle name="Borde de la tabla izquierda" xfId="4" xr:uid="{00000000-0005-0000-0000-000003000000}"/>
    <cellStyle name="Encabezado 1 2" xfId="5" xr:uid="{00000000-0005-0000-0000-000004000000}"/>
    <cellStyle name="Encabezado 2" xfId="6" xr:uid="{00000000-0005-0000-0000-000005000000}"/>
    <cellStyle name="Énfasis6 2" xfId="7" xr:uid="{00000000-0005-0000-0000-000006000000}"/>
    <cellStyle name="Fecha" xfId="8" xr:uid="{00000000-0005-0000-0000-000007000000}"/>
    <cellStyle name="HeaderStyle" xfId="9" xr:uid="{00000000-0005-0000-0000-000008000000}"/>
    <cellStyle name="Millares" xfId="10" builtinId="3"/>
    <cellStyle name="Millares [0]" xfId="11" builtinId="6"/>
    <cellStyle name="Millares [0] 2" xfId="12" xr:uid="{00000000-0005-0000-0000-00000B000000}"/>
    <cellStyle name="Millares 2" xfId="13" xr:uid="{00000000-0005-0000-0000-00000C000000}"/>
    <cellStyle name="Moneda" xfId="14" builtinId="4"/>
    <cellStyle name="Moneda [0]" xfId="15" builtinId="7"/>
    <cellStyle name="Moneda 130" xfId="16" xr:uid="{00000000-0005-0000-0000-00000F000000}"/>
    <cellStyle name="Moneda 2" xfId="17" xr:uid="{00000000-0005-0000-0000-000010000000}"/>
    <cellStyle name="Moneda 2 2" xfId="18" xr:uid="{00000000-0005-0000-0000-000011000000}"/>
    <cellStyle name="Moneda 23" xfId="19" xr:uid="{00000000-0005-0000-0000-000012000000}"/>
    <cellStyle name="Moneda 3" xfId="20" xr:uid="{00000000-0005-0000-0000-000013000000}"/>
    <cellStyle name="Neutral 2" xfId="21" xr:uid="{00000000-0005-0000-0000-000014000000}"/>
    <cellStyle name="Normal" xfId="0" builtinId="0"/>
    <cellStyle name="Normal 2" xfId="22" xr:uid="{00000000-0005-0000-0000-000016000000}"/>
    <cellStyle name="Normal 2 2" xfId="23" xr:uid="{00000000-0005-0000-0000-000017000000}"/>
    <cellStyle name="Normal 2 3" xfId="24" xr:uid="{00000000-0005-0000-0000-000018000000}"/>
    <cellStyle name="Normal 3" xfId="25" xr:uid="{00000000-0005-0000-0000-000019000000}"/>
    <cellStyle name="Normal 3 2" xfId="26" xr:uid="{00000000-0005-0000-0000-00001A000000}"/>
    <cellStyle name="Normal 6 2" xfId="27" xr:uid="{00000000-0005-0000-0000-00001B000000}"/>
    <cellStyle name="Porcentaje" xfId="28" builtinId="5"/>
    <cellStyle name="Porcentaje 2" xfId="29" xr:uid="{00000000-0005-0000-0000-00001D000000}"/>
    <cellStyle name="Porcentual 2" xfId="30" xr:uid="{00000000-0005-0000-0000-00001E000000}"/>
    <cellStyle name="Texto de inicio" xfId="31" xr:uid="{00000000-0005-0000-0000-00001F000000}"/>
    <cellStyle name="Texto de la columna A" xfId="32" xr:uid="{00000000-0005-0000-0000-000020000000}"/>
    <cellStyle name="Título 4" xfId="33" xr:uid="{00000000-0005-0000-0000-000021000000}"/>
  </cellStyles>
  <dxfs count="0"/>
  <tableStyles count="0" defaultTableStyle="TableStyleMedium9" defaultPivotStyle="PivotStyleLight16"/>
  <colors>
    <mruColors>
      <color rgb="FFCC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alcChain" Target="calcChain.xml"/><Relationship Id="rId2" Type="http://schemas.openxmlformats.org/officeDocument/2006/relationships/worksheet" Target="worksheets/sheet2.xml"/><Relationship Id="rId16" Type="http://schemas.microsoft.com/office/2017/10/relationships/person" Target="persons/person.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4.jpg"/><Relationship Id="rId2" Type="http://schemas.openxmlformats.org/officeDocument/2006/relationships/image" Target="../media/image3.jp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0</xdr:col>
      <xdr:colOff>685800</xdr:colOff>
      <xdr:row>0</xdr:row>
      <xdr:rowOff>83820</xdr:rowOff>
    </xdr:from>
    <xdr:to>
      <xdr:col>0</xdr:col>
      <xdr:colOff>1889760</xdr:colOff>
      <xdr:row>3</xdr:row>
      <xdr:rowOff>144780</xdr:rowOff>
    </xdr:to>
    <xdr:pic>
      <xdr:nvPicPr>
        <xdr:cNvPr id="2" name="Picture 47">
          <a:extLst>
            <a:ext uri="{FF2B5EF4-FFF2-40B4-BE49-F238E27FC236}">
              <a16:creationId xmlns:a16="http://schemas.microsoft.com/office/drawing/2014/main" id="{6AD51C55-8D0D-49C1-BC80-DF3AD91DB14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800" y="83820"/>
          <a:ext cx="1203960" cy="1158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685800</xdr:colOff>
      <xdr:row>0</xdr:row>
      <xdr:rowOff>83820</xdr:rowOff>
    </xdr:from>
    <xdr:to>
      <xdr:col>0</xdr:col>
      <xdr:colOff>1889760</xdr:colOff>
      <xdr:row>3</xdr:row>
      <xdr:rowOff>144780</xdr:rowOff>
    </xdr:to>
    <xdr:pic>
      <xdr:nvPicPr>
        <xdr:cNvPr id="82123" name="Picture 47">
          <a:extLst>
            <a:ext uri="{FF2B5EF4-FFF2-40B4-BE49-F238E27FC236}">
              <a16:creationId xmlns:a16="http://schemas.microsoft.com/office/drawing/2014/main" id="{5885C703-8596-C9CE-9D65-D07AA89708E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800" y="83820"/>
          <a:ext cx="1203960" cy="1158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685800</xdr:colOff>
      <xdr:row>0</xdr:row>
      <xdr:rowOff>83820</xdr:rowOff>
    </xdr:from>
    <xdr:to>
      <xdr:col>0</xdr:col>
      <xdr:colOff>1889760</xdr:colOff>
      <xdr:row>3</xdr:row>
      <xdr:rowOff>144780</xdr:rowOff>
    </xdr:to>
    <xdr:pic>
      <xdr:nvPicPr>
        <xdr:cNvPr id="80660" name="Picture 47">
          <a:extLst>
            <a:ext uri="{FF2B5EF4-FFF2-40B4-BE49-F238E27FC236}">
              <a16:creationId xmlns:a16="http://schemas.microsoft.com/office/drawing/2014/main" id="{0A71392A-5ADE-E43D-4C73-2A44C14189B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800" y="83820"/>
          <a:ext cx="1203960" cy="1158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96982</xdr:colOff>
      <xdr:row>34</xdr:row>
      <xdr:rowOff>83126</xdr:rowOff>
    </xdr:from>
    <xdr:to>
      <xdr:col>6</xdr:col>
      <xdr:colOff>82485</xdr:colOff>
      <xdr:row>34</xdr:row>
      <xdr:rowOff>581890</xdr:rowOff>
    </xdr:to>
    <xdr:pic>
      <xdr:nvPicPr>
        <xdr:cNvPr id="3" name="Imagen 2">
          <a:extLst>
            <a:ext uri="{FF2B5EF4-FFF2-40B4-BE49-F238E27FC236}">
              <a16:creationId xmlns:a16="http://schemas.microsoft.com/office/drawing/2014/main" id="{1D227C17-B856-C193-77F1-DAE82B306585}"/>
            </a:ext>
          </a:extLst>
        </xdr:cNvPr>
        <xdr:cNvPicPr>
          <a:picLocks noChangeAspect="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3255818" y="24079199"/>
          <a:ext cx="1357103" cy="498764"/>
        </a:xfrm>
        <a:prstGeom prst="rect">
          <a:avLst/>
        </a:prstGeom>
      </xdr:spPr>
    </xdr:pic>
    <xdr:clientData/>
  </xdr:twoCellAnchor>
  <xdr:twoCellAnchor editAs="oneCell">
    <xdr:from>
      <xdr:col>16</xdr:col>
      <xdr:colOff>13854</xdr:colOff>
      <xdr:row>34</xdr:row>
      <xdr:rowOff>41564</xdr:rowOff>
    </xdr:from>
    <xdr:to>
      <xdr:col>17</xdr:col>
      <xdr:colOff>886943</xdr:colOff>
      <xdr:row>35</xdr:row>
      <xdr:rowOff>69274</xdr:rowOff>
    </xdr:to>
    <xdr:pic>
      <xdr:nvPicPr>
        <xdr:cNvPr id="5" name="Imagen 4">
          <a:extLst>
            <a:ext uri="{FF2B5EF4-FFF2-40B4-BE49-F238E27FC236}">
              <a16:creationId xmlns:a16="http://schemas.microsoft.com/office/drawing/2014/main" id="{FBC90A5F-2726-38B8-7164-6A1FAA001CE6}"/>
            </a:ext>
          </a:extLst>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15808036" y="24037637"/>
          <a:ext cx="1898324" cy="665018"/>
        </a:xfrm>
        <a:prstGeom prst="rect">
          <a:avLst/>
        </a:prstGeom>
      </xdr:spPr>
    </xdr:pic>
    <xdr:clientData/>
  </xdr:twoCellAnchor>
  <xdr:twoCellAnchor editAs="oneCell">
    <xdr:from>
      <xdr:col>23</xdr:col>
      <xdr:colOff>803564</xdr:colOff>
      <xdr:row>33</xdr:row>
      <xdr:rowOff>41564</xdr:rowOff>
    </xdr:from>
    <xdr:to>
      <xdr:col>29</xdr:col>
      <xdr:colOff>401741</xdr:colOff>
      <xdr:row>36</xdr:row>
      <xdr:rowOff>13853</xdr:rowOff>
    </xdr:to>
    <xdr:pic>
      <xdr:nvPicPr>
        <xdr:cNvPr id="7" name="Imagen 6">
          <a:extLst>
            <a:ext uri="{FF2B5EF4-FFF2-40B4-BE49-F238E27FC236}">
              <a16:creationId xmlns:a16="http://schemas.microsoft.com/office/drawing/2014/main" id="{AF76B63F-5A96-AC21-D7A2-23669EDB7BD7}"/>
            </a:ext>
          </a:extLst>
        </xdr:cNvPr>
        <xdr:cNvPicPr>
          <a:picLocks noChangeAspect="1"/>
        </xdr:cNvPicPr>
      </xdr:nvPicPr>
      <xdr:blipFill>
        <a:blip xmlns:r="http://schemas.openxmlformats.org/officeDocument/2006/relationships" r:embed="rId3">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23538873" y="49446873"/>
          <a:ext cx="2676698" cy="96981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secretariadistritald-my.sharepoint.com/personal/ocalvo_sdmujer_gov_co/Documents/SDM2023/ReportePA/Reporte%20Mayo/Reporte%20PA%20Mayo%20_Junio05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etas PA proyecto (1)"/>
      <sheetName val="Metas PA proyecto (2)"/>
      <sheetName val="Meta 1..n"/>
      <sheetName val="Indicadores PA"/>
      <sheetName val="Territorialización PA"/>
      <sheetName val="Instructivo"/>
      <sheetName val="Generalidades"/>
      <sheetName val="Ponderación "/>
      <sheetName val="Hoja13"/>
      <sheetName val="Hoja1"/>
    </sheetNames>
    <sheetDataSet>
      <sheetData sheetId="0">
        <row r="41">
          <cell r="P41">
            <v>17</v>
          </cell>
        </row>
      </sheetData>
      <sheetData sheetId="1"/>
      <sheetData sheetId="2"/>
      <sheetData sheetId="3"/>
      <sheetData sheetId="4"/>
      <sheetData sheetId="5"/>
      <sheetData sheetId="6"/>
      <sheetData sheetId="7"/>
      <sheetData sheetId="8"/>
      <sheetData sheetId="9"/>
    </sheetDataSet>
  </externalBook>
</externalLink>
</file>

<file path=xl/persons/person.xml><?xml version="1.0" encoding="utf-8"?>
<personList xmlns="http://schemas.microsoft.com/office/spreadsheetml/2018/threadedcomments" xmlns:x="http://schemas.openxmlformats.org/spreadsheetml/2006/main">
  <person displayName="pc" id="{1BD566D9-B540-4FE5-91D6-9A2D584DB4AD}" userId="pc" providerId="None"/>
  <person displayName="Microsoft Office User" id="{27FC44DC-042B-47E3-BDAB-68DCC09F1CE9}" userId="Microsoft Office User" providerId="None"/>
  <person displayName="ANDREA PAOLA BELLO VARGAS" id="{6FFEAA0B-BEAA-41A0-A384-E9B55C263E7C}" userId="ANDREA PAOLA BELLO VARGAS" providerId="None"/>
  <person displayName="Olga Lucía Sánchez Mendieta" id="{FA016859-5223-44D9-8339-704A0FB90879}" userId="Olga Lucía Sánchez Mendieta" providerId="None"/>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C17" personId="{FA016859-5223-44D9-8339-704A0FB90879}" id="{F6934BAC-3E64-4838-A025-CD8B8D565E36}">
    <text>Corresponde a la meta del proyecto de inversiòn COLUMNA D</text>
  </threadedComment>
  <threadedComment ref="C32" personId="{27FC44DC-042B-47E3-BDAB-68DCC09F1CE9}" id="{A34C22E7-1792-4067-B970-7B2BAB08CE9C}">
    <text xml:space="preserve">Corresponde a la magnitud programada en coherencia con la unidad de medida de la meta proyecto. </text>
  </threadedComment>
  <threadedComment ref="Q32" personId="{00000000-0000-0000-0000-000000000000}" id="{6D18F1DB-E0F5-4DD2-B7ED-82DEE5B7B30E}">
    <text xml:space="preserve">OFICINA ASESORA DE PLANEACIÓN:
Máximo de caracteres Avances y logros:  2.000 (Incluidos espacios)
Máximo de caracteres Retrasos y alternativas de solución: 1.000 (Incluidos espacios)
Para la caracterización del avance de la meta, ésta debe ser cualitativa y cuantitativa. Teniendo en cuenta el número de caracteres que permite el sistema SEGPLAN, se recomienda dejar la información que se considere estratégica desde el área misional y de mayor relevancia. </text>
  </threadedComment>
  <threadedComment ref="W33" personId="{27FC44DC-042B-47E3-BDAB-68DCC09F1CE9}" id="{CFE3CB20-B3A3-4BBD-AABE-0A16E1037724}">
    <text xml:space="preserve">En el caso de no presentarse retrasos en el periodo de reporte, incluir una nota indicando que las cifras son acordes con la programación. 
</text>
  </threadedComment>
  <threadedComment ref="A34" personId="{FA016859-5223-44D9-8339-704A0FB90879}" id="{C410701F-679E-4318-9FB9-967F3A7EC191}">
    <text>Debe ser la misma meta que está en el proyecto de inversión
COLUMNA D</text>
  </threadedComment>
  <threadedComment ref="B34" personId="{FA016859-5223-44D9-8339-704A0FB90879}" id="{28878853-CC79-4055-9546-392E69A16F36}">
    <text>Olga Lucía Sánchez Mendieta: 
MISMO DATO DE LA AC17
En este campo se debe diligenciar el peso porcentual de la meta con relación al total de las metas (100%) del proyecto de inversión y la ponderacion vertical de las actividades, este peso debe estar directamente relacionado con la asignación presupuestal y la relevancia técnica.</text>
  </threadedComment>
  <threadedComment ref="D34" personId="{FA016859-5223-44D9-8339-704A0FB90879}" id="{4B100CED-A1A5-4301-8D8E-99872806A3F9}">
    <text>Olga Lucía Sánchez Mendieta: La suma de esta fila debe dar como resultado la meta del año, es decir, 1, en ete sentido los datos  no deen ser  porcentajes</text>
  </threadedComment>
</ThreadedComments>
</file>

<file path=xl/threadedComments/threadedComment2.xml><?xml version="1.0" encoding="utf-8"?>
<ThreadedComments xmlns="http://schemas.microsoft.com/office/spreadsheetml/2018/threadedcomments" xmlns:x="http://schemas.openxmlformats.org/spreadsheetml/2006/main">
  <threadedComment ref="AC17" personId="{FA016859-5223-44D9-8339-704A0FB90879}" id="{F086FBDB-C035-42B6-8B5B-A774CA70BEFE}">
    <text>Olga Lucía Sánchez Mendieta: MISMO DATO DE LA B34
En este campo se debe diligenciar el peso porcentual de la meta con relación al total de las metas (100%) del proyecto de inversión y la ponderacion vertical de las actividades, este peso debe estar directamente relacionado con la asignación presupuestal y la relevancia técnica.</text>
  </threadedComment>
  <threadedComment ref="C32" personId="{27FC44DC-042B-47E3-BDAB-68DCC09F1CE9}" id="{27D5F35A-66E3-4488-8612-3AA317F65B92}">
    <text xml:space="preserve">Corresponde a la magnitud programada en coherencia con la unidad de medida de la meta proyecto. </text>
  </threadedComment>
  <threadedComment ref="Q32" personId="{00000000-0000-0000-0000-000000000000}" id="{439186B2-85F2-4E31-8750-DDDFA9078376}">
    <text xml:space="preserve">OFICINA ASESORA DE PLANEACIÓN:
Máximo de caracteres Avances y logros:  2.000 (Incluidos espacios)
Máximo de caracteres Retrasos y alternativas de solución: 1.000 (Incluidos espacios)
Para la caracterización del avance de la meta, ésta debe ser cualitativa y cuantitativa. Teniendo en cuenta el número de caracteres que permite el sistema SEGPLAN, se recomienda dejar la información que se considere estratégica desde el área misional y de mayor relevancia. </text>
  </threadedComment>
  <threadedComment ref="W33" personId="{27FC44DC-042B-47E3-BDAB-68DCC09F1CE9}" id="{077E09C9-2F93-450B-B1BE-5B8A77356447}">
    <text xml:space="preserve">En el caso de no presentarse retrasos en el periodo de reporte, incluir una nota indicando que las cifras son acordes con la programación. 
</text>
  </threadedComment>
  <threadedComment ref="B34" personId="{FA016859-5223-44D9-8339-704A0FB90879}" id="{AFCE3F8B-9FDF-401E-AF46-AA7719F9F06D}">
    <text xml:space="preserve">Olga Lucía Sánchez Mendieta: MISMO DATO DE LA AC17
En este campo se debe diligenciar el peso porcentual de la meta con relación al total de las metas (100%) del proyecto de inversión y la ponderacion vertical de las actividades, este peso debe estar directamente relacionado con la asignación presupuestal y la relevancia técnica.
</text>
  </threadedComment>
  <threadedComment ref="O34" personId="{FA016859-5223-44D9-8339-704A0FB90879}" id="{F97A52F4-5ACA-4134-B011-83992A515C3B}">
    <text>La suma de esta fila debe dar como resultado la meta del año, es decir, 20.000.000, en ete sentido son los datos no son porcentaje</text>
  </threadedComment>
</ThreadedComments>
</file>

<file path=xl/threadedComments/threadedComment3.xml><?xml version="1.0" encoding="utf-8"?>
<ThreadedComments xmlns="http://schemas.microsoft.com/office/spreadsheetml/2018/threadedcomments" xmlns:x="http://schemas.openxmlformats.org/spreadsheetml/2006/main">
  <threadedComment ref="C26" personId="{27FC44DC-042B-47E3-BDAB-68DCC09F1CE9}" id="{30A967BC-ABB5-4EBC-8332-A9E8B6D70320}">
    <text xml:space="preserve">Corresponde a la magnitud programada en coherencia con la unidad de medida de la meta proyecto. </text>
  </threadedComment>
  <threadedComment ref="Q26" personId="{6FFEAA0B-BEAA-41A0-A384-E9B55C263E7C}" id="{DF559A67-F681-42E0-953E-83FC97A6A439}">
    <text xml:space="preserve">OFICINA ASESORA DE PLANEACIÓN:
Máximo de caracteres Avances y logros:  2.000 (Incluidos espacios)
Máximo de caracteres Retrasos y alternativas de solución: 1.000 (Incluidos espacios)
Para la caracterización del avance de la meta, ésta debe ser cualitativa y cuantitativa. Teniendo en cuenta el número de caracteres que permite el sistema SEGPLAN, se recomienda dejar la información que se considere estratégica desde el área misional y de mayor relevancia. </text>
  </threadedComment>
  <threadedComment ref="U27" personId="{27FC44DC-042B-47E3-BDAB-68DCC09F1CE9}" id="{42DFC80A-AA5E-428A-AC1D-4405953FC8F0}">
    <text xml:space="preserve">En el caso de no presentarse retrasos en el periodo de reporte, incluir una nota indicando que las cifras son acordes con la programación. 
</text>
  </threadedComment>
</ThreadedComments>
</file>

<file path=xl/threadedComments/threadedComment4.xml><?xml version="1.0" encoding="utf-8"?>
<ThreadedComments xmlns="http://schemas.microsoft.com/office/spreadsheetml/2018/threadedcomments" xmlns:x="http://schemas.openxmlformats.org/spreadsheetml/2006/main">
  <threadedComment ref="AV5" personId="{27FC44DC-042B-47E3-BDAB-68DCC09F1CE9}" id="{36FDD249-0AE1-4044-8B6E-E8441F34DDB8}">
    <text>Relacionar la descripción cualitativa del cumplimiento en coherencia con el avance del indicador.
De presentarse el mismo reporte (meta 1..n) indicarlo. ejemplo: avance reportado en proyecto 7738, actividad 1.</text>
  </threadedComment>
  <threadedComment ref="AW5" personId="{27FC44DC-042B-47E3-BDAB-68DCC09F1CE9}" id="{F572EF88-91F1-49D9-A6F3-A7F8A94490E7}">
    <text>Relacionar la descripción cualitativa del cumplimiento en coherencia con el avance del indicador.
De presentarse el mismo reporte (meta 1..n) indicarlo. ejemplo: avance reportado en proyecto 7738, actividad 1.</text>
  </threadedComment>
  <threadedComment ref="AX5" personId="{27FC44DC-042B-47E3-BDAB-68DCC09F1CE9}" id="{696F4AB6-817A-4459-AC64-64738615D3C9}">
    <text>Relacionar el detalle del retraso, en coherencia con la programación de cada periodo. De presentarse esta situación es obligatorio diligenciar este campo.</text>
  </threadedComment>
  <threadedComment ref="AY5" personId="{27FC44DC-042B-47E3-BDAB-68DCC09F1CE9}" id="{607A922A-0CF7-4253-9B71-76F598E783C8}">
    <text xml:space="preserve">Relacionar la descripción de las alternativas de solución </text>
  </threadedComment>
  <threadedComment ref="A11" personId="{27FC44DC-042B-47E3-BDAB-68DCC09F1CE9}" id="{A05E81A9-B643-445C-9C9D-14193F8D52BE}">
    <text xml:space="preserve">Seleccionar el nivel del indicador a reportar y relacionar el código asignado del indicador a medir según: SEGPLAN, PMR, número de actividad, etc.). La codificación se puede consultar en la pestaña de  generalidades.
</text>
  </threadedComment>
  <threadedComment ref="I11" personId="{27FC44DC-042B-47E3-BDAB-68DCC09F1CE9}" id="{6E53BDBA-8FBE-455C-A473-89E7963C4F0A}">
    <text xml:space="preserve">Corresponde a la meta PDD o meta proyecto articulada con el indicador a medir.
Así mismo se podrá establecer una meta nueva en caso de evidenciar la necesidad. </text>
  </threadedComment>
  <threadedComment ref="J11" personId="{27FC44DC-042B-47E3-BDAB-68DCC09F1CE9}" id="{17E60489-EC16-49A6-8D7D-62A4F33DED10}">
    <text>Detallar la expresión cualitativa del indicador.
Objeto + condición deseada del objeto (verbo conjugado) + elementos adicionales de contexto descriptivo</text>
  </threadedComment>
  <threadedComment ref="K11" personId="{27FC44DC-042B-47E3-BDAB-68DCC09F1CE9}" id="{FF52AD34-AECE-4123-AED2-8880B295C78F}">
    <text>En coherencia con los mediciones establecidas por la SDH, Corresponde a:
Suma 
Creciente
Decreciente
Constante</text>
  </threadedComment>
  <threadedComment ref="N11" personId="{27FC44DC-042B-47E3-BDAB-68DCC09F1CE9}" id="{861F469B-86ED-4F2A-91AE-B8DFD1E7BE1C}">
    <text>Corresponde a la descripción detallada de la medición del indicador y la formula del mismo</text>
  </threadedComment>
  <threadedComment ref="T11" personId="{27FC44DC-042B-47E3-BDAB-68DCC09F1CE9}" id="{355BD21C-9B50-42F7-9484-FA1CC472CF4F}">
    <text xml:space="preserve">Se debe establecer la periodicidad de la medicicion del indicador y del reporte del seguimiento </text>
  </threadedComment>
</ThreadedComments>
</file>

<file path=xl/threadedComments/threadedComment5.xml><?xml version="1.0" encoding="utf-8"?>
<ThreadedComments xmlns="http://schemas.microsoft.com/office/spreadsheetml/2018/threadedcomments" xmlns:x="http://schemas.openxmlformats.org/spreadsheetml/2006/main">
  <threadedComment ref="A15" personId="{1BD566D9-B540-4FE5-91D6-9A2D584DB4AD}" id="{5ADB53DF-0F73-49FC-B35D-FAFABA1795BC}">
    <text>Se plantea por porcentaje de avance
año 1 = 10%
año 2 = 25%
año 3 = 25%
año 4 = 25%
año 5 = 15%</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microsoft.com/office/2017/10/relationships/threadedComment" Target="../threadedComments/threadedComment2.xml"/><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3.xml"/><Relationship Id="rId4" Type="http://schemas.microsoft.com/office/2017/10/relationships/threadedComment" Target="../threadedComments/threadedComment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5" Type="http://schemas.microsoft.com/office/2017/10/relationships/threadedComment" Target="../threadedComments/threadedComment4.xml"/><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8.bin"/><Relationship Id="rId4" Type="http://schemas.microsoft.com/office/2017/10/relationships/threadedComment" Target="../threadedComments/threadedComment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tint="0.39997558519241921"/>
    <pageSetUpPr fitToPage="1"/>
  </sheetPr>
  <dimension ref="A1:AO57"/>
  <sheetViews>
    <sheetView showGridLines="0" topLeftCell="Q44" zoomScale="85" zoomScaleNormal="85" workbookViewId="0">
      <selection activeCell="Q47" sqref="Q47:AD48"/>
    </sheetView>
  </sheetViews>
  <sheetFormatPr baseColWidth="10" defaultColWidth="10.6640625" defaultRowHeight="14.4" x14ac:dyDescent="0.3"/>
  <cols>
    <col min="1" max="1" width="40.33203125" style="50" customWidth="1"/>
    <col min="2" max="2" width="22.33203125" style="50" customWidth="1"/>
    <col min="3" max="14" width="20.6640625" style="50" customWidth="1"/>
    <col min="15" max="15" width="16.109375" style="50" customWidth="1"/>
    <col min="16" max="18" width="18.109375" style="50" customWidth="1"/>
    <col min="19" max="19" width="33.33203125" style="50" customWidth="1"/>
    <col min="20" max="27" width="18.109375" style="50" customWidth="1"/>
    <col min="28" max="28" width="22.6640625" style="50" customWidth="1"/>
    <col min="29" max="29" width="19" style="50" customWidth="1"/>
    <col min="30" max="30" width="19.44140625" style="50" customWidth="1"/>
    <col min="31" max="31" width="16.109375" style="50" bestFit="1" customWidth="1"/>
    <col min="32" max="32" width="22.6640625" style="50" customWidth="1"/>
    <col min="33" max="33" width="18.44140625" style="50" bestFit="1" customWidth="1"/>
    <col min="34" max="34" width="8.44140625" style="50" customWidth="1"/>
    <col min="35" max="35" width="18.44140625" style="50" bestFit="1" customWidth="1"/>
    <col min="36" max="36" width="5.6640625" style="50" customWidth="1"/>
    <col min="37" max="37" width="18.44140625" style="50" bestFit="1" customWidth="1"/>
    <col min="38" max="38" width="4.6640625" style="50" customWidth="1"/>
    <col min="39" max="39" width="23" style="50" bestFit="1" customWidth="1"/>
    <col min="40" max="40" width="10.6640625" style="50"/>
    <col min="41" max="41" width="18.44140625" style="50" bestFit="1" customWidth="1"/>
    <col min="42" max="42" width="16.109375" style="50" customWidth="1"/>
    <col min="43" max="16384" width="10.6640625" style="50"/>
  </cols>
  <sheetData>
    <row r="1" spans="1:30" ht="16.2" thickBot="1" x14ac:dyDescent="0.35">
      <c r="A1" s="542"/>
      <c r="B1" s="545" t="s">
        <v>16</v>
      </c>
      <c r="C1" s="546"/>
      <c r="D1" s="546"/>
      <c r="E1" s="546"/>
      <c r="F1" s="546"/>
      <c r="G1" s="546"/>
      <c r="H1" s="546"/>
      <c r="I1" s="546"/>
      <c r="J1" s="546"/>
      <c r="K1" s="546"/>
      <c r="L1" s="546"/>
      <c r="M1" s="546"/>
      <c r="N1" s="546"/>
      <c r="O1" s="546"/>
      <c r="P1" s="546"/>
      <c r="Q1" s="546"/>
      <c r="R1" s="546"/>
      <c r="S1" s="546"/>
      <c r="T1" s="546"/>
      <c r="U1" s="546"/>
      <c r="V1" s="546"/>
      <c r="W1" s="546"/>
      <c r="X1" s="546"/>
      <c r="Y1" s="546"/>
      <c r="Z1" s="546"/>
      <c r="AA1" s="547"/>
      <c r="AB1" s="548" t="s">
        <v>415</v>
      </c>
      <c r="AC1" s="549"/>
      <c r="AD1" s="550"/>
    </row>
    <row r="2" spans="1:30" ht="16.2" thickBot="1" x14ac:dyDescent="0.35">
      <c r="A2" s="543"/>
      <c r="B2" s="545" t="s">
        <v>17</v>
      </c>
      <c r="C2" s="546"/>
      <c r="D2" s="546"/>
      <c r="E2" s="546"/>
      <c r="F2" s="546"/>
      <c r="G2" s="546"/>
      <c r="H2" s="546"/>
      <c r="I2" s="546"/>
      <c r="J2" s="546"/>
      <c r="K2" s="546"/>
      <c r="L2" s="546"/>
      <c r="M2" s="546"/>
      <c r="N2" s="546"/>
      <c r="O2" s="546"/>
      <c r="P2" s="546"/>
      <c r="Q2" s="546"/>
      <c r="R2" s="546"/>
      <c r="S2" s="546"/>
      <c r="T2" s="546"/>
      <c r="U2" s="546"/>
      <c r="V2" s="546"/>
      <c r="W2" s="546"/>
      <c r="X2" s="546"/>
      <c r="Y2" s="546"/>
      <c r="Z2" s="546"/>
      <c r="AA2" s="547"/>
      <c r="AB2" s="551" t="s">
        <v>410</v>
      </c>
      <c r="AC2" s="552"/>
      <c r="AD2" s="553"/>
    </row>
    <row r="3" spans="1:30" ht="15.6" x14ac:dyDescent="0.3">
      <c r="A3" s="543"/>
      <c r="B3" s="458" t="s">
        <v>294</v>
      </c>
      <c r="C3" s="459"/>
      <c r="D3" s="459"/>
      <c r="E3" s="459"/>
      <c r="F3" s="459"/>
      <c r="G3" s="459"/>
      <c r="H3" s="459"/>
      <c r="I3" s="459"/>
      <c r="J3" s="459"/>
      <c r="K3" s="459"/>
      <c r="L3" s="459"/>
      <c r="M3" s="459"/>
      <c r="N3" s="459"/>
      <c r="O3" s="459"/>
      <c r="P3" s="459"/>
      <c r="Q3" s="459"/>
      <c r="R3" s="459"/>
      <c r="S3" s="459"/>
      <c r="T3" s="459"/>
      <c r="U3" s="459"/>
      <c r="V3" s="459"/>
      <c r="W3" s="459"/>
      <c r="X3" s="459"/>
      <c r="Y3" s="459"/>
      <c r="Z3" s="459"/>
      <c r="AA3" s="460"/>
      <c r="AB3" s="551" t="s">
        <v>416</v>
      </c>
      <c r="AC3" s="552"/>
      <c r="AD3" s="553"/>
    </row>
    <row r="4" spans="1:30" ht="16.2" thickBot="1" x14ac:dyDescent="0.35">
      <c r="A4" s="544"/>
      <c r="B4" s="464"/>
      <c r="C4" s="554"/>
      <c r="D4" s="554"/>
      <c r="E4" s="554"/>
      <c r="F4" s="554"/>
      <c r="G4" s="554"/>
      <c r="H4" s="554"/>
      <c r="I4" s="554"/>
      <c r="J4" s="554"/>
      <c r="K4" s="554"/>
      <c r="L4" s="554"/>
      <c r="M4" s="554"/>
      <c r="N4" s="554"/>
      <c r="O4" s="554"/>
      <c r="P4" s="554"/>
      <c r="Q4" s="554"/>
      <c r="R4" s="554"/>
      <c r="S4" s="554"/>
      <c r="T4" s="554"/>
      <c r="U4" s="554"/>
      <c r="V4" s="554"/>
      <c r="W4" s="554"/>
      <c r="X4" s="554"/>
      <c r="Y4" s="554"/>
      <c r="Z4" s="554"/>
      <c r="AA4" s="555"/>
      <c r="AB4" s="556" t="s">
        <v>175</v>
      </c>
      <c r="AC4" s="557"/>
      <c r="AD4" s="558"/>
    </row>
    <row r="5" spans="1:30" ht="15" thickBot="1" x14ac:dyDescent="0.35">
      <c r="A5" s="51"/>
      <c r="B5" s="179"/>
      <c r="C5" s="180"/>
      <c r="D5" s="54"/>
      <c r="E5" s="54"/>
      <c r="F5" s="54"/>
      <c r="G5" s="54"/>
      <c r="H5" s="54"/>
      <c r="I5" s="54"/>
      <c r="J5" s="54"/>
      <c r="K5" s="54"/>
      <c r="L5" s="54"/>
      <c r="M5" s="54"/>
      <c r="N5" s="54"/>
      <c r="O5" s="54"/>
      <c r="P5" s="54"/>
      <c r="Q5" s="54"/>
      <c r="R5" s="54"/>
      <c r="S5" s="54"/>
      <c r="T5" s="54"/>
      <c r="U5" s="54"/>
      <c r="V5" s="54"/>
      <c r="W5" s="54"/>
      <c r="X5" s="54"/>
      <c r="Y5" s="54"/>
      <c r="Z5" s="55"/>
      <c r="AA5" s="54"/>
      <c r="AB5" s="56"/>
      <c r="AC5" s="57"/>
      <c r="AD5" s="58"/>
    </row>
    <row r="6" spans="1:30" ht="15" thickBot="1" x14ac:dyDescent="0.35">
      <c r="A6" s="59"/>
      <c r="B6" s="54"/>
      <c r="C6" s="54"/>
      <c r="D6" s="54"/>
      <c r="E6" s="54"/>
      <c r="F6" s="54"/>
      <c r="G6" s="54"/>
      <c r="H6" s="54"/>
      <c r="I6" s="54"/>
      <c r="J6" s="54"/>
      <c r="K6" s="54"/>
      <c r="L6" s="54"/>
      <c r="M6" s="54"/>
      <c r="N6" s="54"/>
      <c r="O6" s="54"/>
      <c r="P6" s="54"/>
      <c r="Q6" s="54"/>
      <c r="R6" s="54"/>
      <c r="S6" s="54"/>
      <c r="T6" s="54"/>
      <c r="U6" s="54"/>
      <c r="V6" s="54"/>
      <c r="W6" s="54"/>
      <c r="X6" s="54"/>
      <c r="Y6" s="54"/>
      <c r="Z6" s="55"/>
      <c r="AA6" s="54"/>
      <c r="AB6" s="54"/>
      <c r="AC6" s="60"/>
      <c r="AD6" s="61"/>
    </row>
    <row r="7" spans="1:30" x14ac:dyDescent="0.3">
      <c r="A7" s="513" t="s">
        <v>292</v>
      </c>
      <c r="B7" s="514"/>
      <c r="C7" s="528" t="s">
        <v>45</v>
      </c>
      <c r="D7" s="513" t="s">
        <v>71</v>
      </c>
      <c r="E7" s="531"/>
      <c r="F7" s="531"/>
      <c r="G7" s="531"/>
      <c r="H7" s="514"/>
      <c r="I7" s="534">
        <v>45146</v>
      </c>
      <c r="J7" s="535"/>
      <c r="K7" s="513" t="s">
        <v>67</v>
      </c>
      <c r="L7" s="514"/>
      <c r="M7" s="540" t="s">
        <v>70</v>
      </c>
      <c r="N7" s="541"/>
      <c r="O7" s="503"/>
      <c r="P7" s="504"/>
      <c r="Q7" s="54"/>
      <c r="R7" s="54"/>
      <c r="S7" s="54"/>
      <c r="T7" s="54"/>
      <c r="U7" s="54"/>
      <c r="V7" s="54"/>
      <c r="W7" s="54"/>
      <c r="X7" s="54"/>
      <c r="Y7" s="54"/>
      <c r="Z7" s="55"/>
      <c r="AA7" s="54"/>
      <c r="AB7" s="54"/>
      <c r="AC7" s="60"/>
      <c r="AD7" s="61"/>
    </row>
    <row r="8" spans="1:30" x14ac:dyDescent="0.3">
      <c r="A8" s="515"/>
      <c r="B8" s="516"/>
      <c r="C8" s="529"/>
      <c r="D8" s="515"/>
      <c r="E8" s="532"/>
      <c r="F8" s="532"/>
      <c r="G8" s="532"/>
      <c r="H8" s="516"/>
      <c r="I8" s="536"/>
      <c r="J8" s="537"/>
      <c r="K8" s="515"/>
      <c r="L8" s="516"/>
      <c r="M8" s="505" t="s">
        <v>68</v>
      </c>
      <c r="N8" s="506"/>
      <c r="O8" s="507"/>
      <c r="P8" s="508"/>
      <c r="Q8" s="54"/>
      <c r="R8" s="54"/>
      <c r="S8" s="54"/>
      <c r="T8" s="54"/>
      <c r="U8" s="54"/>
      <c r="V8" s="54"/>
      <c r="W8" s="54"/>
      <c r="X8" s="54"/>
      <c r="Y8" s="54"/>
      <c r="Z8" s="55"/>
      <c r="AA8" s="54"/>
      <c r="AB8" s="54"/>
      <c r="AC8" s="60"/>
      <c r="AD8" s="61"/>
    </row>
    <row r="9" spans="1:30" ht="15" thickBot="1" x14ac:dyDescent="0.35">
      <c r="A9" s="517"/>
      <c r="B9" s="518"/>
      <c r="C9" s="530"/>
      <c r="D9" s="517"/>
      <c r="E9" s="533"/>
      <c r="F9" s="533"/>
      <c r="G9" s="533"/>
      <c r="H9" s="518"/>
      <c r="I9" s="538"/>
      <c r="J9" s="539"/>
      <c r="K9" s="517"/>
      <c r="L9" s="518"/>
      <c r="M9" s="509" t="s">
        <v>69</v>
      </c>
      <c r="N9" s="510"/>
      <c r="O9" s="511" t="s">
        <v>536</v>
      </c>
      <c r="P9" s="512"/>
      <c r="Q9" s="54"/>
      <c r="R9" s="54"/>
      <c r="S9" s="54"/>
      <c r="T9" s="54"/>
      <c r="U9" s="54"/>
      <c r="V9" s="54"/>
      <c r="W9" s="54"/>
      <c r="X9" s="54"/>
      <c r="Y9" s="54"/>
      <c r="Z9" s="55"/>
      <c r="AA9" s="54"/>
      <c r="AB9" s="54"/>
      <c r="AC9" s="60"/>
      <c r="AD9" s="61"/>
    </row>
    <row r="10" spans="1:30" ht="15" thickBot="1" x14ac:dyDescent="0.35">
      <c r="A10" s="155"/>
      <c r="B10" s="156"/>
      <c r="C10" s="156"/>
      <c r="D10" s="65"/>
      <c r="E10" s="65"/>
      <c r="F10" s="65"/>
      <c r="G10" s="65"/>
      <c r="H10" s="65"/>
      <c r="I10" s="152"/>
      <c r="J10" s="152"/>
      <c r="K10" s="65"/>
      <c r="L10" s="65"/>
      <c r="M10" s="153"/>
      <c r="N10" s="153"/>
      <c r="O10" s="154"/>
      <c r="P10" s="154"/>
      <c r="Q10" s="156"/>
      <c r="R10" s="156"/>
      <c r="S10" s="156"/>
      <c r="T10" s="156"/>
      <c r="U10" s="156"/>
      <c r="V10" s="156"/>
      <c r="W10" s="156"/>
      <c r="X10" s="156"/>
      <c r="Y10" s="156"/>
      <c r="Z10" s="157"/>
      <c r="AA10" s="156"/>
      <c r="AB10" s="156"/>
      <c r="AC10" s="158"/>
      <c r="AD10" s="159"/>
    </row>
    <row r="11" spans="1:30" x14ac:dyDescent="0.3">
      <c r="A11" s="513" t="s">
        <v>0</v>
      </c>
      <c r="B11" s="514"/>
      <c r="C11" s="519" t="s">
        <v>152</v>
      </c>
      <c r="D11" s="520"/>
      <c r="E11" s="520"/>
      <c r="F11" s="520"/>
      <c r="G11" s="520"/>
      <c r="H11" s="520"/>
      <c r="I11" s="520"/>
      <c r="J11" s="520"/>
      <c r="K11" s="520"/>
      <c r="L11" s="520"/>
      <c r="M11" s="520"/>
      <c r="N11" s="520"/>
      <c r="O11" s="520"/>
      <c r="P11" s="520"/>
      <c r="Q11" s="520"/>
      <c r="R11" s="520"/>
      <c r="S11" s="520"/>
      <c r="T11" s="520"/>
      <c r="U11" s="520"/>
      <c r="V11" s="520"/>
      <c r="W11" s="520"/>
      <c r="X11" s="520"/>
      <c r="Y11" s="520"/>
      <c r="Z11" s="520"/>
      <c r="AA11" s="520"/>
      <c r="AB11" s="520"/>
      <c r="AC11" s="520"/>
      <c r="AD11" s="521"/>
    </row>
    <row r="12" spans="1:30" x14ac:dyDescent="0.3">
      <c r="A12" s="515"/>
      <c r="B12" s="516"/>
      <c r="C12" s="522"/>
      <c r="D12" s="523"/>
      <c r="E12" s="523"/>
      <c r="F12" s="523"/>
      <c r="G12" s="523"/>
      <c r="H12" s="523"/>
      <c r="I12" s="523"/>
      <c r="J12" s="523"/>
      <c r="K12" s="523"/>
      <c r="L12" s="523"/>
      <c r="M12" s="523"/>
      <c r="N12" s="523"/>
      <c r="O12" s="523"/>
      <c r="P12" s="523"/>
      <c r="Q12" s="523"/>
      <c r="R12" s="523"/>
      <c r="S12" s="523"/>
      <c r="T12" s="523"/>
      <c r="U12" s="523"/>
      <c r="V12" s="523"/>
      <c r="W12" s="523"/>
      <c r="X12" s="523"/>
      <c r="Y12" s="523"/>
      <c r="Z12" s="523"/>
      <c r="AA12" s="523"/>
      <c r="AB12" s="523"/>
      <c r="AC12" s="523"/>
      <c r="AD12" s="524"/>
    </row>
    <row r="13" spans="1:30" ht="15" thickBot="1" x14ac:dyDescent="0.35">
      <c r="A13" s="517"/>
      <c r="B13" s="518"/>
      <c r="C13" s="525"/>
      <c r="D13" s="526"/>
      <c r="E13" s="526"/>
      <c r="F13" s="526"/>
      <c r="G13" s="526"/>
      <c r="H13" s="526"/>
      <c r="I13" s="526"/>
      <c r="J13" s="526"/>
      <c r="K13" s="526"/>
      <c r="L13" s="526"/>
      <c r="M13" s="526"/>
      <c r="N13" s="526"/>
      <c r="O13" s="526"/>
      <c r="P13" s="526"/>
      <c r="Q13" s="526"/>
      <c r="R13" s="526"/>
      <c r="S13" s="526"/>
      <c r="T13" s="526"/>
      <c r="U13" s="526"/>
      <c r="V13" s="526"/>
      <c r="W13" s="526"/>
      <c r="X13" s="526"/>
      <c r="Y13" s="526"/>
      <c r="Z13" s="526"/>
      <c r="AA13" s="526"/>
      <c r="AB13" s="526"/>
      <c r="AC13" s="526"/>
      <c r="AD13" s="527"/>
    </row>
    <row r="14" spans="1:30" ht="15" thickBot="1" x14ac:dyDescent="0.35">
      <c r="A14" s="67"/>
      <c r="B14" s="68"/>
      <c r="C14" s="69"/>
      <c r="D14" s="69"/>
      <c r="E14" s="69"/>
      <c r="F14" s="69"/>
      <c r="G14" s="69"/>
      <c r="H14" s="69"/>
      <c r="I14" s="69"/>
      <c r="J14" s="69"/>
      <c r="K14" s="69"/>
      <c r="L14" s="69"/>
      <c r="M14" s="70"/>
      <c r="N14" s="70"/>
      <c r="O14" s="70"/>
      <c r="P14" s="70"/>
      <c r="Q14" s="70"/>
      <c r="R14" s="71"/>
      <c r="S14" s="71"/>
      <c r="T14" s="71"/>
      <c r="U14" s="71"/>
      <c r="V14" s="71"/>
      <c r="W14" s="71"/>
      <c r="X14" s="71"/>
      <c r="Y14" s="65"/>
      <c r="Z14" s="65"/>
      <c r="AA14" s="65"/>
      <c r="AB14" s="65"/>
      <c r="AC14" s="65"/>
      <c r="AD14" s="66"/>
    </row>
    <row r="15" spans="1:30" ht="58.95" customHeight="1" thickBot="1" x14ac:dyDescent="0.35">
      <c r="A15" s="490" t="s">
        <v>77</v>
      </c>
      <c r="B15" s="491"/>
      <c r="C15" s="492" t="s">
        <v>532</v>
      </c>
      <c r="D15" s="493"/>
      <c r="E15" s="493"/>
      <c r="F15" s="493"/>
      <c r="G15" s="493"/>
      <c r="H15" s="493"/>
      <c r="I15" s="493"/>
      <c r="J15" s="493"/>
      <c r="K15" s="494"/>
      <c r="L15" s="479" t="s">
        <v>73</v>
      </c>
      <c r="M15" s="480"/>
      <c r="N15" s="480"/>
      <c r="O15" s="480"/>
      <c r="P15" s="480"/>
      <c r="Q15" s="481"/>
      <c r="R15" s="497" t="s">
        <v>418</v>
      </c>
      <c r="S15" s="498"/>
      <c r="T15" s="498"/>
      <c r="U15" s="498"/>
      <c r="V15" s="498"/>
      <c r="W15" s="498"/>
      <c r="X15" s="499"/>
      <c r="Y15" s="479" t="s">
        <v>72</v>
      </c>
      <c r="Z15" s="481"/>
      <c r="AA15" s="500" t="s">
        <v>534</v>
      </c>
      <c r="AB15" s="501"/>
      <c r="AC15" s="501"/>
      <c r="AD15" s="502"/>
    </row>
    <row r="16" spans="1:30" ht="15" thickBot="1" x14ac:dyDescent="0.35">
      <c r="A16" s="59"/>
      <c r="B16" s="54"/>
      <c r="C16" s="489"/>
      <c r="D16" s="489"/>
      <c r="E16" s="489"/>
      <c r="F16" s="489"/>
      <c r="G16" s="489"/>
      <c r="H16" s="489"/>
      <c r="I16" s="489"/>
      <c r="J16" s="489"/>
      <c r="K16" s="489"/>
      <c r="L16" s="489"/>
      <c r="M16" s="489"/>
      <c r="N16" s="489"/>
      <c r="O16" s="489"/>
      <c r="P16" s="489"/>
      <c r="Q16" s="489"/>
      <c r="R16" s="489"/>
      <c r="S16" s="489"/>
      <c r="T16" s="489"/>
      <c r="U16" s="489"/>
      <c r="V16" s="489"/>
      <c r="W16" s="489"/>
      <c r="X16" s="489"/>
      <c r="Y16" s="489"/>
      <c r="Z16" s="489"/>
      <c r="AA16" s="489"/>
      <c r="AB16" s="489"/>
      <c r="AC16" s="73"/>
      <c r="AD16" s="74"/>
    </row>
    <row r="17" spans="1:41" s="321" customFormat="1" ht="34.5" customHeight="1" thickBot="1" x14ac:dyDescent="0.35">
      <c r="A17" s="490" t="s">
        <v>79</v>
      </c>
      <c r="B17" s="491"/>
      <c r="C17" s="492" t="s">
        <v>533</v>
      </c>
      <c r="D17" s="493"/>
      <c r="E17" s="493"/>
      <c r="F17" s="493"/>
      <c r="G17" s="493"/>
      <c r="H17" s="493"/>
      <c r="I17" s="493"/>
      <c r="J17" s="493"/>
      <c r="K17" s="493"/>
      <c r="L17" s="493"/>
      <c r="M17" s="493"/>
      <c r="N17" s="493"/>
      <c r="O17" s="493"/>
      <c r="P17" s="493"/>
      <c r="Q17" s="494"/>
      <c r="R17" s="479" t="s">
        <v>371</v>
      </c>
      <c r="S17" s="480"/>
      <c r="T17" s="480"/>
      <c r="U17" s="480"/>
      <c r="V17" s="481"/>
      <c r="W17" s="495">
        <v>1</v>
      </c>
      <c r="X17" s="496"/>
      <c r="Y17" s="480" t="s">
        <v>15</v>
      </c>
      <c r="Z17" s="480"/>
      <c r="AA17" s="480"/>
      <c r="AB17" s="481"/>
      <c r="AC17" s="477">
        <f>+B34</f>
        <v>0.25</v>
      </c>
      <c r="AD17" s="478"/>
    </row>
    <row r="18" spans="1:41" ht="15" thickBot="1" x14ac:dyDescent="0.35">
      <c r="A18" s="77"/>
      <c r="B18" s="78"/>
      <c r="C18" s="78"/>
      <c r="D18" s="78"/>
      <c r="E18" s="78"/>
      <c r="F18" s="78"/>
      <c r="G18" s="78"/>
      <c r="H18" s="78"/>
      <c r="I18" s="78"/>
      <c r="J18" s="78"/>
      <c r="K18" s="78"/>
      <c r="L18" s="78"/>
      <c r="M18" s="78"/>
      <c r="N18" s="78"/>
      <c r="O18" s="78"/>
      <c r="P18" s="78"/>
      <c r="Q18" s="78"/>
      <c r="R18" s="78"/>
      <c r="S18" s="78"/>
      <c r="T18" s="78"/>
      <c r="U18" s="78"/>
      <c r="V18" s="78"/>
      <c r="W18" s="78"/>
      <c r="X18" s="78"/>
      <c r="Y18" s="78"/>
      <c r="Z18" s="78"/>
      <c r="AA18" s="78"/>
      <c r="AB18" s="78"/>
      <c r="AC18" s="78"/>
      <c r="AD18" s="79"/>
    </row>
    <row r="19" spans="1:41" ht="15" thickBot="1" x14ac:dyDescent="0.35">
      <c r="A19" s="479" t="s">
        <v>1</v>
      </c>
      <c r="B19" s="480"/>
      <c r="C19" s="480"/>
      <c r="D19" s="480"/>
      <c r="E19" s="480"/>
      <c r="F19" s="480"/>
      <c r="G19" s="480"/>
      <c r="H19" s="480"/>
      <c r="I19" s="480"/>
      <c r="J19" s="480"/>
      <c r="K19" s="480"/>
      <c r="L19" s="480"/>
      <c r="M19" s="480"/>
      <c r="N19" s="480"/>
      <c r="O19" s="480"/>
      <c r="P19" s="480"/>
      <c r="Q19" s="480"/>
      <c r="R19" s="480"/>
      <c r="S19" s="480"/>
      <c r="T19" s="480"/>
      <c r="U19" s="480"/>
      <c r="V19" s="480"/>
      <c r="W19" s="480"/>
      <c r="X19" s="480"/>
      <c r="Y19" s="480"/>
      <c r="Z19" s="480"/>
      <c r="AA19" s="480"/>
      <c r="AB19" s="480"/>
      <c r="AC19" s="480"/>
      <c r="AD19" s="481"/>
      <c r="AE19" s="83"/>
      <c r="AF19" s="83"/>
    </row>
    <row r="20" spans="1:41" ht="15" thickBot="1" x14ac:dyDescent="0.35">
      <c r="A20" s="82"/>
      <c r="B20" s="60"/>
      <c r="C20" s="482" t="s">
        <v>373</v>
      </c>
      <c r="D20" s="483"/>
      <c r="E20" s="483"/>
      <c r="F20" s="483"/>
      <c r="G20" s="483"/>
      <c r="H20" s="483"/>
      <c r="I20" s="483"/>
      <c r="J20" s="483"/>
      <c r="K20" s="483"/>
      <c r="L20" s="483"/>
      <c r="M20" s="483"/>
      <c r="N20" s="483"/>
      <c r="O20" s="483"/>
      <c r="P20" s="484"/>
      <c r="Q20" s="485" t="s">
        <v>374</v>
      </c>
      <c r="R20" s="486"/>
      <c r="S20" s="486"/>
      <c r="T20" s="486"/>
      <c r="U20" s="486"/>
      <c r="V20" s="486"/>
      <c r="W20" s="486"/>
      <c r="X20" s="486"/>
      <c r="Y20" s="486"/>
      <c r="Z20" s="486"/>
      <c r="AA20" s="486"/>
      <c r="AB20" s="486"/>
      <c r="AC20" s="486"/>
      <c r="AD20" s="487"/>
      <c r="AE20" s="83"/>
      <c r="AF20" s="83"/>
    </row>
    <row r="21" spans="1:41" ht="15" thickBot="1" x14ac:dyDescent="0.35">
      <c r="A21" s="59"/>
      <c r="B21" s="54"/>
      <c r="C21" s="144" t="s">
        <v>39</v>
      </c>
      <c r="D21" s="145" t="s">
        <v>40</v>
      </c>
      <c r="E21" s="145" t="s">
        <v>41</v>
      </c>
      <c r="F21" s="145" t="s">
        <v>42</v>
      </c>
      <c r="G21" s="145" t="s">
        <v>43</v>
      </c>
      <c r="H21" s="145" t="s">
        <v>44</v>
      </c>
      <c r="I21" s="145" t="s">
        <v>45</v>
      </c>
      <c r="J21" s="145" t="s">
        <v>46</v>
      </c>
      <c r="K21" s="145" t="s">
        <v>47</v>
      </c>
      <c r="L21" s="145" t="s">
        <v>48</v>
      </c>
      <c r="M21" s="145" t="s">
        <v>49</v>
      </c>
      <c r="N21" s="145" t="s">
        <v>50</v>
      </c>
      <c r="O21" s="145" t="s">
        <v>8</v>
      </c>
      <c r="P21" s="146" t="s">
        <v>379</v>
      </c>
      <c r="Q21" s="144" t="s">
        <v>39</v>
      </c>
      <c r="R21" s="145" t="s">
        <v>40</v>
      </c>
      <c r="S21" s="145" t="s">
        <v>41</v>
      </c>
      <c r="T21" s="145" t="s">
        <v>42</v>
      </c>
      <c r="U21" s="145" t="s">
        <v>43</v>
      </c>
      <c r="V21" s="145" t="s">
        <v>44</v>
      </c>
      <c r="W21" s="145" t="s">
        <v>45</v>
      </c>
      <c r="X21" s="145" t="s">
        <v>46</v>
      </c>
      <c r="Y21" s="145" t="s">
        <v>47</v>
      </c>
      <c r="Z21" s="145" t="s">
        <v>48</v>
      </c>
      <c r="AA21" s="145" t="s">
        <v>49</v>
      </c>
      <c r="AB21" s="145" t="s">
        <v>50</v>
      </c>
      <c r="AC21" s="145" t="s">
        <v>8</v>
      </c>
      <c r="AD21" s="146" t="s">
        <v>379</v>
      </c>
      <c r="AE21" s="322"/>
      <c r="AF21" s="322"/>
    </row>
    <row r="22" spans="1:41" x14ac:dyDescent="0.3">
      <c r="A22" s="458" t="s">
        <v>375</v>
      </c>
      <c r="B22" s="488"/>
      <c r="C22" s="343"/>
      <c r="D22" s="344"/>
      <c r="E22" s="344"/>
      <c r="F22" s="344"/>
      <c r="G22" s="344"/>
      <c r="H22" s="344"/>
      <c r="I22" s="344"/>
      <c r="J22" s="344"/>
      <c r="K22" s="344"/>
      <c r="L22" s="344"/>
      <c r="M22" s="344"/>
      <c r="N22" s="344"/>
      <c r="O22" s="344">
        <f>SUM(C22:N22)</f>
        <v>0</v>
      </c>
      <c r="P22" s="345"/>
      <c r="Q22" s="343">
        <v>1031605241</v>
      </c>
      <c r="R22" s="344">
        <v>202996685</v>
      </c>
      <c r="S22" s="344"/>
      <c r="T22" s="344"/>
      <c r="U22" s="344"/>
      <c r="V22" s="344"/>
      <c r="W22" s="344"/>
      <c r="X22" s="344"/>
      <c r="Y22" s="344"/>
      <c r="Z22" s="344"/>
      <c r="AA22" s="344"/>
      <c r="AB22" s="344"/>
      <c r="AC22" s="344">
        <f>SUM(Q22:AB22)</f>
        <v>1234601926</v>
      </c>
      <c r="AD22" s="346"/>
      <c r="AE22" s="322"/>
      <c r="AF22" s="322"/>
    </row>
    <row r="23" spans="1:41" x14ac:dyDescent="0.3">
      <c r="A23" s="462" t="s">
        <v>376</v>
      </c>
      <c r="B23" s="463"/>
      <c r="C23" s="347"/>
      <c r="D23" s="348"/>
      <c r="E23" s="348"/>
      <c r="F23" s="348"/>
      <c r="G23" s="348"/>
      <c r="H23" s="348"/>
      <c r="I23" s="348"/>
      <c r="J23" s="348"/>
      <c r="K23" s="348"/>
      <c r="L23" s="348"/>
      <c r="M23" s="348"/>
      <c r="N23" s="348"/>
      <c r="O23" s="348">
        <f>SUM(C23:N23)</f>
        <v>0</v>
      </c>
      <c r="P23" s="349" t="str">
        <f>IFERROR(O23/(SUMIF(C23:N23,"&gt;0",C22:N22))," ")</f>
        <v xml:space="preserve"> </v>
      </c>
      <c r="Q23" s="347">
        <v>1111199686</v>
      </c>
      <c r="R23" s="348">
        <f>1206471749-Q23</f>
        <v>95272063</v>
      </c>
      <c r="S23" s="348">
        <f>1212706252-Q23-R23</f>
        <v>6234503</v>
      </c>
      <c r="T23" s="348">
        <v>-20675063</v>
      </c>
      <c r="U23" s="348">
        <v>-8965120</v>
      </c>
      <c r="V23" s="348"/>
      <c r="W23" s="348"/>
      <c r="X23" s="348"/>
      <c r="Y23" s="348"/>
      <c r="Z23" s="348"/>
      <c r="AA23" s="348"/>
      <c r="AB23" s="348"/>
      <c r="AC23" s="348">
        <f>SUM(Q23:AB23)</f>
        <v>1183066069</v>
      </c>
      <c r="AD23" s="350">
        <f>+AC23/AC22</f>
        <v>0.95825710626665583</v>
      </c>
      <c r="AE23" s="322"/>
      <c r="AF23" s="322"/>
      <c r="AG23" s="83"/>
    </row>
    <row r="24" spans="1:41" x14ac:dyDescent="0.3">
      <c r="A24" s="462" t="s">
        <v>377</v>
      </c>
      <c r="B24" s="463"/>
      <c r="C24" s="347"/>
      <c r="D24" s="348">
        <v>5939195</v>
      </c>
      <c r="E24" s="348"/>
      <c r="F24" s="348"/>
      <c r="G24" s="348"/>
      <c r="H24" s="348"/>
      <c r="I24" s="348"/>
      <c r="J24" s="348"/>
      <c r="K24" s="348"/>
      <c r="L24" s="348"/>
      <c r="M24" s="348"/>
      <c r="N24" s="348"/>
      <c r="O24" s="348">
        <f>SUM(C24:N24)</f>
        <v>5939195</v>
      </c>
      <c r="P24" s="351"/>
      <c r="Q24" s="347"/>
      <c r="R24" s="348">
        <v>85967103.416666672</v>
      </c>
      <c r="S24" s="348">
        <v>104421347.50757577</v>
      </c>
      <c r="T24" s="348">
        <v>104421347.50757577</v>
      </c>
      <c r="U24" s="348">
        <v>104421347.50757577</v>
      </c>
      <c r="V24" s="348">
        <v>104421347.50757577</v>
      </c>
      <c r="W24" s="348">
        <v>104421347.50757577</v>
      </c>
      <c r="X24" s="348">
        <v>104421347.50757577</v>
      </c>
      <c r="Y24" s="348">
        <v>104421347.50757577</v>
      </c>
      <c r="Z24" s="348">
        <v>104421347.50757577</v>
      </c>
      <c r="AA24" s="348">
        <v>104421347.50757577</v>
      </c>
      <c r="AB24" s="348">
        <v>208842695.01515153</v>
      </c>
      <c r="AC24" s="348">
        <f>SUM(Q24:AB24)</f>
        <v>1234601926</v>
      </c>
      <c r="AD24" s="350"/>
      <c r="AE24" s="322"/>
      <c r="AF24" s="323"/>
    </row>
    <row r="25" spans="1:41" ht="15" thickBot="1" x14ac:dyDescent="0.35">
      <c r="A25" s="464" t="s">
        <v>378</v>
      </c>
      <c r="B25" s="465"/>
      <c r="C25" s="352">
        <v>5939195</v>
      </c>
      <c r="D25" s="353"/>
      <c r="E25" s="353"/>
      <c r="F25" s="353"/>
      <c r="G25" s="353"/>
      <c r="H25" s="353"/>
      <c r="I25" s="353"/>
      <c r="J25" s="353"/>
      <c r="K25" s="353"/>
      <c r="L25" s="353"/>
      <c r="M25" s="353"/>
      <c r="N25" s="353"/>
      <c r="O25" s="353">
        <f>SUM(C25:N25)</f>
        <v>5939195</v>
      </c>
      <c r="P25" s="354" t="str">
        <f>IFERROR(O25/(SUMIF(C25:N25,"&gt;0",C24:N24))," ")</f>
        <v xml:space="preserve"> </v>
      </c>
      <c r="Q25" s="352">
        <v>0</v>
      </c>
      <c r="R25" s="353">
        <v>28130177</v>
      </c>
      <c r="S25" s="353">
        <f>127850749-R25</f>
        <v>99720572</v>
      </c>
      <c r="T25" s="353">
        <v>105521532</v>
      </c>
      <c r="U25" s="353">
        <v>105521532</v>
      </c>
      <c r="V25" s="353">
        <v>105521532</v>
      </c>
      <c r="W25" s="353">
        <v>105521532</v>
      </c>
      <c r="X25" s="353"/>
      <c r="Y25" s="353"/>
      <c r="Z25" s="353"/>
      <c r="AA25" s="353"/>
      <c r="AB25" s="353"/>
      <c r="AC25" s="353">
        <f>SUM(Q25:AB25)</f>
        <v>549936877</v>
      </c>
      <c r="AD25" s="355">
        <f>+AC25/AC24</f>
        <v>0.4454365941107401</v>
      </c>
      <c r="AE25" s="322"/>
      <c r="AF25" s="324"/>
      <c r="AG25" s="83"/>
    </row>
    <row r="26" spans="1:41" ht="15" thickBot="1" x14ac:dyDescent="0.35">
      <c r="A26" s="155"/>
      <c r="B26" s="156"/>
      <c r="C26" s="340"/>
      <c r="D26" s="340"/>
      <c r="E26" s="340"/>
      <c r="F26" s="340"/>
      <c r="G26" s="340"/>
      <c r="H26" s="340"/>
      <c r="I26" s="340"/>
      <c r="J26" s="340"/>
      <c r="K26" s="340"/>
      <c r="L26" s="340"/>
      <c r="M26" s="340"/>
      <c r="N26" s="340"/>
      <c r="O26" s="340"/>
      <c r="P26" s="340"/>
      <c r="Q26" s="340"/>
      <c r="R26" s="340"/>
      <c r="S26" s="340"/>
      <c r="T26" s="340"/>
      <c r="U26" s="385"/>
      <c r="V26" s="385"/>
      <c r="W26" s="340"/>
      <c r="X26" s="340"/>
      <c r="Y26" s="340"/>
      <c r="Z26" s="340"/>
      <c r="AA26" s="340"/>
      <c r="AB26" s="340"/>
      <c r="AC26" s="158"/>
      <c r="AD26" s="159"/>
      <c r="AE26" s="203"/>
      <c r="AF26" s="325"/>
    </row>
    <row r="27" spans="1:41" x14ac:dyDescent="0.3">
      <c r="A27" s="466" t="s">
        <v>76</v>
      </c>
      <c r="B27" s="467"/>
      <c r="C27" s="468"/>
      <c r="D27" s="468"/>
      <c r="E27" s="468"/>
      <c r="F27" s="468"/>
      <c r="G27" s="468"/>
      <c r="H27" s="468"/>
      <c r="I27" s="468"/>
      <c r="J27" s="468"/>
      <c r="K27" s="468"/>
      <c r="L27" s="468"/>
      <c r="M27" s="468"/>
      <c r="N27" s="468"/>
      <c r="O27" s="468"/>
      <c r="P27" s="468"/>
      <c r="Q27" s="468"/>
      <c r="R27" s="468"/>
      <c r="S27" s="468"/>
      <c r="T27" s="468"/>
      <c r="U27" s="468"/>
      <c r="V27" s="468"/>
      <c r="W27" s="468"/>
      <c r="X27" s="468"/>
      <c r="Y27" s="468"/>
      <c r="Z27" s="468"/>
      <c r="AA27" s="468"/>
      <c r="AB27" s="468"/>
      <c r="AC27" s="468"/>
      <c r="AD27" s="469"/>
      <c r="AF27" s="325"/>
    </row>
    <row r="28" spans="1:41" x14ac:dyDescent="0.3">
      <c r="A28" s="470" t="s">
        <v>189</v>
      </c>
      <c r="B28" s="472" t="s">
        <v>6</v>
      </c>
      <c r="C28" s="473"/>
      <c r="D28" s="474" t="s">
        <v>395</v>
      </c>
      <c r="E28" s="475"/>
      <c r="F28" s="475"/>
      <c r="G28" s="475"/>
      <c r="H28" s="475"/>
      <c r="I28" s="475"/>
      <c r="J28" s="475"/>
      <c r="K28" s="475"/>
      <c r="L28" s="475"/>
      <c r="M28" s="475"/>
      <c r="N28" s="475"/>
      <c r="O28" s="476"/>
      <c r="P28" s="451" t="s">
        <v>8</v>
      </c>
      <c r="Q28" s="451" t="s">
        <v>84</v>
      </c>
      <c r="R28" s="451"/>
      <c r="S28" s="451"/>
      <c r="T28" s="451"/>
      <c r="U28" s="451"/>
      <c r="V28" s="451"/>
      <c r="W28" s="451"/>
      <c r="X28" s="451"/>
      <c r="Y28" s="451"/>
      <c r="Z28" s="451"/>
      <c r="AA28" s="451"/>
      <c r="AB28" s="451"/>
      <c r="AC28" s="451"/>
      <c r="AD28" s="453"/>
      <c r="AF28" s="325"/>
    </row>
    <row r="29" spans="1:41" x14ac:dyDescent="0.3">
      <c r="A29" s="471"/>
      <c r="B29" s="418"/>
      <c r="C29" s="420"/>
      <c r="D29" s="88" t="s">
        <v>39</v>
      </c>
      <c r="E29" s="88" t="s">
        <v>40</v>
      </c>
      <c r="F29" s="88" t="s">
        <v>41</v>
      </c>
      <c r="G29" s="88" t="s">
        <v>42</v>
      </c>
      <c r="H29" s="88" t="s">
        <v>43</v>
      </c>
      <c r="I29" s="88" t="s">
        <v>44</v>
      </c>
      <c r="J29" s="88" t="s">
        <v>45</v>
      </c>
      <c r="K29" s="88" t="s">
        <v>46</v>
      </c>
      <c r="L29" s="88" t="s">
        <v>47</v>
      </c>
      <c r="M29" s="88" t="s">
        <v>48</v>
      </c>
      <c r="N29" s="88" t="s">
        <v>49</v>
      </c>
      <c r="O29" s="88" t="s">
        <v>50</v>
      </c>
      <c r="P29" s="476"/>
      <c r="Q29" s="451"/>
      <c r="R29" s="451"/>
      <c r="S29" s="451"/>
      <c r="T29" s="451"/>
      <c r="U29" s="451"/>
      <c r="V29" s="451"/>
      <c r="W29" s="451"/>
      <c r="X29" s="451"/>
      <c r="Y29" s="451"/>
      <c r="Z29" s="451"/>
      <c r="AA29" s="451"/>
      <c r="AB29" s="451"/>
      <c r="AC29" s="451"/>
      <c r="AD29" s="453"/>
      <c r="AF29" s="326"/>
    </row>
    <row r="30" spans="1:41" ht="15" thickBot="1" x14ac:dyDescent="0.35">
      <c r="A30" s="85"/>
      <c r="B30" s="454"/>
      <c r="C30" s="455"/>
      <c r="D30" s="89"/>
      <c r="E30" s="89"/>
      <c r="F30" s="89"/>
      <c r="G30" s="89"/>
      <c r="H30" s="89"/>
      <c r="I30" s="89"/>
      <c r="J30" s="89"/>
      <c r="K30" s="89"/>
      <c r="L30" s="89"/>
      <c r="M30" s="89"/>
      <c r="N30" s="89"/>
      <c r="O30" s="89"/>
      <c r="P30" s="86">
        <f>SUM(D30:O30)</f>
        <v>0</v>
      </c>
      <c r="Q30" s="456"/>
      <c r="R30" s="456"/>
      <c r="S30" s="456"/>
      <c r="T30" s="456"/>
      <c r="U30" s="456"/>
      <c r="V30" s="456"/>
      <c r="W30" s="456"/>
      <c r="X30" s="456"/>
      <c r="Y30" s="456"/>
      <c r="Z30" s="456"/>
      <c r="AA30" s="456"/>
      <c r="AB30" s="456"/>
      <c r="AC30" s="456"/>
      <c r="AD30" s="457"/>
      <c r="AE30" s="83"/>
    </row>
    <row r="31" spans="1:41" x14ac:dyDescent="0.3">
      <c r="A31" s="458" t="s">
        <v>291</v>
      </c>
      <c r="B31" s="459"/>
      <c r="C31" s="459"/>
      <c r="D31" s="459"/>
      <c r="E31" s="459"/>
      <c r="F31" s="459"/>
      <c r="G31" s="459"/>
      <c r="H31" s="459"/>
      <c r="I31" s="459"/>
      <c r="J31" s="459"/>
      <c r="K31" s="459"/>
      <c r="L31" s="459"/>
      <c r="M31" s="459"/>
      <c r="N31" s="459"/>
      <c r="O31" s="459"/>
      <c r="P31" s="459"/>
      <c r="Q31" s="459"/>
      <c r="R31" s="459"/>
      <c r="S31" s="459"/>
      <c r="T31" s="459"/>
      <c r="U31" s="459"/>
      <c r="V31" s="459"/>
      <c r="W31" s="459"/>
      <c r="X31" s="459"/>
      <c r="Y31" s="459"/>
      <c r="Z31" s="459"/>
      <c r="AA31" s="459"/>
      <c r="AB31" s="459"/>
      <c r="AC31" s="459"/>
      <c r="AD31" s="460"/>
      <c r="AF31" s="203"/>
    </row>
    <row r="32" spans="1:41" x14ac:dyDescent="0.3">
      <c r="A32" s="449" t="s">
        <v>190</v>
      </c>
      <c r="B32" s="451" t="s">
        <v>62</v>
      </c>
      <c r="C32" s="451" t="s">
        <v>6</v>
      </c>
      <c r="D32" s="451" t="s">
        <v>60</v>
      </c>
      <c r="E32" s="451"/>
      <c r="F32" s="451"/>
      <c r="G32" s="451"/>
      <c r="H32" s="451"/>
      <c r="I32" s="451"/>
      <c r="J32" s="451"/>
      <c r="K32" s="451"/>
      <c r="L32" s="451"/>
      <c r="M32" s="451"/>
      <c r="N32" s="451"/>
      <c r="O32" s="451"/>
      <c r="P32" s="451"/>
      <c r="Q32" s="451" t="s">
        <v>85</v>
      </c>
      <c r="R32" s="451"/>
      <c r="S32" s="451"/>
      <c r="T32" s="451"/>
      <c r="U32" s="451"/>
      <c r="V32" s="451"/>
      <c r="W32" s="451"/>
      <c r="X32" s="451"/>
      <c r="Y32" s="451"/>
      <c r="Z32" s="451"/>
      <c r="AA32" s="451"/>
      <c r="AB32" s="451"/>
      <c r="AC32" s="451"/>
      <c r="AD32" s="453"/>
      <c r="AG32" s="276"/>
      <c r="AH32" s="276"/>
      <c r="AI32" s="276"/>
      <c r="AJ32" s="276"/>
      <c r="AK32" s="276"/>
      <c r="AL32" s="276"/>
      <c r="AM32" s="276"/>
      <c r="AN32" s="276"/>
      <c r="AO32" s="276"/>
    </row>
    <row r="33" spans="1:41" ht="33.75" customHeight="1" x14ac:dyDescent="0.3">
      <c r="A33" s="449"/>
      <c r="B33" s="451"/>
      <c r="C33" s="461"/>
      <c r="D33" s="88" t="s">
        <v>39</v>
      </c>
      <c r="E33" s="88" t="s">
        <v>40</v>
      </c>
      <c r="F33" s="88" t="s">
        <v>41</v>
      </c>
      <c r="G33" s="88" t="s">
        <v>42</v>
      </c>
      <c r="H33" s="88" t="s">
        <v>43</v>
      </c>
      <c r="I33" s="88" t="s">
        <v>44</v>
      </c>
      <c r="J33" s="88" t="s">
        <v>45</v>
      </c>
      <c r="K33" s="88" t="s">
        <v>46</v>
      </c>
      <c r="L33" s="88" t="s">
        <v>47</v>
      </c>
      <c r="M33" s="88" t="s">
        <v>48</v>
      </c>
      <c r="N33" s="88" t="s">
        <v>49</v>
      </c>
      <c r="O33" s="88" t="s">
        <v>50</v>
      </c>
      <c r="P33" s="88" t="s">
        <v>8</v>
      </c>
      <c r="Q33" s="451" t="s">
        <v>399</v>
      </c>
      <c r="R33" s="451"/>
      <c r="S33" s="451"/>
      <c r="T33" s="451" t="s">
        <v>400</v>
      </c>
      <c r="U33" s="451"/>
      <c r="V33" s="451"/>
      <c r="W33" s="418" t="s">
        <v>81</v>
      </c>
      <c r="X33" s="419"/>
      <c r="Y33" s="419"/>
      <c r="Z33" s="420"/>
      <c r="AA33" s="418" t="s">
        <v>82</v>
      </c>
      <c r="AB33" s="419"/>
      <c r="AC33" s="419"/>
      <c r="AD33" s="421"/>
      <c r="AG33" s="276"/>
      <c r="AH33" s="276"/>
      <c r="AI33" s="276"/>
      <c r="AJ33" s="276"/>
      <c r="AK33" s="276"/>
      <c r="AL33" s="276"/>
      <c r="AM33" s="276"/>
      <c r="AN33" s="276"/>
      <c r="AO33" s="276"/>
    </row>
    <row r="34" spans="1:41" ht="115.95" customHeight="1" x14ac:dyDescent="0.3">
      <c r="A34" s="422" t="s">
        <v>533</v>
      </c>
      <c r="B34" s="424">
        <v>0.25</v>
      </c>
      <c r="C34" s="90" t="s">
        <v>9</v>
      </c>
      <c r="D34" s="147">
        <v>0.05</v>
      </c>
      <c r="E34" s="147">
        <v>0.05</v>
      </c>
      <c r="F34" s="147">
        <v>0.15</v>
      </c>
      <c r="G34" s="147">
        <v>0.05</v>
      </c>
      <c r="H34" s="147">
        <v>0.1</v>
      </c>
      <c r="I34" s="147">
        <v>0.05</v>
      </c>
      <c r="J34" s="147">
        <v>0.05</v>
      </c>
      <c r="K34" s="147">
        <v>0.05</v>
      </c>
      <c r="L34" s="147">
        <v>0.05</v>
      </c>
      <c r="M34" s="147">
        <v>0.05</v>
      </c>
      <c r="N34" s="147">
        <v>0.2</v>
      </c>
      <c r="O34" s="147">
        <v>0.15</v>
      </c>
      <c r="P34" s="147">
        <f>SUM(D34:O34)</f>
        <v>1</v>
      </c>
      <c r="Q34" s="426" t="s">
        <v>570</v>
      </c>
      <c r="R34" s="427"/>
      <c r="S34" s="428"/>
      <c r="T34" s="432" t="s">
        <v>571</v>
      </c>
      <c r="U34" s="432"/>
      <c r="V34" s="433"/>
      <c r="W34" s="436"/>
      <c r="X34" s="437"/>
      <c r="Y34" s="437"/>
      <c r="Z34" s="438"/>
      <c r="AA34" s="442"/>
      <c r="AB34" s="443"/>
      <c r="AC34" s="443"/>
      <c r="AD34" s="444"/>
      <c r="AG34" s="276"/>
      <c r="AH34" s="276"/>
      <c r="AI34" s="276"/>
      <c r="AJ34" s="276"/>
      <c r="AK34" s="276"/>
      <c r="AL34" s="276"/>
      <c r="AM34" s="276"/>
      <c r="AN34" s="276"/>
      <c r="AO34" s="276"/>
    </row>
    <row r="35" spans="1:41" s="312" customFormat="1" ht="67.95" customHeight="1" thickBot="1" x14ac:dyDescent="0.35">
      <c r="A35" s="423"/>
      <c r="B35" s="425"/>
      <c r="C35" s="91" t="s">
        <v>10</v>
      </c>
      <c r="D35" s="403">
        <v>8.6077941176470593E-2</v>
      </c>
      <c r="E35" s="403">
        <v>3.1359558823529414E-2</v>
      </c>
      <c r="F35" s="403">
        <v>1.84525E-2</v>
      </c>
      <c r="G35" s="387">
        <v>1.5924999999999998E-2</v>
      </c>
      <c r="H35" s="387">
        <v>0.13</v>
      </c>
      <c r="I35" s="387">
        <v>0.22</v>
      </c>
      <c r="J35" s="93">
        <v>0.05</v>
      </c>
      <c r="K35" s="93">
        <f t="shared" ref="K35:O35" si="0">+K42+K46+K50+K54</f>
        <v>0</v>
      </c>
      <c r="L35" s="93">
        <f t="shared" si="0"/>
        <v>0</v>
      </c>
      <c r="M35" s="93">
        <f t="shared" si="0"/>
        <v>0</v>
      </c>
      <c r="N35" s="93">
        <f t="shared" si="0"/>
        <v>0</v>
      </c>
      <c r="O35" s="93">
        <f t="shared" si="0"/>
        <v>0</v>
      </c>
      <c r="P35" s="148">
        <f>SUM(D35:O35)</f>
        <v>0.55181500000000006</v>
      </c>
      <c r="Q35" s="429"/>
      <c r="R35" s="430"/>
      <c r="S35" s="431"/>
      <c r="T35" s="434"/>
      <c r="U35" s="434"/>
      <c r="V35" s="435"/>
      <c r="W35" s="439"/>
      <c r="X35" s="440"/>
      <c r="Y35" s="440"/>
      <c r="Z35" s="441"/>
      <c r="AA35" s="445"/>
      <c r="AB35" s="446"/>
      <c r="AC35" s="446"/>
      <c r="AD35" s="447"/>
      <c r="AE35" s="311"/>
      <c r="AG35" s="313"/>
      <c r="AH35" s="313"/>
      <c r="AI35" s="313"/>
      <c r="AJ35" s="313"/>
      <c r="AK35" s="313"/>
      <c r="AL35" s="313"/>
      <c r="AM35" s="313"/>
      <c r="AN35" s="313"/>
      <c r="AO35" s="313"/>
    </row>
    <row r="36" spans="1:41" s="312" customFormat="1" ht="89.25" hidden="1" customHeight="1" thickBot="1" x14ac:dyDescent="0.35">
      <c r="A36" s="379" t="s">
        <v>242</v>
      </c>
      <c r="B36" s="274">
        <v>1</v>
      </c>
      <c r="C36" s="275"/>
      <c r="D36" s="333">
        <f>+D35*B36</f>
        <v>8.6077941176470593E-2</v>
      </c>
      <c r="E36" s="333">
        <f>+E35*$B$36</f>
        <v>3.1359558823529414E-2</v>
      </c>
      <c r="F36" s="333">
        <f t="shared" ref="F36:O36" si="1">+F35*$B$36</f>
        <v>1.84525E-2</v>
      </c>
      <c r="G36" s="333">
        <f t="shared" si="1"/>
        <v>1.5924999999999998E-2</v>
      </c>
      <c r="H36" s="333">
        <f t="shared" si="1"/>
        <v>0.13</v>
      </c>
      <c r="I36" s="333">
        <f t="shared" si="1"/>
        <v>0.22</v>
      </c>
      <c r="J36" s="333">
        <f t="shared" si="1"/>
        <v>0.05</v>
      </c>
      <c r="K36" s="333">
        <f t="shared" si="1"/>
        <v>0</v>
      </c>
      <c r="L36" s="333">
        <f t="shared" si="1"/>
        <v>0</v>
      </c>
      <c r="M36" s="333">
        <f t="shared" si="1"/>
        <v>0</v>
      </c>
      <c r="N36" s="333">
        <f t="shared" si="1"/>
        <v>0</v>
      </c>
      <c r="O36" s="333">
        <f t="shared" si="1"/>
        <v>0</v>
      </c>
      <c r="P36" s="336">
        <f>SUM(D36:O36)</f>
        <v>0.55181500000000006</v>
      </c>
      <c r="Q36" s="330"/>
      <c r="R36" s="331"/>
      <c r="S36" s="331"/>
      <c r="T36" s="331"/>
      <c r="U36" s="331"/>
      <c r="V36" s="331"/>
      <c r="W36" s="331"/>
      <c r="X36" s="331"/>
      <c r="Y36" s="331"/>
      <c r="Z36" s="331"/>
      <c r="AA36" s="331"/>
      <c r="AB36" s="331"/>
      <c r="AC36" s="331"/>
      <c r="AD36" s="332"/>
      <c r="AE36" s="311"/>
      <c r="AG36" s="313"/>
      <c r="AH36" s="313"/>
      <c r="AI36" s="313"/>
      <c r="AJ36" s="313"/>
      <c r="AK36" s="313"/>
      <c r="AL36" s="313"/>
      <c r="AM36" s="313"/>
      <c r="AN36" s="313"/>
      <c r="AO36" s="313"/>
    </row>
    <row r="37" spans="1:41" ht="33.75" customHeight="1" x14ac:dyDescent="0.3">
      <c r="A37" s="448" t="s">
        <v>191</v>
      </c>
      <c r="B37" s="450" t="s">
        <v>61</v>
      </c>
      <c r="C37" s="450" t="s">
        <v>11</v>
      </c>
      <c r="D37" s="450"/>
      <c r="E37" s="450"/>
      <c r="F37" s="450"/>
      <c r="G37" s="450"/>
      <c r="H37" s="450"/>
      <c r="I37" s="450"/>
      <c r="J37" s="450"/>
      <c r="K37" s="450"/>
      <c r="L37" s="450"/>
      <c r="M37" s="450"/>
      <c r="N37" s="450"/>
      <c r="O37" s="450"/>
      <c r="P37" s="450"/>
      <c r="Q37" s="450" t="s">
        <v>78</v>
      </c>
      <c r="R37" s="450"/>
      <c r="S37" s="450"/>
      <c r="T37" s="450"/>
      <c r="U37" s="450"/>
      <c r="V37" s="450"/>
      <c r="W37" s="450"/>
      <c r="X37" s="450"/>
      <c r="Y37" s="450"/>
      <c r="Z37" s="450"/>
      <c r="AA37" s="450"/>
      <c r="AB37" s="450"/>
      <c r="AC37" s="450"/>
      <c r="AD37" s="452"/>
      <c r="AG37" s="276"/>
      <c r="AH37" s="276"/>
      <c r="AI37" s="276"/>
      <c r="AJ37" s="276"/>
      <c r="AK37" s="276"/>
      <c r="AL37" s="276"/>
      <c r="AM37" s="276"/>
      <c r="AN37" s="276"/>
      <c r="AO37" s="276"/>
    </row>
    <row r="38" spans="1:41" ht="37.5" customHeight="1" x14ac:dyDescent="0.3">
      <c r="A38" s="449"/>
      <c r="B38" s="451"/>
      <c r="C38" s="88" t="s">
        <v>12</v>
      </c>
      <c r="D38" s="88" t="s">
        <v>36</v>
      </c>
      <c r="E38" s="88" t="s">
        <v>37</v>
      </c>
      <c r="F38" s="88" t="s">
        <v>38</v>
      </c>
      <c r="G38" s="88" t="s">
        <v>51</v>
      </c>
      <c r="H38" s="88" t="s">
        <v>52</v>
      </c>
      <c r="I38" s="88" t="s">
        <v>53</v>
      </c>
      <c r="J38" s="88" t="s">
        <v>54</v>
      </c>
      <c r="K38" s="88" t="s">
        <v>55</v>
      </c>
      <c r="L38" s="88" t="s">
        <v>56</v>
      </c>
      <c r="M38" s="88" t="s">
        <v>57</v>
      </c>
      <c r="N38" s="88" t="s">
        <v>58</v>
      </c>
      <c r="O38" s="88" t="s">
        <v>59</v>
      </c>
      <c r="P38" s="88" t="s">
        <v>63</v>
      </c>
      <c r="Q38" s="451" t="s">
        <v>83</v>
      </c>
      <c r="R38" s="451"/>
      <c r="S38" s="451"/>
      <c r="T38" s="451"/>
      <c r="U38" s="451"/>
      <c r="V38" s="451"/>
      <c r="W38" s="451"/>
      <c r="X38" s="451"/>
      <c r="Y38" s="451"/>
      <c r="Z38" s="451"/>
      <c r="AA38" s="451"/>
      <c r="AB38" s="451"/>
      <c r="AC38" s="451"/>
      <c r="AD38" s="453"/>
      <c r="AG38" s="327"/>
      <c r="AH38" s="327"/>
      <c r="AI38" s="327"/>
      <c r="AJ38" s="327"/>
      <c r="AK38" s="327"/>
      <c r="AL38" s="327"/>
      <c r="AM38" s="327"/>
      <c r="AN38" s="327"/>
      <c r="AO38" s="327"/>
    </row>
    <row r="39" spans="1:41" ht="26.7" customHeight="1" x14ac:dyDescent="0.3">
      <c r="A39" s="413" t="s">
        <v>420</v>
      </c>
      <c r="B39" s="415">
        <v>0.1</v>
      </c>
      <c r="C39" s="102" t="s">
        <v>9</v>
      </c>
      <c r="D39" s="103">
        <v>1</v>
      </c>
      <c r="E39" s="103">
        <v>0</v>
      </c>
      <c r="F39" s="103"/>
      <c r="G39" s="103"/>
      <c r="H39" s="103"/>
      <c r="I39" s="103"/>
      <c r="J39" s="103"/>
      <c r="K39" s="103"/>
      <c r="L39" s="103"/>
      <c r="M39" s="103"/>
      <c r="N39" s="103"/>
      <c r="O39" s="103"/>
      <c r="P39" s="202">
        <f t="shared" ref="P39:P54" si="2">SUM(D39:O39)</f>
        <v>1</v>
      </c>
      <c r="Q39" s="416" t="s">
        <v>558</v>
      </c>
      <c r="R39" s="416"/>
      <c r="S39" s="416"/>
      <c r="T39" s="416"/>
      <c r="U39" s="416"/>
      <c r="V39" s="416"/>
      <c r="W39" s="416"/>
      <c r="X39" s="416"/>
      <c r="Y39" s="416"/>
      <c r="Z39" s="416"/>
      <c r="AA39" s="416"/>
      <c r="AB39" s="416"/>
      <c r="AC39" s="416"/>
      <c r="AD39" s="417"/>
      <c r="AE39" s="97"/>
      <c r="AG39" s="98"/>
      <c r="AH39" s="98"/>
      <c r="AI39" s="98"/>
      <c r="AJ39" s="98"/>
      <c r="AK39" s="98"/>
      <c r="AL39" s="98"/>
      <c r="AM39" s="98"/>
      <c r="AN39" s="98"/>
      <c r="AO39" s="98"/>
    </row>
    <row r="40" spans="1:41" ht="50.25" customHeight="1" x14ac:dyDescent="0.3">
      <c r="A40" s="413"/>
      <c r="B40" s="415"/>
      <c r="C40" s="99" t="s">
        <v>10</v>
      </c>
      <c r="D40" s="100">
        <f>+D41/$B$41</f>
        <v>0.82352941176470584</v>
      </c>
      <c r="E40" s="100">
        <f>+E41/$B$41</f>
        <v>0.17647058823529413</v>
      </c>
      <c r="F40" s="100"/>
      <c r="G40" s="100"/>
      <c r="H40" s="100"/>
      <c r="I40" s="100"/>
      <c r="J40" s="100"/>
      <c r="K40" s="100"/>
      <c r="L40" s="100"/>
      <c r="M40" s="100"/>
      <c r="N40" s="100"/>
      <c r="O40" s="100"/>
      <c r="P40" s="202">
        <f t="shared" si="2"/>
        <v>1</v>
      </c>
      <c r="Q40" s="416"/>
      <c r="R40" s="416"/>
      <c r="S40" s="416"/>
      <c r="T40" s="416"/>
      <c r="U40" s="416"/>
      <c r="V40" s="416"/>
      <c r="W40" s="416"/>
      <c r="X40" s="416"/>
      <c r="Y40" s="416"/>
      <c r="Z40" s="416"/>
      <c r="AA40" s="416"/>
      <c r="AB40" s="416"/>
      <c r="AC40" s="416"/>
      <c r="AD40" s="417"/>
      <c r="AE40" s="97"/>
    </row>
    <row r="41" spans="1:41" s="328" customFormat="1" ht="51" hidden="1" customHeight="1" x14ac:dyDescent="0.3">
      <c r="A41" s="380" t="s">
        <v>427</v>
      </c>
      <c r="B41" s="279">
        <v>17</v>
      </c>
      <c r="C41" s="302"/>
      <c r="D41" s="305">
        <v>14</v>
      </c>
      <c r="E41" s="303">
        <v>3</v>
      </c>
      <c r="F41" s="303"/>
      <c r="G41" s="304"/>
      <c r="H41" s="304"/>
      <c r="I41" s="304"/>
      <c r="J41" s="304"/>
      <c r="K41" s="304"/>
      <c r="L41" s="304"/>
      <c r="M41" s="304"/>
      <c r="N41" s="304"/>
      <c r="O41" s="304"/>
      <c r="P41" s="279">
        <f t="shared" si="2"/>
        <v>17</v>
      </c>
      <c r="Q41" s="307"/>
      <c r="R41" s="307"/>
      <c r="S41" s="307"/>
      <c r="T41" s="307"/>
      <c r="U41" s="307"/>
      <c r="V41" s="307"/>
      <c r="W41" s="307"/>
      <c r="X41" s="307"/>
      <c r="Y41" s="307"/>
      <c r="Z41" s="307"/>
      <c r="AA41" s="307"/>
      <c r="AB41" s="307"/>
      <c r="AC41" s="307"/>
      <c r="AD41" s="308"/>
      <c r="AE41" s="294"/>
      <c r="AG41" s="295"/>
      <c r="AH41" s="295"/>
      <c r="AI41" s="295"/>
      <c r="AJ41" s="295"/>
      <c r="AK41" s="295"/>
      <c r="AL41" s="295"/>
      <c r="AM41" s="295"/>
      <c r="AN41" s="295"/>
      <c r="AO41" s="295"/>
    </row>
    <row r="42" spans="1:41" s="328" customFormat="1" hidden="1" x14ac:dyDescent="0.3">
      <c r="A42" s="315"/>
      <c r="B42" s="316"/>
      <c r="C42" s="317"/>
      <c r="D42" s="320">
        <f>$B$39*D40</f>
        <v>8.2352941176470587E-2</v>
      </c>
      <c r="E42" s="320">
        <f t="shared" ref="E42:O42" si="3">$B$39*E40</f>
        <v>1.7647058823529415E-2</v>
      </c>
      <c r="F42" s="320">
        <f t="shared" si="3"/>
        <v>0</v>
      </c>
      <c r="G42" s="320">
        <f t="shared" si="3"/>
        <v>0</v>
      </c>
      <c r="H42" s="320">
        <f t="shared" si="3"/>
        <v>0</v>
      </c>
      <c r="I42" s="320">
        <f t="shared" si="3"/>
        <v>0</v>
      </c>
      <c r="J42" s="320">
        <f t="shared" si="3"/>
        <v>0</v>
      </c>
      <c r="K42" s="320">
        <f t="shared" si="3"/>
        <v>0</v>
      </c>
      <c r="L42" s="320">
        <f t="shared" si="3"/>
        <v>0</v>
      </c>
      <c r="M42" s="320">
        <f t="shared" si="3"/>
        <v>0</v>
      </c>
      <c r="N42" s="320">
        <f t="shared" si="3"/>
        <v>0</v>
      </c>
      <c r="O42" s="320">
        <f t="shared" si="3"/>
        <v>0</v>
      </c>
      <c r="P42" s="316">
        <f t="shared" si="2"/>
        <v>0.1</v>
      </c>
      <c r="Q42" s="318"/>
      <c r="R42" s="318"/>
      <c r="S42" s="318"/>
      <c r="T42" s="318"/>
      <c r="U42" s="318"/>
      <c r="V42" s="318"/>
      <c r="W42" s="318"/>
      <c r="X42" s="318"/>
      <c r="Y42" s="318"/>
      <c r="Z42" s="318"/>
      <c r="AA42" s="318"/>
      <c r="AB42" s="318"/>
      <c r="AC42" s="318"/>
      <c r="AD42" s="319"/>
      <c r="AE42" s="294"/>
      <c r="AG42" s="295"/>
      <c r="AH42" s="295"/>
      <c r="AI42" s="295"/>
      <c r="AJ42" s="295"/>
      <c r="AK42" s="295"/>
      <c r="AL42" s="295"/>
      <c r="AM42" s="295"/>
      <c r="AN42" s="295"/>
      <c r="AO42" s="295"/>
    </row>
    <row r="43" spans="1:41" ht="27" customHeight="1" x14ac:dyDescent="0.3">
      <c r="A43" s="413" t="s">
        <v>421</v>
      </c>
      <c r="B43" s="415">
        <v>0.05</v>
      </c>
      <c r="C43" s="102" t="s">
        <v>9</v>
      </c>
      <c r="D43" s="103">
        <v>0</v>
      </c>
      <c r="E43" s="103">
        <v>0.05</v>
      </c>
      <c r="F43" s="103">
        <v>0.25</v>
      </c>
      <c r="G43" s="103">
        <v>0.05</v>
      </c>
      <c r="H43" s="103">
        <v>0.05</v>
      </c>
      <c r="I43" s="103">
        <v>0.05</v>
      </c>
      <c r="J43" s="103">
        <v>0.05</v>
      </c>
      <c r="K43" s="103">
        <v>0.05</v>
      </c>
      <c r="L43" s="103">
        <v>0.05</v>
      </c>
      <c r="M43" s="103">
        <v>0.05</v>
      </c>
      <c r="N43" s="103">
        <v>0.25</v>
      </c>
      <c r="O43" s="103">
        <v>0.1</v>
      </c>
      <c r="P43" s="202">
        <f t="shared" si="2"/>
        <v>1</v>
      </c>
      <c r="Q43" s="416" t="s">
        <v>559</v>
      </c>
      <c r="R43" s="416"/>
      <c r="S43" s="416"/>
      <c r="T43" s="416"/>
      <c r="U43" s="416"/>
      <c r="V43" s="416"/>
      <c r="W43" s="416"/>
      <c r="X43" s="416"/>
      <c r="Y43" s="416"/>
      <c r="Z43" s="416"/>
      <c r="AA43" s="416"/>
      <c r="AB43" s="416"/>
      <c r="AC43" s="416"/>
      <c r="AD43" s="417"/>
      <c r="AE43" s="341"/>
    </row>
    <row r="44" spans="1:41" ht="45.75" customHeight="1" x14ac:dyDescent="0.3">
      <c r="A44" s="413"/>
      <c r="B44" s="415"/>
      <c r="C44" s="99" t="s">
        <v>10</v>
      </c>
      <c r="D44" s="314">
        <f>+D45</f>
        <v>1.4999999999999999E-2</v>
      </c>
      <c r="E44" s="100">
        <f>+E45</f>
        <v>0.12920000000000001</v>
      </c>
      <c r="F44" s="100">
        <f>+F45</f>
        <v>0.13500000000000001</v>
      </c>
      <c r="G44" s="100">
        <f t="shared" ref="G44:O44" si="4">+G45</f>
        <v>0.13079999999999992</v>
      </c>
      <c r="H44" s="100">
        <f t="shared" si="4"/>
        <v>0.27000000000000007</v>
      </c>
      <c r="I44" s="100">
        <f t="shared" si="4"/>
        <v>0.37</v>
      </c>
      <c r="J44" s="100">
        <f t="shared" si="4"/>
        <v>0.25</v>
      </c>
      <c r="K44" s="100">
        <f t="shared" si="4"/>
        <v>0</v>
      </c>
      <c r="L44" s="100">
        <f t="shared" si="4"/>
        <v>0</v>
      </c>
      <c r="M44" s="100">
        <f t="shared" si="4"/>
        <v>0</v>
      </c>
      <c r="N44" s="100">
        <f t="shared" si="4"/>
        <v>0</v>
      </c>
      <c r="O44" s="100">
        <f t="shared" si="4"/>
        <v>0</v>
      </c>
      <c r="P44" s="202">
        <f t="shared" si="2"/>
        <v>1.2999999999999998</v>
      </c>
      <c r="Q44" s="416"/>
      <c r="R44" s="416"/>
      <c r="S44" s="416"/>
      <c r="T44" s="416"/>
      <c r="U44" s="416"/>
      <c r="V44" s="416"/>
      <c r="W44" s="416"/>
      <c r="X44" s="416"/>
      <c r="Y44" s="416"/>
      <c r="Z44" s="416"/>
      <c r="AA44" s="416"/>
      <c r="AB44" s="416"/>
      <c r="AC44" s="416"/>
      <c r="AD44" s="417"/>
      <c r="AE44" s="342"/>
    </row>
    <row r="45" spans="1:41" s="312" customFormat="1" ht="98.25" hidden="1" customHeight="1" x14ac:dyDescent="0.3">
      <c r="A45" s="381" t="s">
        <v>491</v>
      </c>
      <c r="B45" s="282">
        <v>1</v>
      </c>
      <c r="C45" s="102"/>
      <c r="D45" s="339">
        <v>1.4999999999999999E-2</v>
      </c>
      <c r="E45" s="309">
        <v>0.12920000000000001</v>
      </c>
      <c r="F45" s="360">
        <v>0.13500000000000001</v>
      </c>
      <c r="G45" s="386">
        <f>41%-D45-E45-F45</f>
        <v>0.13079999999999992</v>
      </c>
      <c r="H45" s="404">
        <f>68%-41%</f>
        <v>0.27000000000000007</v>
      </c>
      <c r="I45" s="280">
        <f>105%-68%</f>
        <v>0.37</v>
      </c>
      <c r="J45" s="280">
        <v>0.25</v>
      </c>
      <c r="K45" s="280"/>
      <c r="L45" s="280"/>
      <c r="M45" s="280"/>
      <c r="N45" s="280"/>
      <c r="O45" s="280"/>
      <c r="P45" s="281">
        <f t="shared" si="2"/>
        <v>1.2999999999999998</v>
      </c>
      <c r="Q45" s="309"/>
      <c r="R45" s="309"/>
      <c r="S45" s="286"/>
      <c r="T45" s="286"/>
      <c r="U45" s="286"/>
      <c r="V45" s="411">
        <v>1.2983333333333333</v>
      </c>
      <c r="W45" s="309"/>
      <c r="X45" s="309"/>
      <c r="Y45" s="411"/>
      <c r="Z45" s="411"/>
      <c r="AA45" s="309"/>
      <c r="AB45" s="309"/>
      <c r="AC45" s="309"/>
      <c r="AD45" s="310"/>
      <c r="AE45" s="311"/>
      <c r="AG45" s="313"/>
      <c r="AH45" s="313"/>
      <c r="AI45" s="313"/>
      <c r="AJ45" s="313"/>
      <c r="AK45" s="313"/>
      <c r="AL45" s="313"/>
      <c r="AM45" s="313"/>
      <c r="AN45" s="313"/>
      <c r="AO45" s="313"/>
    </row>
    <row r="46" spans="1:41" s="328" customFormat="1" hidden="1" x14ac:dyDescent="0.3">
      <c r="A46" s="315"/>
      <c r="B46" s="316"/>
      <c r="C46" s="317"/>
      <c r="D46" s="320">
        <f>$B$43*D44</f>
        <v>7.5000000000000002E-4</v>
      </c>
      <c r="E46" s="320">
        <f t="shared" ref="E46:O46" si="5">$B$43*E44</f>
        <v>6.4600000000000005E-3</v>
      </c>
      <c r="F46" s="320">
        <f t="shared" si="5"/>
        <v>6.7500000000000008E-3</v>
      </c>
      <c r="G46" s="320">
        <f t="shared" si="5"/>
        <v>6.5399999999999963E-3</v>
      </c>
      <c r="H46" s="320">
        <f t="shared" si="5"/>
        <v>1.3500000000000005E-2</v>
      </c>
      <c r="I46" s="320">
        <f t="shared" si="5"/>
        <v>1.8499999999999999E-2</v>
      </c>
      <c r="J46" s="320">
        <f t="shared" si="5"/>
        <v>1.2500000000000001E-2</v>
      </c>
      <c r="K46" s="320">
        <f t="shared" si="5"/>
        <v>0</v>
      </c>
      <c r="L46" s="320">
        <f t="shared" si="5"/>
        <v>0</v>
      </c>
      <c r="M46" s="320">
        <f t="shared" si="5"/>
        <v>0</v>
      </c>
      <c r="N46" s="320">
        <f t="shared" si="5"/>
        <v>0</v>
      </c>
      <c r="O46" s="320">
        <f t="shared" si="5"/>
        <v>0</v>
      </c>
      <c r="P46" s="316">
        <f t="shared" si="2"/>
        <v>6.5000000000000002E-2</v>
      </c>
      <c r="Q46" s="318"/>
      <c r="R46" s="318"/>
      <c r="S46" s="318"/>
      <c r="T46" s="318"/>
      <c r="U46" s="318"/>
      <c r="V46" s="318"/>
      <c r="W46" s="318"/>
      <c r="X46" s="318"/>
      <c r="Y46" s="318"/>
      <c r="Z46" s="318"/>
      <c r="AA46" s="318"/>
      <c r="AB46" s="318"/>
      <c r="AC46" s="318"/>
      <c r="AD46" s="319"/>
      <c r="AE46" s="294"/>
      <c r="AG46" s="295"/>
      <c r="AH46" s="295"/>
      <c r="AI46" s="295"/>
      <c r="AJ46" s="295"/>
      <c r="AK46" s="295"/>
      <c r="AL46" s="295"/>
      <c r="AM46" s="295"/>
      <c r="AN46" s="295"/>
      <c r="AO46" s="295"/>
    </row>
    <row r="47" spans="1:41" ht="26.7" customHeight="1" x14ac:dyDescent="0.3">
      <c r="A47" s="413" t="s">
        <v>422</v>
      </c>
      <c r="B47" s="415">
        <v>0.05</v>
      </c>
      <c r="C47" s="102" t="s">
        <v>9</v>
      </c>
      <c r="D47" s="103">
        <v>0.05</v>
      </c>
      <c r="E47" s="103">
        <v>0.05</v>
      </c>
      <c r="F47" s="103">
        <v>0.15</v>
      </c>
      <c r="G47" s="103">
        <v>0.05</v>
      </c>
      <c r="H47" s="103">
        <v>0.1</v>
      </c>
      <c r="I47" s="103">
        <v>0.05</v>
      </c>
      <c r="J47" s="103">
        <v>0.05</v>
      </c>
      <c r="K47" s="103">
        <v>0.05</v>
      </c>
      <c r="L47" s="103">
        <v>0.05</v>
      </c>
      <c r="M47" s="103">
        <v>0.05</v>
      </c>
      <c r="N47" s="103">
        <v>0.2</v>
      </c>
      <c r="O47" s="103">
        <v>0.15</v>
      </c>
      <c r="P47" s="202">
        <f t="shared" si="2"/>
        <v>1</v>
      </c>
      <c r="Q47" s="416" t="s">
        <v>560</v>
      </c>
      <c r="R47" s="416"/>
      <c r="S47" s="416"/>
      <c r="T47" s="416"/>
      <c r="U47" s="416"/>
      <c r="V47" s="416"/>
      <c r="W47" s="416"/>
      <c r="X47" s="416"/>
      <c r="Y47" s="416"/>
      <c r="Z47" s="416"/>
      <c r="AA47" s="416"/>
      <c r="AB47" s="416"/>
      <c r="AC47" s="416"/>
      <c r="AD47" s="417"/>
      <c r="AE47" s="97"/>
    </row>
    <row r="48" spans="1:41" ht="47.25" customHeight="1" x14ac:dyDescent="0.3">
      <c r="A48" s="413"/>
      <c r="B48" s="415"/>
      <c r="C48" s="99" t="s">
        <v>10</v>
      </c>
      <c r="D48" s="100">
        <f>+D49/$B$49</f>
        <v>4.4999999999999997E-3</v>
      </c>
      <c r="E48" s="100">
        <f t="shared" ref="E48:O48" si="6">+E49/$B$49</f>
        <v>8.5250000000000006E-2</v>
      </c>
      <c r="F48" s="100">
        <f t="shared" si="6"/>
        <v>0.14424999999999999</v>
      </c>
      <c r="G48" s="100">
        <f t="shared" si="6"/>
        <v>0.1045</v>
      </c>
      <c r="H48" s="100">
        <f t="shared" si="6"/>
        <v>0.20150000000000001</v>
      </c>
      <c r="I48" s="100">
        <f t="shared" si="6"/>
        <v>0.27575</v>
      </c>
      <c r="J48" s="100">
        <f t="shared" si="6"/>
        <v>0.12825</v>
      </c>
      <c r="K48" s="100">
        <f t="shared" si="6"/>
        <v>0</v>
      </c>
      <c r="L48" s="100">
        <f t="shared" si="6"/>
        <v>0</v>
      </c>
      <c r="M48" s="100">
        <f t="shared" si="6"/>
        <v>0</v>
      </c>
      <c r="N48" s="100">
        <f t="shared" si="6"/>
        <v>0</v>
      </c>
      <c r="O48" s="100">
        <f t="shared" si="6"/>
        <v>0</v>
      </c>
      <c r="P48" s="202">
        <f t="shared" si="2"/>
        <v>0.94399999999999995</v>
      </c>
      <c r="Q48" s="416"/>
      <c r="R48" s="416"/>
      <c r="S48" s="416"/>
      <c r="T48" s="416"/>
      <c r="U48" s="416"/>
      <c r="V48" s="416"/>
      <c r="W48" s="416"/>
      <c r="X48" s="416"/>
      <c r="Y48" s="416"/>
      <c r="Z48" s="416"/>
      <c r="AA48" s="416"/>
      <c r="AB48" s="416"/>
      <c r="AC48" s="416"/>
      <c r="AD48" s="417"/>
      <c r="AE48" s="97"/>
    </row>
    <row r="49" spans="1:41" s="291" customFormat="1" hidden="1" x14ac:dyDescent="0.3">
      <c r="A49" s="382" t="s">
        <v>438</v>
      </c>
      <c r="B49" s="287">
        <v>4000</v>
      </c>
      <c r="C49" s="288"/>
      <c r="D49" s="286">
        <v>18</v>
      </c>
      <c r="E49" s="285">
        <v>341</v>
      </c>
      <c r="F49" s="285">
        <v>577</v>
      </c>
      <c r="G49" s="285">
        <v>418</v>
      </c>
      <c r="H49" s="284">
        <v>806</v>
      </c>
      <c r="I49" s="284">
        <v>1103</v>
      </c>
      <c r="J49" s="284">
        <v>513</v>
      </c>
      <c r="K49" s="284"/>
      <c r="L49" s="284"/>
      <c r="M49" s="284"/>
      <c r="N49" s="284"/>
      <c r="O49" s="284"/>
      <c r="P49" s="287">
        <f t="shared" si="2"/>
        <v>3776</v>
      </c>
      <c r="Q49" s="286"/>
      <c r="R49" s="286"/>
      <c r="S49" s="286"/>
      <c r="T49" s="286"/>
      <c r="U49" s="286"/>
      <c r="V49" s="286"/>
      <c r="W49" s="286"/>
      <c r="X49" s="286"/>
      <c r="Y49" s="286"/>
      <c r="Z49" s="286"/>
      <c r="AA49" s="286"/>
      <c r="AB49" s="286"/>
      <c r="AC49" s="286"/>
      <c r="AD49" s="289"/>
      <c r="AE49" s="290"/>
    </row>
    <row r="50" spans="1:41" s="328" customFormat="1" hidden="1" x14ac:dyDescent="0.3">
      <c r="A50" s="315"/>
      <c r="B50" s="316"/>
      <c r="C50" s="317"/>
      <c r="D50" s="320">
        <f>$B$47*D48</f>
        <v>2.2499999999999999E-4</v>
      </c>
      <c r="E50" s="320">
        <f t="shared" ref="E50:O50" si="7">$B$47*E48</f>
        <v>4.2625000000000007E-3</v>
      </c>
      <c r="F50" s="320">
        <f t="shared" si="7"/>
        <v>7.2125000000000002E-3</v>
      </c>
      <c r="G50" s="320">
        <f t="shared" si="7"/>
        <v>5.2250000000000005E-3</v>
      </c>
      <c r="H50" s="320">
        <f t="shared" si="7"/>
        <v>1.0075000000000001E-2</v>
      </c>
      <c r="I50" s="320">
        <f t="shared" si="7"/>
        <v>1.3787500000000001E-2</v>
      </c>
      <c r="J50" s="320">
        <f t="shared" si="7"/>
        <v>6.4125000000000007E-3</v>
      </c>
      <c r="K50" s="320">
        <f t="shared" si="7"/>
        <v>0</v>
      </c>
      <c r="L50" s="320">
        <f t="shared" si="7"/>
        <v>0</v>
      </c>
      <c r="M50" s="320">
        <f t="shared" si="7"/>
        <v>0</v>
      </c>
      <c r="N50" s="320">
        <f t="shared" si="7"/>
        <v>0</v>
      </c>
      <c r="O50" s="320">
        <f t="shared" si="7"/>
        <v>0</v>
      </c>
      <c r="P50" s="316">
        <f t="shared" si="2"/>
        <v>4.7200000000000006E-2</v>
      </c>
      <c r="Q50" s="318"/>
      <c r="R50" s="318"/>
      <c r="S50" s="318"/>
      <c r="T50" s="318"/>
      <c r="U50" s="318"/>
      <c r="V50" s="318"/>
      <c r="W50" s="318"/>
      <c r="X50" s="318"/>
      <c r="Y50" s="318"/>
      <c r="Z50" s="318"/>
      <c r="AA50" s="318"/>
      <c r="AB50" s="318"/>
      <c r="AC50" s="318"/>
      <c r="AD50" s="319"/>
      <c r="AE50" s="294"/>
      <c r="AG50" s="295"/>
      <c r="AH50" s="295"/>
      <c r="AI50" s="295"/>
      <c r="AJ50" s="295"/>
      <c r="AK50" s="295"/>
      <c r="AL50" s="295"/>
      <c r="AM50" s="295"/>
      <c r="AN50" s="295"/>
      <c r="AO50" s="295"/>
    </row>
    <row r="51" spans="1:41" ht="60" customHeight="1" x14ac:dyDescent="0.3">
      <c r="A51" s="413" t="s">
        <v>423</v>
      </c>
      <c r="B51" s="415">
        <v>0.05</v>
      </c>
      <c r="C51" s="102" t="s">
        <v>9</v>
      </c>
      <c r="D51" s="103">
        <v>0.05</v>
      </c>
      <c r="E51" s="103">
        <v>0.05</v>
      </c>
      <c r="F51" s="103">
        <v>0.15</v>
      </c>
      <c r="G51" s="103">
        <v>0.05</v>
      </c>
      <c r="H51" s="103">
        <v>0.1</v>
      </c>
      <c r="I51" s="103">
        <v>0.05</v>
      </c>
      <c r="J51" s="103">
        <v>0.05</v>
      </c>
      <c r="K51" s="103">
        <v>0.05</v>
      </c>
      <c r="L51" s="103">
        <v>0.05</v>
      </c>
      <c r="M51" s="103">
        <v>0.05</v>
      </c>
      <c r="N51" s="103">
        <v>0.2</v>
      </c>
      <c r="O51" s="103">
        <v>0.15</v>
      </c>
      <c r="P51" s="202">
        <f t="shared" si="2"/>
        <v>1</v>
      </c>
      <c r="Q51" s="416" t="s">
        <v>569</v>
      </c>
      <c r="R51" s="416"/>
      <c r="S51" s="416"/>
      <c r="T51" s="416"/>
      <c r="U51" s="416"/>
      <c r="V51" s="416"/>
      <c r="W51" s="416"/>
      <c r="X51" s="416"/>
      <c r="Y51" s="416"/>
      <c r="Z51" s="416"/>
      <c r="AA51" s="416"/>
      <c r="AB51" s="416"/>
      <c r="AC51" s="416"/>
      <c r="AD51" s="417"/>
      <c r="AE51" s="97"/>
    </row>
    <row r="52" spans="1:41" ht="44.7" customHeight="1" x14ac:dyDescent="0.3">
      <c r="A52" s="414"/>
      <c r="B52" s="415"/>
      <c r="C52" s="99" t="s">
        <v>10</v>
      </c>
      <c r="D52" s="100">
        <f>+D53/$B$53</f>
        <v>5.5E-2</v>
      </c>
      <c r="E52" s="100">
        <f t="shared" ref="E52:O52" si="8">+E53/$B$53</f>
        <v>5.9799999999999999E-2</v>
      </c>
      <c r="F52" s="100">
        <f t="shared" si="8"/>
        <v>8.9800000000000005E-2</v>
      </c>
      <c r="G52" s="100">
        <f t="shared" si="8"/>
        <v>8.3199999999999996E-2</v>
      </c>
      <c r="H52" s="100">
        <f t="shared" si="8"/>
        <v>8.9399999999999993E-2</v>
      </c>
      <c r="I52" s="100">
        <f t="shared" si="8"/>
        <v>9.74E-2</v>
      </c>
      <c r="J52" s="100">
        <f t="shared" si="8"/>
        <v>8.2400000000000001E-2</v>
      </c>
      <c r="K52" s="100">
        <f t="shared" si="8"/>
        <v>0</v>
      </c>
      <c r="L52" s="100">
        <f t="shared" si="8"/>
        <v>0</v>
      </c>
      <c r="M52" s="100">
        <f t="shared" si="8"/>
        <v>0</v>
      </c>
      <c r="N52" s="100">
        <f t="shared" si="8"/>
        <v>0</v>
      </c>
      <c r="O52" s="100">
        <f t="shared" si="8"/>
        <v>0</v>
      </c>
      <c r="P52" s="202">
        <f t="shared" si="2"/>
        <v>0.55699999999999994</v>
      </c>
      <c r="Q52" s="416"/>
      <c r="R52" s="416"/>
      <c r="S52" s="416"/>
      <c r="T52" s="416"/>
      <c r="U52" s="416"/>
      <c r="V52" s="416"/>
      <c r="W52" s="416"/>
      <c r="X52" s="416"/>
      <c r="Y52" s="416"/>
      <c r="Z52" s="416"/>
      <c r="AA52" s="416"/>
      <c r="AB52" s="416"/>
      <c r="AC52" s="416"/>
      <c r="AD52" s="417"/>
      <c r="AE52" s="97"/>
    </row>
    <row r="53" spans="1:41" s="301" customFormat="1" ht="68.25" hidden="1" customHeight="1" thickBot="1" x14ac:dyDescent="0.35">
      <c r="A53" s="383" t="s">
        <v>440</v>
      </c>
      <c r="B53" s="283">
        <v>5000</v>
      </c>
      <c r="C53" s="292"/>
      <c r="D53" s="297">
        <f>14+176+85+0</f>
        <v>275</v>
      </c>
      <c r="E53" s="296">
        <f>288+11</f>
        <v>299</v>
      </c>
      <c r="F53" s="296">
        <v>449</v>
      </c>
      <c r="G53" s="293">
        <v>416</v>
      </c>
      <c r="H53" s="293">
        <v>447</v>
      </c>
      <c r="I53" s="293">
        <v>487</v>
      </c>
      <c r="J53" s="293">
        <v>412</v>
      </c>
      <c r="K53" s="293"/>
      <c r="L53" s="293"/>
      <c r="M53" s="293"/>
      <c r="N53" s="293"/>
      <c r="O53" s="293"/>
      <c r="P53" s="283">
        <f t="shared" si="2"/>
        <v>2785</v>
      </c>
      <c r="Q53" s="297"/>
      <c r="R53" s="297"/>
      <c r="S53" s="297"/>
      <c r="T53" s="357"/>
      <c r="U53" s="297"/>
      <c r="V53" s="297"/>
      <c r="W53" s="297"/>
      <c r="X53" s="297"/>
      <c r="Y53" s="297"/>
      <c r="Z53" s="297"/>
      <c r="AA53" s="297"/>
      <c r="AB53" s="297"/>
      <c r="AC53" s="297"/>
      <c r="AD53" s="298"/>
      <c r="AE53" s="299"/>
    </row>
    <row r="54" spans="1:41" s="328" customFormat="1" hidden="1" x14ac:dyDescent="0.3">
      <c r="A54" s="315"/>
      <c r="B54" s="316"/>
      <c r="C54" s="317"/>
      <c r="D54" s="320">
        <f>$B$51*D52</f>
        <v>2.7500000000000003E-3</v>
      </c>
      <c r="E54" s="320">
        <f t="shared" ref="E54:O54" si="9">$B$51*E52</f>
        <v>2.99E-3</v>
      </c>
      <c r="F54" s="320">
        <f t="shared" si="9"/>
        <v>4.4900000000000001E-3</v>
      </c>
      <c r="G54" s="320">
        <f t="shared" si="9"/>
        <v>4.1599999999999996E-3</v>
      </c>
      <c r="H54" s="320">
        <f t="shared" si="9"/>
        <v>4.47E-3</v>
      </c>
      <c r="I54" s="320">
        <f t="shared" si="9"/>
        <v>4.8700000000000002E-3</v>
      </c>
      <c r="J54" s="320">
        <f t="shared" si="9"/>
        <v>4.1200000000000004E-3</v>
      </c>
      <c r="K54" s="320">
        <f t="shared" si="9"/>
        <v>0</v>
      </c>
      <c r="L54" s="320">
        <f t="shared" si="9"/>
        <v>0</v>
      </c>
      <c r="M54" s="320">
        <f t="shared" si="9"/>
        <v>0</v>
      </c>
      <c r="N54" s="320">
        <f t="shared" si="9"/>
        <v>0</v>
      </c>
      <c r="O54" s="320">
        <f t="shared" si="9"/>
        <v>0</v>
      </c>
      <c r="P54" s="316">
        <f t="shared" si="2"/>
        <v>2.785E-2</v>
      </c>
      <c r="Q54" s="318"/>
      <c r="R54" s="318"/>
      <c r="S54" s="318"/>
      <c r="T54" s="318"/>
      <c r="U54" s="318"/>
      <c r="V54" s="318"/>
      <c r="W54" s="318"/>
      <c r="X54" s="318"/>
      <c r="Y54" s="318"/>
      <c r="Z54" s="318"/>
      <c r="AA54" s="318"/>
      <c r="AB54" s="318"/>
      <c r="AC54" s="318"/>
      <c r="AD54" s="319"/>
      <c r="AE54" s="294"/>
      <c r="AG54" s="295"/>
      <c r="AH54" s="295"/>
      <c r="AI54" s="295"/>
      <c r="AJ54" s="295"/>
      <c r="AK54" s="295"/>
      <c r="AL54" s="295"/>
      <c r="AM54" s="295"/>
      <c r="AN54" s="295"/>
      <c r="AO54" s="295"/>
    </row>
    <row r="55" spans="1:41" x14ac:dyDescent="0.3">
      <c r="A55" s="50" t="s">
        <v>293</v>
      </c>
    </row>
    <row r="57" spans="1:41" x14ac:dyDescent="0.3">
      <c r="B57" s="264"/>
    </row>
  </sheetData>
  <mergeCells count="82">
    <mergeCell ref="A1:A4"/>
    <mergeCell ref="B1:AA1"/>
    <mergeCell ref="AB1:AD1"/>
    <mergeCell ref="B2:AA2"/>
    <mergeCell ref="AB2:AD2"/>
    <mergeCell ref="B3:AA4"/>
    <mergeCell ref="AB3:AD3"/>
    <mergeCell ref="AB4:AD4"/>
    <mergeCell ref="A11:B13"/>
    <mergeCell ref="C11:AD13"/>
    <mergeCell ref="A7:B9"/>
    <mergeCell ref="C7:C9"/>
    <mergeCell ref="D7:H9"/>
    <mergeCell ref="I7:J9"/>
    <mergeCell ref="K7:L9"/>
    <mergeCell ref="M7:N7"/>
    <mergeCell ref="AA15:AD15"/>
    <mergeCell ref="O7:P7"/>
    <mergeCell ref="M8:N8"/>
    <mergeCell ref="O8:P8"/>
    <mergeCell ref="M9:N9"/>
    <mergeCell ref="O9:P9"/>
    <mergeCell ref="A15:B15"/>
    <mergeCell ref="C15:K15"/>
    <mergeCell ref="L15:Q15"/>
    <mergeCell ref="R15:X15"/>
    <mergeCell ref="Y15:Z15"/>
    <mergeCell ref="A23:B23"/>
    <mergeCell ref="C16:AB16"/>
    <mergeCell ref="A17:B17"/>
    <mergeCell ref="C17:Q17"/>
    <mergeCell ref="R17:V17"/>
    <mergeCell ref="W17:X17"/>
    <mergeCell ref="Y17:AB17"/>
    <mergeCell ref="AC17:AD17"/>
    <mergeCell ref="A19:AD19"/>
    <mergeCell ref="C20:P20"/>
    <mergeCell ref="Q20:AD20"/>
    <mergeCell ref="A22:B22"/>
    <mergeCell ref="A24:B24"/>
    <mergeCell ref="A25:B25"/>
    <mergeCell ref="A27:AD27"/>
    <mergeCell ref="A28:A29"/>
    <mergeCell ref="B28:C29"/>
    <mergeCell ref="D28:O28"/>
    <mergeCell ref="P28:P29"/>
    <mergeCell ref="Q28:AD29"/>
    <mergeCell ref="B30:C30"/>
    <mergeCell ref="Q30:AD30"/>
    <mergeCell ref="A31:AD31"/>
    <mergeCell ref="A32:A33"/>
    <mergeCell ref="B32:B33"/>
    <mergeCell ref="C32:C33"/>
    <mergeCell ref="D32:P32"/>
    <mergeCell ref="Q32:AD32"/>
    <mergeCell ref="Q33:S33"/>
    <mergeCell ref="T33:V33"/>
    <mergeCell ref="A39:A40"/>
    <mergeCell ref="B39:B40"/>
    <mergeCell ref="Q39:AD40"/>
    <mergeCell ref="W33:Z33"/>
    <mergeCell ref="AA33:AD33"/>
    <mergeCell ref="A34:A35"/>
    <mergeCell ref="B34:B35"/>
    <mergeCell ref="Q34:S35"/>
    <mergeCell ref="T34:V35"/>
    <mergeCell ref="W34:Z35"/>
    <mergeCell ref="AA34:AD35"/>
    <mergeCell ref="A37:A38"/>
    <mergeCell ref="B37:B38"/>
    <mergeCell ref="C37:P37"/>
    <mergeCell ref="Q37:AD37"/>
    <mergeCell ref="Q38:AD38"/>
    <mergeCell ref="A51:A52"/>
    <mergeCell ref="B51:B52"/>
    <mergeCell ref="Q51:AD52"/>
    <mergeCell ref="A43:A44"/>
    <mergeCell ref="B43:B44"/>
    <mergeCell ref="Q43:AD44"/>
    <mergeCell ref="A47:A48"/>
    <mergeCell ref="B47:B48"/>
    <mergeCell ref="Q47:AD48"/>
  </mergeCells>
  <dataValidations count="3">
    <dataValidation type="list" allowBlank="1" showInputMessage="1" showErrorMessage="1" sqref="C7:C9" xr:uid="{00000000-0002-0000-0000-000000000000}">
      <formula1>$C$21:$N$21</formula1>
    </dataValidation>
    <dataValidation type="textLength" operator="lessThanOrEqual" allowBlank="1" showInputMessage="1" showErrorMessage="1" errorTitle="Máximo 2.000 caracteres" error="Máximo 2.000 caracteres" promptTitle="2.000 caracteres" sqref="Q30:AD30" xr:uid="{00000000-0002-0000-0000-000001000000}">
      <formula1>2000</formula1>
    </dataValidation>
    <dataValidation type="textLength" operator="lessThanOrEqual" allowBlank="1" showInputMessage="1" showErrorMessage="1" errorTitle="Máximo 2.000 caracteres" error="Máximo 2.000 caracteres" sqref="AA34 Q43:AD44 Q39:AD40 W34 Q47:AD48 Q34 Q51:AD52" xr:uid="{00000000-0002-0000-0000-000002000000}">
      <formula1>2000</formula1>
    </dataValidation>
  </dataValidations>
  <pageMargins left="0.25" right="0.25" top="0.75" bottom="0.75" header="0.3" footer="0.3"/>
  <pageSetup paperSize="3" scale="33" orientation="landscape" r:id="rId1"/>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
  <sheetViews>
    <sheetView workbookViewId="0"/>
  </sheetViews>
  <sheetFormatPr baseColWidth="10" defaultRowHeight="14.4" x14ac:dyDescent="0.3"/>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N46"/>
  <sheetViews>
    <sheetView zoomScale="90" zoomScaleNormal="90" workbookViewId="0">
      <selection activeCell="P9" sqref="P9"/>
    </sheetView>
  </sheetViews>
  <sheetFormatPr baseColWidth="10" defaultRowHeight="14.4" x14ac:dyDescent="0.3"/>
  <cols>
    <col min="3" max="3" width="6.6640625" customWidth="1"/>
    <col min="4" max="4" width="8.6640625" customWidth="1"/>
    <col min="5" max="5" width="10.6640625" customWidth="1"/>
  </cols>
  <sheetData>
    <row r="1" spans="1:14" x14ac:dyDescent="0.3">
      <c r="B1" t="s">
        <v>19</v>
      </c>
      <c r="C1" s="766" t="s">
        <v>20</v>
      </c>
      <c r="D1" s="766"/>
      <c r="E1" s="766"/>
      <c r="F1" s="766"/>
      <c r="G1" s="767" t="s">
        <v>22</v>
      </c>
      <c r="H1" s="768"/>
      <c r="I1" s="768"/>
      <c r="J1" s="769"/>
      <c r="K1" s="765" t="s">
        <v>23</v>
      </c>
      <c r="L1" s="765"/>
      <c r="M1" s="765"/>
      <c r="N1" s="765"/>
    </row>
    <row r="2" spans="1:14" x14ac:dyDescent="0.3">
      <c r="C2" s="4"/>
      <c r="D2" s="4"/>
      <c r="E2" s="4"/>
      <c r="F2" s="4" t="s">
        <v>21</v>
      </c>
      <c r="G2" s="30"/>
      <c r="H2" s="4"/>
      <c r="I2" s="4"/>
      <c r="J2" s="31" t="s">
        <v>21</v>
      </c>
      <c r="K2" s="4"/>
      <c r="L2" s="4"/>
      <c r="M2" s="4"/>
      <c r="N2" s="4" t="s">
        <v>21</v>
      </c>
    </row>
    <row r="3" spans="1:14" x14ac:dyDescent="0.3">
      <c r="A3" s="764" t="s">
        <v>24</v>
      </c>
      <c r="B3" s="5">
        <v>1</v>
      </c>
      <c r="C3" s="6">
        <v>0.05</v>
      </c>
      <c r="D3" s="6">
        <v>0.05</v>
      </c>
      <c r="E3" s="6">
        <v>0.1</v>
      </c>
      <c r="F3" s="7">
        <f>(C3+D3+E3)</f>
        <v>0.2</v>
      </c>
      <c r="G3" s="32">
        <v>0.1</v>
      </c>
      <c r="H3" s="6">
        <v>0.1</v>
      </c>
      <c r="I3" s="6">
        <v>0.1</v>
      </c>
      <c r="J3" s="33">
        <f>(G3+H3+I3)</f>
        <v>0.30000000000000004</v>
      </c>
      <c r="K3" s="1">
        <v>0.1</v>
      </c>
      <c r="L3" s="1">
        <v>0.1</v>
      </c>
      <c r="M3" s="1">
        <v>0.1</v>
      </c>
      <c r="N3" s="2">
        <f>K3+L3+M3</f>
        <v>0.30000000000000004</v>
      </c>
    </row>
    <row r="4" spans="1:14" x14ac:dyDescent="0.3">
      <c r="A4" s="764"/>
      <c r="B4" s="5">
        <v>2</v>
      </c>
      <c r="C4" s="6">
        <v>0.05</v>
      </c>
      <c r="D4" s="6">
        <v>0.05</v>
      </c>
      <c r="E4" s="6">
        <v>0.1</v>
      </c>
      <c r="F4" s="7">
        <f>(C4+D4+E4)</f>
        <v>0.2</v>
      </c>
      <c r="G4" s="32">
        <v>0.1</v>
      </c>
      <c r="H4" s="6">
        <v>0.1</v>
      </c>
      <c r="I4" s="6">
        <v>0.1</v>
      </c>
      <c r="J4" s="33">
        <f>(G4+H4+I4)</f>
        <v>0.30000000000000004</v>
      </c>
      <c r="K4" s="1">
        <v>0.1</v>
      </c>
      <c r="L4" s="1">
        <v>0.1</v>
      </c>
      <c r="M4" s="1">
        <v>0.1</v>
      </c>
      <c r="N4" s="2">
        <f>K4+L4+M4</f>
        <v>0.30000000000000004</v>
      </c>
    </row>
    <row r="5" spans="1:14" x14ac:dyDescent="0.3">
      <c r="A5" s="764"/>
      <c r="B5" s="5">
        <v>3</v>
      </c>
      <c r="C5" s="6">
        <v>0.05</v>
      </c>
      <c r="D5" s="6">
        <v>0.05</v>
      </c>
      <c r="E5" s="6">
        <v>0.1</v>
      </c>
      <c r="F5" s="7">
        <f>(C5+D5+E5)</f>
        <v>0.2</v>
      </c>
      <c r="G5" s="32">
        <v>0.1</v>
      </c>
      <c r="H5" s="6">
        <v>0.1</v>
      </c>
      <c r="I5" s="6">
        <v>0.1</v>
      </c>
      <c r="J5" s="33">
        <f>(G5+H5+I5)</f>
        <v>0.30000000000000004</v>
      </c>
      <c r="K5" s="24"/>
      <c r="L5" s="5"/>
      <c r="M5" s="5"/>
      <c r="N5" s="5"/>
    </row>
    <row r="6" spans="1:14" x14ac:dyDescent="0.3">
      <c r="A6" s="764"/>
      <c r="B6" s="5">
        <v>4</v>
      </c>
      <c r="C6" s="6">
        <v>0.1</v>
      </c>
      <c r="D6" s="6">
        <v>0.1</v>
      </c>
      <c r="E6" s="6">
        <v>0.2</v>
      </c>
      <c r="F6" s="7">
        <f>(C6+D6+E6)</f>
        <v>0.4</v>
      </c>
      <c r="G6" s="32">
        <v>0</v>
      </c>
      <c r="H6" s="6">
        <v>0</v>
      </c>
      <c r="I6" s="6">
        <v>0.1</v>
      </c>
      <c r="J6" s="33">
        <f>(G6+H6+I6)</f>
        <v>0.1</v>
      </c>
      <c r="K6" s="24"/>
      <c r="L6" s="5"/>
      <c r="M6" s="5"/>
      <c r="N6" s="5"/>
    </row>
    <row r="7" spans="1:14" x14ac:dyDescent="0.3">
      <c r="A7" s="764"/>
      <c r="B7" s="5">
        <v>5</v>
      </c>
      <c r="C7" s="6">
        <v>0</v>
      </c>
      <c r="D7" s="6">
        <v>0</v>
      </c>
      <c r="E7" s="6">
        <v>0</v>
      </c>
      <c r="F7" s="7">
        <f>(C7+D7+E7)</f>
        <v>0</v>
      </c>
      <c r="G7" s="32">
        <v>0</v>
      </c>
      <c r="H7" s="6">
        <v>0</v>
      </c>
      <c r="I7" s="6">
        <v>0</v>
      </c>
      <c r="J7" s="33">
        <f>(G7+H7+I7)</f>
        <v>0</v>
      </c>
      <c r="K7" s="24"/>
      <c r="L7" s="5"/>
      <c r="M7" s="5"/>
      <c r="N7" s="5"/>
    </row>
    <row r="8" spans="1:14" x14ac:dyDescent="0.3">
      <c r="A8" s="764" t="s">
        <v>25</v>
      </c>
      <c r="B8" s="9">
        <v>6</v>
      </c>
      <c r="C8" s="10">
        <v>0.1</v>
      </c>
      <c r="D8" s="10">
        <v>0.1</v>
      </c>
      <c r="E8" s="10">
        <v>0.1</v>
      </c>
      <c r="F8" s="11">
        <f>C8+D8+E8</f>
        <v>0.30000000000000004</v>
      </c>
      <c r="G8" s="34"/>
      <c r="H8" s="9"/>
      <c r="I8" s="9"/>
      <c r="J8" s="35"/>
      <c r="K8" s="25"/>
      <c r="L8" s="9"/>
      <c r="M8" s="9"/>
      <c r="N8" s="9"/>
    </row>
    <row r="9" spans="1:14" x14ac:dyDescent="0.3">
      <c r="A9" s="764"/>
      <c r="B9" s="9">
        <v>7</v>
      </c>
      <c r="C9" s="9"/>
      <c r="D9" s="9"/>
      <c r="E9" s="9"/>
      <c r="F9" s="19"/>
      <c r="G9" s="36"/>
      <c r="H9" s="9"/>
      <c r="I9" s="9"/>
      <c r="J9" s="35"/>
      <c r="K9" s="25"/>
      <c r="L9" s="9"/>
      <c r="M9" s="9"/>
      <c r="N9" s="9"/>
    </row>
    <row r="10" spans="1:14" x14ac:dyDescent="0.3">
      <c r="A10" s="764"/>
      <c r="B10" s="9">
        <v>8</v>
      </c>
      <c r="C10" s="9"/>
      <c r="D10" s="9"/>
      <c r="E10" s="9"/>
      <c r="F10" s="19"/>
      <c r="G10" s="36"/>
      <c r="H10" s="9"/>
      <c r="I10" s="9"/>
      <c r="J10" s="35"/>
      <c r="K10" s="25"/>
      <c r="L10" s="9"/>
      <c r="M10" s="9"/>
      <c r="N10" s="9"/>
    </row>
    <row r="11" spans="1:14" x14ac:dyDescent="0.3">
      <c r="A11" s="764"/>
      <c r="B11" s="9">
        <v>9</v>
      </c>
      <c r="C11" s="9"/>
      <c r="D11" s="9"/>
      <c r="E11" s="9"/>
      <c r="F11" s="19"/>
      <c r="G11" s="36"/>
      <c r="H11" s="9"/>
      <c r="I11" s="9"/>
      <c r="J11" s="35"/>
      <c r="K11" s="25"/>
      <c r="L11" s="9"/>
      <c r="M11" s="9"/>
      <c r="N11" s="9"/>
    </row>
    <row r="12" spans="1:14" x14ac:dyDescent="0.3">
      <c r="A12" s="764" t="s">
        <v>26</v>
      </c>
      <c r="B12" s="14">
        <v>10</v>
      </c>
      <c r="C12" s="14"/>
      <c r="D12" s="14"/>
      <c r="E12" s="14"/>
      <c r="F12" s="20"/>
      <c r="G12" s="37"/>
      <c r="H12" s="14"/>
      <c r="I12" s="14"/>
      <c r="J12" s="38"/>
      <c r="K12" s="26"/>
      <c r="L12" s="14"/>
      <c r="M12" s="14"/>
      <c r="N12" s="14"/>
    </row>
    <row r="13" spans="1:14" x14ac:dyDescent="0.3">
      <c r="A13" s="764"/>
      <c r="B13" s="14">
        <v>11</v>
      </c>
      <c r="C13" s="14"/>
      <c r="D13" s="14"/>
      <c r="E13" s="14"/>
      <c r="F13" s="20"/>
      <c r="G13" s="37"/>
      <c r="H13" s="14"/>
      <c r="I13" s="14"/>
      <c r="J13" s="38"/>
      <c r="K13" s="26"/>
      <c r="L13" s="14"/>
      <c r="M13" s="14"/>
      <c r="N13" s="14"/>
    </row>
    <row r="14" spans="1:14" x14ac:dyDescent="0.3">
      <c r="A14" s="764"/>
      <c r="B14" s="14">
        <v>12</v>
      </c>
      <c r="C14" s="14"/>
      <c r="D14" s="14"/>
      <c r="E14" s="14"/>
      <c r="F14" s="20"/>
      <c r="G14" s="37"/>
      <c r="H14" s="14"/>
      <c r="I14" s="14"/>
      <c r="J14" s="38"/>
      <c r="K14" s="26"/>
      <c r="L14" s="14"/>
      <c r="M14" s="14"/>
      <c r="N14" s="14"/>
    </row>
    <row r="15" spans="1:14" x14ac:dyDescent="0.3">
      <c r="A15" s="764"/>
      <c r="B15" s="14">
        <v>13</v>
      </c>
      <c r="C15" s="14"/>
      <c r="D15" s="14"/>
      <c r="E15" s="14"/>
      <c r="F15" s="20"/>
      <c r="G15" s="37"/>
      <c r="H15" s="14"/>
      <c r="I15" s="14"/>
      <c r="J15" s="38"/>
      <c r="K15" s="26"/>
      <c r="L15" s="14"/>
      <c r="M15" s="14"/>
      <c r="N15" s="14"/>
    </row>
    <row r="16" spans="1:14" x14ac:dyDescent="0.3">
      <c r="A16" s="764" t="s">
        <v>27</v>
      </c>
      <c r="B16" s="15">
        <v>14</v>
      </c>
      <c r="C16" s="15"/>
      <c r="D16" s="15"/>
      <c r="E16" s="15"/>
      <c r="F16" s="21"/>
      <c r="G16" s="39"/>
      <c r="H16" s="15"/>
      <c r="I16" s="15"/>
      <c r="J16" s="40"/>
      <c r="K16" s="27"/>
      <c r="L16" s="15"/>
      <c r="M16" s="15"/>
      <c r="N16" s="15"/>
    </row>
    <row r="17" spans="1:14" x14ac:dyDescent="0.3">
      <c r="A17" s="764"/>
      <c r="B17" s="15">
        <v>15</v>
      </c>
      <c r="C17" s="15"/>
      <c r="D17" s="15"/>
      <c r="E17" s="15"/>
      <c r="F17" s="21"/>
      <c r="G17" s="39"/>
      <c r="H17" s="15"/>
      <c r="I17" s="15"/>
      <c r="J17" s="40"/>
      <c r="K17" s="27"/>
      <c r="L17" s="15"/>
      <c r="M17" s="15"/>
      <c r="N17" s="15"/>
    </row>
    <row r="18" spans="1:14" x14ac:dyDescent="0.3">
      <c r="A18" s="764"/>
      <c r="B18" s="15">
        <v>16</v>
      </c>
      <c r="C18" s="15"/>
      <c r="D18" s="15"/>
      <c r="E18" s="15"/>
      <c r="F18" s="21"/>
      <c r="G18" s="39"/>
      <c r="H18" s="15"/>
      <c r="I18" s="15"/>
      <c r="J18" s="40"/>
      <c r="K18" s="27"/>
      <c r="L18" s="15"/>
      <c r="M18" s="15"/>
      <c r="N18" s="15"/>
    </row>
    <row r="19" spans="1:14" x14ac:dyDescent="0.3">
      <c r="A19" s="764" t="s">
        <v>28</v>
      </c>
      <c r="B19" s="18">
        <v>17</v>
      </c>
      <c r="C19" s="18"/>
      <c r="D19" s="18"/>
      <c r="E19" s="18"/>
      <c r="F19" s="22"/>
      <c r="G19" s="41"/>
      <c r="H19" s="18"/>
      <c r="I19" s="18"/>
      <c r="J19" s="42"/>
      <c r="K19" s="28"/>
      <c r="L19" s="18"/>
      <c r="M19" s="18"/>
      <c r="N19" s="18"/>
    </row>
    <row r="20" spans="1:14" x14ac:dyDescent="0.3">
      <c r="A20" s="764"/>
      <c r="B20" s="18">
        <v>18</v>
      </c>
      <c r="C20" s="18"/>
      <c r="D20" s="18"/>
      <c r="E20" s="18"/>
      <c r="F20" s="22"/>
      <c r="G20" s="41"/>
      <c r="H20" s="18"/>
      <c r="I20" s="18"/>
      <c r="J20" s="42"/>
      <c r="K20" s="28"/>
      <c r="L20" s="18"/>
      <c r="M20" s="18"/>
      <c r="N20" s="18"/>
    </row>
    <row r="21" spans="1:14" x14ac:dyDescent="0.3">
      <c r="A21" s="764"/>
      <c r="B21" s="18">
        <v>19</v>
      </c>
      <c r="C21" s="18"/>
      <c r="D21" s="18"/>
      <c r="E21" s="18"/>
      <c r="F21" s="22"/>
      <c r="G21" s="41"/>
      <c r="H21" s="18"/>
      <c r="I21" s="18"/>
      <c r="J21" s="42"/>
      <c r="K21" s="28"/>
      <c r="L21" s="18"/>
      <c r="M21" s="18"/>
      <c r="N21" s="18"/>
    </row>
    <row r="22" spans="1:14" x14ac:dyDescent="0.3">
      <c r="A22" s="764"/>
      <c r="B22" s="18">
        <v>20</v>
      </c>
      <c r="C22" s="18"/>
      <c r="D22" s="18"/>
      <c r="E22" s="18"/>
      <c r="F22" s="22"/>
      <c r="G22" s="41"/>
      <c r="H22" s="18"/>
      <c r="I22" s="18"/>
      <c r="J22" s="42"/>
      <c r="K22" s="28"/>
      <c r="L22" s="18"/>
      <c r="M22" s="18"/>
      <c r="N22" s="18"/>
    </row>
    <row r="23" spans="1:14" x14ac:dyDescent="0.3">
      <c r="A23" s="764" t="s">
        <v>29</v>
      </c>
      <c r="B23" s="13">
        <v>21</v>
      </c>
      <c r="C23" s="13"/>
      <c r="D23" s="13"/>
      <c r="E23" s="13"/>
      <c r="F23" s="23"/>
      <c r="G23" s="43"/>
      <c r="H23" s="13"/>
      <c r="I23" s="13"/>
      <c r="J23" s="44"/>
      <c r="K23" s="29"/>
      <c r="L23" s="13"/>
      <c r="M23" s="13"/>
      <c r="N23" s="13"/>
    </row>
    <row r="24" spans="1:14" x14ac:dyDescent="0.3">
      <c r="A24" s="764"/>
      <c r="B24" s="13">
        <v>22</v>
      </c>
      <c r="C24" s="13"/>
      <c r="D24" s="13"/>
      <c r="E24" s="13"/>
      <c r="F24" s="23"/>
      <c r="G24" s="43"/>
      <c r="H24" s="13"/>
      <c r="I24" s="13"/>
      <c r="J24" s="44"/>
      <c r="K24" s="29"/>
      <c r="L24" s="13"/>
      <c r="M24" s="13"/>
      <c r="N24" s="13"/>
    </row>
    <row r="25" spans="1:14" x14ac:dyDescent="0.3">
      <c r="A25" s="764"/>
      <c r="B25" s="13">
        <v>23</v>
      </c>
      <c r="C25" s="13"/>
      <c r="D25" s="13"/>
      <c r="E25" s="13"/>
      <c r="F25" s="23"/>
      <c r="G25" s="43"/>
      <c r="H25" s="13"/>
      <c r="I25" s="13"/>
      <c r="J25" s="44"/>
      <c r="K25" s="29"/>
      <c r="L25" s="13"/>
      <c r="M25" s="13"/>
      <c r="N25" s="13"/>
    </row>
    <row r="26" spans="1:14" x14ac:dyDescent="0.3">
      <c r="A26" s="764"/>
      <c r="B26" s="13">
        <v>24</v>
      </c>
      <c r="C26" s="13"/>
      <c r="D26" s="13"/>
      <c r="E26" s="13"/>
      <c r="F26" s="23"/>
      <c r="G26" s="43"/>
      <c r="H26" s="13"/>
      <c r="I26" s="13"/>
      <c r="J26" s="44"/>
      <c r="K26" s="29"/>
      <c r="L26" s="13"/>
      <c r="M26" s="13"/>
      <c r="N26" s="13"/>
    </row>
    <row r="27" spans="1:14" x14ac:dyDescent="0.3">
      <c r="A27" s="764" t="s">
        <v>30</v>
      </c>
      <c r="B27" s="9">
        <v>25</v>
      </c>
      <c r="C27" s="9"/>
      <c r="D27" s="9"/>
      <c r="E27" s="9"/>
      <c r="F27" s="9"/>
      <c r="G27" s="9"/>
      <c r="H27" s="9"/>
      <c r="I27" s="9"/>
      <c r="J27" s="9"/>
      <c r="K27" s="9"/>
      <c r="L27" s="9"/>
      <c r="M27" s="9"/>
      <c r="N27" s="9"/>
    </row>
    <row r="28" spans="1:14" x14ac:dyDescent="0.3">
      <c r="A28" s="764"/>
      <c r="B28" s="9">
        <v>26</v>
      </c>
      <c r="C28" s="9"/>
      <c r="D28" s="9"/>
      <c r="E28" s="9"/>
      <c r="F28" s="9"/>
      <c r="G28" s="9"/>
      <c r="H28" s="9"/>
      <c r="I28" s="9"/>
      <c r="J28" s="9"/>
      <c r="K28" s="9"/>
      <c r="L28" s="9"/>
      <c r="M28" s="9"/>
      <c r="N28" s="9"/>
    </row>
    <row r="29" spans="1:14" x14ac:dyDescent="0.3">
      <c r="A29" s="764"/>
      <c r="B29" s="9">
        <v>27</v>
      </c>
      <c r="C29" s="9"/>
      <c r="D29" s="9"/>
      <c r="E29" s="9"/>
      <c r="F29" s="9"/>
      <c r="G29" s="9"/>
      <c r="H29" s="9"/>
      <c r="I29" s="9"/>
      <c r="J29" s="9"/>
      <c r="K29" s="9"/>
      <c r="L29" s="9"/>
      <c r="M29" s="9"/>
      <c r="N29" s="9"/>
    </row>
    <row r="30" spans="1:14" x14ac:dyDescent="0.3">
      <c r="A30" s="764"/>
      <c r="B30" s="9">
        <v>28</v>
      </c>
      <c r="C30" s="9"/>
      <c r="D30" s="9"/>
      <c r="E30" s="9"/>
      <c r="F30" s="9"/>
      <c r="G30" s="9"/>
      <c r="H30" s="9"/>
      <c r="I30" s="9"/>
      <c r="J30" s="9"/>
      <c r="K30" s="9"/>
      <c r="L30" s="9"/>
      <c r="M30" s="9"/>
      <c r="N30" s="9"/>
    </row>
    <row r="31" spans="1:14" x14ac:dyDescent="0.3">
      <c r="A31" s="764"/>
      <c r="B31" s="9">
        <v>29</v>
      </c>
      <c r="C31" s="9"/>
      <c r="D31" s="9"/>
      <c r="E31" s="9"/>
      <c r="F31" s="9"/>
      <c r="G31" s="9"/>
      <c r="H31" s="9"/>
      <c r="I31" s="9"/>
      <c r="J31" s="9"/>
      <c r="K31" s="9"/>
      <c r="L31" s="9"/>
      <c r="M31" s="9"/>
      <c r="N31" s="9"/>
    </row>
    <row r="32" spans="1:14" x14ac:dyDescent="0.3">
      <c r="A32" s="764" t="s">
        <v>31</v>
      </c>
      <c r="B32" s="16">
        <v>30</v>
      </c>
      <c r="C32" s="16"/>
      <c r="D32" s="16"/>
      <c r="E32" s="16"/>
      <c r="F32" s="16"/>
      <c r="G32" s="16"/>
      <c r="H32" s="16"/>
      <c r="I32" s="16"/>
      <c r="J32" s="16"/>
      <c r="K32" s="16"/>
      <c r="L32" s="16"/>
      <c r="M32" s="16"/>
      <c r="N32" s="16"/>
    </row>
    <row r="33" spans="1:14" x14ac:dyDescent="0.3">
      <c r="A33" s="764"/>
      <c r="B33" s="16">
        <v>31</v>
      </c>
      <c r="C33" s="16"/>
      <c r="D33" s="16"/>
      <c r="E33" s="16"/>
      <c r="F33" s="16"/>
      <c r="G33" s="16"/>
      <c r="H33" s="16"/>
      <c r="I33" s="16"/>
      <c r="J33" s="16"/>
      <c r="K33" s="16"/>
      <c r="L33" s="16"/>
      <c r="M33" s="16"/>
      <c r="N33" s="16"/>
    </row>
    <row r="34" spans="1:14" x14ac:dyDescent="0.3">
      <c r="A34" s="764"/>
      <c r="B34" s="16">
        <v>32</v>
      </c>
      <c r="C34" s="16"/>
      <c r="D34" s="16"/>
      <c r="E34" s="16"/>
      <c r="F34" s="16"/>
      <c r="G34" s="16"/>
      <c r="H34" s="16"/>
      <c r="I34" s="16"/>
      <c r="J34" s="16"/>
      <c r="K34" s="16"/>
      <c r="L34" s="16"/>
      <c r="M34" s="16"/>
      <c r="N34" s="16"/>
    </row>
    <row r="35" spans="1:14" x14ac:dyDescent="0.3">
      <c r="A35" s="764" t="s">
        <v>32</v>
      </c>
      <c r="B35" s="17">
        <v>33</v>
      </c>
      <c r="C35" s="14"/>
      <c r="D35" s="14"/>
      <c r="E35" s="14"/>
      <c r="F35" s="14"/>
      <c r="G35" s="14"/>
      <c r="H35" s="14"/>
      <c r="I35" s="14"/>
      <c r="J35" s="14"/>
      <c r="K35" s="14"/>
      <c r="L35" s="14"/>
      <c r="M35" s="14"/>
      <c r="N35" s="14"/>
    </row>
    <row r="36" spans="1:14" x14ac:dyDescent="0.3">
      <c r="A36" s="764"/>
      <c r="B36" s="14">
        <v>34</v>
      </c>
      <c r="C36" s="14"/>
      <c r="D36" s="14"/>
      <c r="E36" s="14"/>
      <c r="F36" s="14"/>
      <c r="G36" s="14"/>
      <c r="H36" s="14"/>
      <c r="I36" s="14"/>
      <c r="J36" s="14"/>
      <c r="K36" s="14"/>
      <c r="L36" s="14"/>
      <c r="M36" s="14"/>
      <c r="N36" s="14"/>
    </row>
    <row r="37" spans="1:14" x14ac:dyDescent="0.3">
      <c r="A37" s="764"/>
      <c r="B37" s="45">
        <v>35</v>
      </c>
      <c r="C37" s="14"/>
      <c r="D37" s="14"/>
      <c r="E37" s="14"/>
      <c r="F37" s="14"/>
      <c r="G37" s="14"/>
      <c r="H37" s="14"/>
      <c r="I37" s="14"/>
      <c r="J37" s="14"/>
      <c r="K37" s="14"/>
      <c r="L37" s="14"/>
      <c r="M37" s="14"/>
      <c r="N37" s="14"/>
    </row>
    <row r="38" spans="1:14" x14ac:dyDescent="0.3">
      <c r="A38" s="764" t="s">
        <v>33</v>
      </c>
      <c r="B38" s="8">
        <v>36</v>
      </c>
      <c r="C38" s="8"/>
      <c r="D38" s="8"/>
      <c r="E38" s="8"/>
      <c r="F38" s="8"/>
      <c r="G38" s="8"/>
      <c r="H38" s="8"/>
      <c r="I38" s="8"/>
      <c r="J38" s="8"/>
      <c r="K38" s="8"/>
      <c r="L38" s="8"/>
      <c r="M38" s="8"/>
      <c r="N38" s="8"/>
    </row>
    <row r="39" spans="1:14" x14ac:dyDescent="0.3">
      <c r="A39" s="764"/>
      <c r="B39" s="8">
        <v>37</v>
      </c>
      <c r="C39" s="8"/>
      <c r="D39" s="8"/>
      <c r="E39" s="8"/>
      <c r="F39" s="8"/>
      <c r="G39" s="8"/>
      <c r="H39" s="8"/>
      <c r="I39" s="8"/>
      <c r="J39" s="8"/>
      <c r="K39" s="8"/>
      <c r="L39" s="8"/>
      <c r="M39" s="8"/>
      <c r="N39" s="8"/>
    </row>
    <row r="40" spans="1:14" x14ac:dyDescent="0.3">
      <c r="A40" s="764"/>
      <c r="B40" s="8">
        <v>38</v>
      </c>
      <c r="C40" s="8"/>
      <c r="D40" s="8"/>
      <c r="E40" s="8"/>
      <c r="F40" s="8"/>
      <c r="G40" s="8"/>
      <c r="H40" s="8"/>
      <c r="I40" s="8"/>
      <c r="J40" s="8"/>
      <c r="K40" s="8"/>
      <c r="L40" s="8"/>
      <c r="M40" s="8"/>
      <c r="N40" s="8"/>
    </row>
    <row r="41" spans="1:14" x14ac:dyDescent="0.3">
      <c r="A41" s="770" t="s">
        <v>34</v>
      </c>
      <c r="B41" s="46">
        <v>39</v>
      </c>
      <c r="C41" s="47"/>
      <c r="D41" s="47"/>
      <c r="E41" s="47"/>
      <c r="F41" s="47"/>
      <c r="G41" s="47"/>
      <c r="H41" s="47"/>
      <c r="I41" s="47"/>
      <c r="J41" s="47"/>
      <c r="K41" s="47"/>
      <c r="L41" s="47"/>
      <c r="M41" s="47"/>
      <c r="N41" s="47"/>
    </row>
    <row r="42" spans="1:14" x14ac:dyDescent="0.3">
      <c r="A42" s="770"/>
      <c r="B42" s="47">
        <v>40</v>
      </c>
      <c r="C42" s="47"/>
      <c r="D42" s="47"/>
      <c r="E42" s="47"/>
      <c r="F42" s="47"/>
      <c r="G42" s="47"/>
      <c r="H42" s="47"/>
      <c r="I42" s="47"/>
      <c r="J42" s="47"/>
      <c r="K42" s="47"/>
      <c r="L42" s="47"/>
      <c r="M42" s="47"/>
      <c r="N42" s="47"/>
    </row>
    <row r="43" spans="1:14" x14ac:dyDescent="0.3">
      <c r="A43" s="770"/>
      <c r="B43" s="47">
        <v>41</v>
      </c>
      <c r="C43" s="47"/>
      <c r="D43" s="47"/>
      <c r="E43" s="47"/>
      <c r="F43" s="47"/>
      <c r="G43" s="47"/>
      <c r="H43" s="47"/>
      <c r="I43" s="47"/>
      <c r="J43" s="47"/>
      <c r="K43" s="47"/>
      <c r="L43" s="47"/>
      <c r="M43" s="47"/>
      <c r="N43" s="47"/>
    </row>
    <row r="44" spans="1:14" x14ac:dyDescent="0.3">
      <c r="A44" s="770"/>
      <c r="B44" s="48">
        <v>42</v>
      </c>
      <c r="C44" s="47"/>
      <c r="D44" s="47"/>
      <c r="E44" s="47"/>
      <c r="F44" s="47"/>
      <c r="G44" s="47"/>
      <c r="H44" s="47"/>
      <c r="I44" s="47"/>
      <c r="J44" s="47"/>
      <c r="K44" s="47"/>
      <c r="L44" s="47"/>
      <c r="M44" s="47"/>
      <c r="N44" s="47"/>
    </row>
    <row r="45" spans="1:14" x14ac:dyDescent="0.3">
      <c r="A45" s="763" t="s">
        <v>35</v>
      </c>
      <c r="B45" s="12">
        <v>43</v>
      </c>
      <c r="C45" s="12"/>
      <c r="D45" s="12"/>
      <c r="E45" s="12"/>
      <c r="F45" s="12"/>
      <c r="G45" s="12"/>
      <c r="H45" s="12"/>
      <c r="I45" s="12"/>
      <c r="J45" s="12"/>
      <c r="K45" s="12"/>
      <c r="L45" s="12"/>
      <c r="M45" s="12"/>
      <c r="N45" s="12"/>
    </row>
    <row r="46" spans="1:14" x14ac:dyDescent="0.3">
      <c r="A46" s="763"/>
      <c r="B46" s="12">
        <v>44</v>
      </c>
      <c r="C46" s="12"/>
      <c r="D46" s="12"/>
      <c r="E46" s="12"/>
      <c r="F46" s="12"/>
      <c r="G46" s="12"/>
      <c r="H46" s="12"/>
      <c r="I46" s="12"/>
      <c r="J46" s="12"/>
      <c r="K46" s="12"/>
      <c r="L46" s="12"/>
      <c r="M46" s="12"/>
      <c r="N46" s="12"/>
    </row>
  </sheetData>
  <mergeCells count="15">
    <mergeCell ref="A45:A46"/>
    <mergeCell ref="A23:A26"/>
    <mergeCell ref="K1:N1"/>
    <mergeCell ref="A3:A7"/>
    <mergeCell ref="A8:A11"/>
    <mergeCell ref="A12:A15"/>
    <mergeCell ref="A16:A18"/>
    <mergeCell ref="A19:A22"/>
    <mergeCell ref="C1:F1"/>
    <mergeCell ref="G1:J1"/>
    <mergeCell ref="A27:A31"/>
    <mergeCell ref="A32:A34"/>
    <mergeCell ref="A35:A37"/>
    <mergeCell ref="A38:A40"/>
    <mergeCell ref="A41:A4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7" tint="0.39997558519241921"/>
    <pageSetUpPr fitToPage="1"/>
  </sheetPr>
  <dimension ref="A1:AO68"/>
  <sheetViews>
    <sheetView showGridLines="0" tabSelected="1" topLeftCell="A22" zoomScale="85" zoomScaleNormal="85" workbookViewId="0">
      <selection activeCell="A36" sqref="A36"/>
    </sheetView>
  </sheetViews>
  <sheetFormatPr baseColWidth="10" defaultColWidth="10.6640625" defaultRowHeight="14.4" x14ac:dyDescent="0.3"/>
  <cols>
    <col min="1" max="1" width="48.33203125" style="50" customWidth="1"/>
    <col min="2" max="2" width="24.33203125" style="50" customWidth="1"/>
    <col min="3" max="14" width="20.6640625" style="50" customWidth="1"/>
    <col min="15" max="15" width="18.33203125" style="50" customWidth="1"/>
    <col min="16" max="21" width="18.109375" style="50" customWidth="1"/>
    <col min="22" max="22" width="20.44140625" style="50" customWidth="1"/>
    <col min="23" max="27" width="18.109375" style="50" customWidth="1"/>
    <col min="28" max="28" width="22.6640625" style="50" customWidth="1"/>
    <col min="29" max="29" width="19" style="50" customWidth="1"/>
    <col min="30" max="30" width="19.44140625" style="50" customWidth="1"/>
    <col min="31" max="31" width="13.33203125" style="50" bestFit="1" customWidth="1"/>
    <col min="32" max="32" width="22.6640625" style="50" customWidth="1"/>
    <col min="33" max="33" width="18.44140625" style="50" bestFit="1" customWidth="1"/>
    <col min="34" max="34" width="8.44140625" style="50" customWidth="1"/>
    <col min="35" max="35" width="18.44140625" style="50" bestFit="1" customWidth="1"/>
    <col min="36" max="36" width="5.6640625" style="50" customWidth="1"/>
    <col min="37" max="37" width="18.44140625" style="50" bestFit="1" customWidth="1"/>
    <col min="38" max="38" width="4.6640625" style="50" customWidth="1"/>
    <col min="39" max="39" width="23" style="50" bestFit="1" customWidth="1"/>
    <col min="40" max="40" width="10.6640625" style="50"/>
    <col min="41" max="41" width="18.44140625" style="50" bestFit="1" customWidth="1"/>
    <col min="42" max="42" width="16.109375" style="50" customWidth="1"/>
    <col min="43" max="16384" width="10.6640625" style="50"/>
  </cols>
  <sheetData>
    <row r="1" spans="1:30" ht="16.2" thickBot="1" x14ac:dyDescent="0.35">
      <c r="A1" s="542"/>
      <c r="B1" s="545" t="s">
        <v>16</v>
      </c>
      <c r="C1" s="546"/>
      <c r="D1" s="546"/>
      <c r="E1" s="546"/>
      <c r="F1" s="546"/>
      <c r="G1" s="546"/>
      <c r="H1" s="546"/>
      <c r="I1" s="546"/>
      <c r="J1" s="546"/>
      <c r="K1" s="546"/>
      <c r="L1" s="546"/>
      <c r="M1" s="546"/>
      <c r="N1" s="546"/>
      <c r="O1" s="546"/>
      <c r="P1" s="546"/>
      <c r="Q1" s="546"/>
      <c r="R1" s="546"/>
      <c r="S1" s="546"/>
      <c r="T1" s="546"/>
      <c r="U1" s="546"/>
      <c r="V1" s="546"/>
      <c r="W1" s="546"/>
      <c r="X1" s="546"/>
      <c r="Y1" s="546"/>
      <c r="Z1" s="546"/>
      <c r="AA1" s="547"/>
      <c r="AB1" s="548" t="s">
        <v>415</v>
      </c>
      <c r="AC1" s="549"/>
      <c r="AD1" s="550"/>
    </row>
    <row r="2" spans="1:30" ht="16.2" thickBot="1" x14ac:dyDescent="0.35">
      <c r="A2" s="543"/>
      <c r="B2" s="545" t="s">
        <v>17</v>
      </c>
      <c r="C2" s="546"/>
      <c r="D2" s="546"/>
      <c r="E2" s="546"/>
      <c r="F2" s="546"/>
      <c r="G2" s="546"/>
      <c r="H2" s="546"/>
      <c r="I2" s="546"/>
      <c r="J2" s="546"/>
      <c r="K2" s="546"/>
      <c r="L2" s="546"/>
      <c r="M2" s="546"/>
      <c r="N2" s="546"/>
      <c r="O2" s="546"/>
      <c r="P2" s="546"/>
      <c r="Q2" s="546"/>
      <c r="R2" s="546"/>
      <c r="S2" s="546"/>
      <c r="T2" s="546"/>
      <c r="U2" s="546"/>
      <c r="V2" s="546"/>
      <c r="W2" s="546"/>
      <c r="X2" s="546"/>
      <c r="Y2" s="546"/>
      <c r="Z2" s="546"/>
      <c r="AA2" s="547"/>
      <c r="AB2" s="551" t="s">
        <v>410</v>
      </c>
      <c r="AC2" s="552"/>
      <c r="AD2" s="553"/>
    </row>
    <row r="3" spans="1:30" ht="15.6" x14ac:dyDescent="0.3">
      <c r="A3" s="543"/>
      <c r="B3" s="458" t="s">
        <v>294</v>
      </c>
      <c r="C3" s="459"/>
      <c r="D3" s="459"/>
      <c r="E3" s="459"/>
      <c r="F3" s="459"/>
      <c r="G3" s="459"/>
      <c r="H3" s="459"/>
      <c r="I3" s="459"/>
      <c r="J3" s="459"/>
      <c r="K3" s="459"/>
      <c r="L3" s="459"/>
      <c r="M3" s="459"/>
      <c r="N3" s="459"/>
      <c r="O3" s="459"/>
      <c r="P3" s="459"/>
      <c r="Q3" s="459"/>
      <c r="R3" s="459"/>
      <c r="S3" s="459"/>
      <c r="T3" s="459"/>
      <c r="U3" s="459"/>
      <c r="V3" s="459"/>
      <c r="W3" s="459"/>
      <c r="X3" s="459"/>
      <c r="Y3" s="459"/>
      <c r="Z3" s="459"/>
      <c r="AA3" s="460"/>
      <c r="AB3" s="551" t="s">
        <v>416</v>
      </c>
      <c r="AC3" s="552"/>
      <c r="AD3" s="553"/>
    </row>
    <row r="4" spans="1:30" ht="16.2" thickBot="1" x14ac:dyDescent="0.35">
      <c r="A4" s="544"/>
      <c r="B4" s="464"/>
      <c r="C4" s="554"/>
      <c r="D4" s="554"/>
      <c r="E4" s="554"/>
      <c r="F4" s="554"/>
      <c r="G4" s="554"/>
      <c r="H4" s="554"/>
      <c r="I4" s="554"/>
      <c r="J4" s="554"/>
      <c r="K4" s="554"/>
      <c r="L4" s="554"/>
      <c r="M4" s="554"/>
      <c r="N4" s="554"/>
      <c r="O4" s="554"/>
      <c r="P4" s="554"/>
      <c r="Q4" s="554"/>
      <c r="R4" s="554"/>
      <c r="S4" s="554"/>
      <c r="T4" s="554"/>
      <c r="U4" s="554"/>
      <c r="V4" s="554"/>
      <c r="W4" s="554"/>
      <c r="X4" s="554"/>
      <c r="Y4" s="554"/>
      <c r="Z4" s="554"/>
      <c r="AA4" s="555"/>
      <c r="AB4" s="556" t="s">
        <v>175</v>
      </c>
      <c r="AC4" s="557"/>
      <c r="AD4" s="558"/>
    </row>
    <row r="5" spans="1:30" ht="15" thickBot="1" x14ac:dyDescent="0.35">
      <c r="A5" s="51"/>
      <c r="B5" s="179"/>
      <c r="C5" s="180"/>
      <c r="D5" s="54"/>
      <c r="E5" s="54"/>
      <c r="F5" s="54"/>
      <c r="G5" s="54"/>
      <c r="H5" s="54"/>
      <c r="I5" s="54"/>
      <c r="J5" s="54"/>
      <c r="K5" s="54"/>
      <c r="L5" s="54"/>
      <c r="M5" s="54"/>
      <c r="N5" s="54"/>
      <c r="O5" s="54"/>
      <c r="P5" s="54"/>
      <c r="Q5" s="54"/>
      <c r="R5" s="54"/>
      <c r="S5" s="54"/>
      <c r="T5" s="54"/>
      <c r="U5" s="54"/>
      <c r="V5" s="54"/>
      <c r="W5" s="54"/>
      <c r="X5" s="54"/>
      <c r="Y5" s="54"/>
      <c r="Z5" s="55"/>
      <c r="AA5" s="54"/>
      <c r="AB5" s="56"/>
      <c r="AC5" s="57"/>
      <c r="AD5" s="58"/>
    </row>
    <row r="6" spans="1:30" ht="15" thickBot="1" x14ac:dyDescent="0.35">
      <c r="A6" s="59"/>
      <c r="B6" s="54"/>
      <c r="C6" s="54"/>
      <c r="D6" s="54"/>
      <c r="E6" s="54"/>
      <c r="F6" s="54"/>
      <c r="G6" s="54"/>
      <c r="H6" s="54"/>
      <c r="I6" s="54"/>
      <c r="J6" s="54"/>
      <c r="K6" s="54"/>
      <c r="L6" s="54"/>
      <c r="M6" s="54"/>
      <c r="N6" s="54"/>
      <c r="O6" s="54"/>
      <c r="P6" s="54"/>
      <c r="Q6" s="54"/>
      <c r="R6" s="54"/>
      <c r="S6" s="54"/>
      <c r="T6" s="54"/>
      <c r="U6" s="54"/>
      <c r="V6" s="54"/>
      <c r="W6" s="54"/>
      <c r="X6" s="54"/>
      <c r="Y6" s="54"/>
      <c r="Z6" s="55"/>
      <c r="AA6" s="54"/>
      <c r="AB6" s="54"/>
      <c r="AC6" s="60"/>
      <c r="AD6" s="61"/>
    </row>
    <row r="7" spans="1:30" x14ac:dyDescent="0.3">
      <c r="A7" s="513" t="s">
        <v>292</v>
      </c>
      <c r="B7" s="514"/>
      <c r="C7" s="528" t="s">
        <v>45</v>
      </c>
      <c r="D7" s="513" t="s">
        <v>71</v>
      </c>
      <c r="E7" s="531"/>
      <c r="F7" s="531"/>
      <c r="G7" s="531"/>
      <c r="H7" s="514"/>
      <c r="I7" s="534">
        <v>45146</v>
      </c>
      <c r="J7" s="535"/>
      <c r="K7" s="513" t="s">
        <v>67</v>
      </c>
      <c r="L7" s="514"/>
      <c r="M7" s="540" t="s">
        <v>70</v>
      </c>
      <c r="N7" s="541"/>
      <c r="O7" s="503"/>
      <c r="P7" s="504"/>
      <c r="Q7" s="54"/>
      <c r="R7" s="54"/>
      <c r="S7" s="54"/>
      <c r="T7" s="54"/>
      <c r="U7" s="54"/>
      <c r="V7" s="54"/>
      <c r="W7" s="54"/>
      <c r="X7" s="54"/>
      <c r="Y7" s="54"/>
      <c r="Z7" s="55"/>
      <c r="AA7" s="54"/>
      <c r="AB7" s="54"/>
      <c r="AC7" s="60"/>
      <c r="AD7" s="61"/>
    </row>
    <row r="8" spans="1:30" x14ac:dyDescent="0.3">
      <c r="A8" s="515"/>
      <c r="B8" s="516"/>
      <c r="C8" s="529"/>
      <c r="D8" s="515"/>
      <c r="E8" s="532"/>
      <c r="F8" s="532"/>
      <c r="G8" s="532"/>
      <c r="H8" s="516"/>
      <c r="I8" s="536"/>
      <c r="J8" s="537"/>
      <c r="K8" s="515"/>
      <c r="L8" s="516"/>
      <c r="M8" s="505" t="s">
        <v>68</v>
      </c>
      <c r="N8" s="506"/>
      <c r="O8" s="507"/>
      <c r="P8" s="508"/>
      <c r="Q8" s="54"/>
      <c r="R8" s="54"/>
      <c r="S8" s="54"/>
      <c r="T8" s="54"/>
      <c r="U8" s="54"/>
      <c r="V8" s="54"/>
      <c r="W8" s="54"/>
      <c r="X8" s="54"/>
      <c r="Y8" s="54"/>
      <c r="Z8" s="55"/>
      <c r="AA8" s="54"/>
      <c r="AB8" s="54"/>
      <c r="AC8" s="60"/>
      <c r="AD8" s="61"/>
    </row>
    <row r="9" spans="1:30" ht="15" thickBot="1" x14ac:dyDescent="0.35">
      <c r="A9" s="517"/>
      <c r="B9" s="518"/>
      <c r="C9" s="530"/>
      <c r="D9" s="517"/>
      <c r="E9" s="533"/>
      <c r="F9" s="533"/>
      <c r="G9" s="533"/>
      <c r="H9" s="518"/>
      <c r="I9" s="538"/>
      <c r="J9" s="539"/>
      <c r="K9" s="517"/>
      <c r="L9" s="518"/>
      <c r="M9" s="509" t="s">
        <v>69</v>
      </c>
      <c r="N9" s="510"/>
      <c r="O9" s="511" t="s">
        <v>536</v>
      </c>
      <c r="P9" s="512"/>
      <c r="Q9" s="54"/>
      <c r="R9" s="54"/>
      <c r="S9" s="54"/>
      <c r="T9" s="54"/>
      <c r="U9" s="54"/>
      <c r="V9" s="54"/>
      <c r="W9" s="54"/>
      <c r="X9" s="54"/>
      <c r="Y9" s="54"/>
      <c r="Z9" s="55"/>
      <c r="AA9" s="54"/>
      <c r="AB9" s="54"/>
      <c r="AC9" s="60"/>
      <c r="AD9" s="61"/>
    </row>
    <row r="10" spans="1:30" ht="15" thickBot="1" x14ac:dyDescent="0.35">
      <c r="A10" s="155"/>
      <c r="B10" s="156"/>
      <c r="C10" s="156"/>
      <c r="D10" s="65"/>
      <c r="E10" s="65"/>
      <c r="F10" s="65"/>
      <c r="G10" s="65"/>
      <c r="H10" s="65"/>
      <c r="I10" s="152"/>
      <c r="J10" s="152"/>
      <c r="K10" s="65"/>
      <c r="L10" s="65"/>
      <c r="M10" s="153"/>
      <c r="N10" s="153"/>
      <c r="O10" s="154"/>
      <c r="P10" s="154"/>
      <c r="Q10" s="156"/>
      <c r="R10" s="156"/>
      <c r="S10" s="156"/>
      <c r="T10" s="156"/>
      <c r="U10" s="156"/>
      <c r="V10" s="156"/>
      <c r="W10" s="156"/>
      <c r="X10" s="156"/>
      <c r="Y10" s="156"/>
      <c r="Z10" s="157"/>
      <c r="AA10" s="156"/>
      <c r="AB10" s="156"/>
      <c r="AC10" s="158"/>
      <c r="AD10" s="159"/>
    </row>
    <row r="11" spans="1:30" x14ac:dyDescent="0.3">
      <c r="A11" s="513" t="s">
        <v>0</v>
      </c>
      <c r="B11" s="514"/>
      <c r="C11" s="519" t="s">
        <v>152</v>
      </c>
      <c r="D11" s="520"/>
      <c r="E11" s="520"/>
      <c r="F11" s="520"/>
      <c r="G11" s="520"/>
      <c r="H11" s="520"/>
      <c r="I11" s="520"/>
      <c r="J11" s="520"/>
      <c r="K11" s="520"/>
      <c r="L11" s="520"/>
      <c r="M11" s="520"/>
      <c r="N11" s="520"/>
      <c r="O11" s="520"/>
      <c r="P11" s="520"/>
      <c r="Q11" s="520"/>
      <c r="R11" s="520"/>
      <c r="S11" s="520"/>
      <c r="T11" s="520"/>
      <c r="U11" s="520"/>
      <c r="V11" s="520"/>
      <c r="W11" s="520"/>
      <c r="X11" s="520"/>
      <c r="Y11" s="520"/>
      <c r="Z11" s="520"/>
      <c r="AA11" s="520"/>
      <c r="AB11" s="520"/>
      <c r="AC11" s="520"/>
      <c r="AD11" s="521"/>
    </row>
    <row r="12" spans="1:30" x14ac:dyDescent="0.3">
      <c r="A12" s="515"/>
      <c r="B12" s="516"/>
      <c r="C12" s="522"/>
      <c r="D12" s="523"/>
      <c r="E12" s="523"/>
      <c r="F12" s="523"/>
      <c r="G12" s="523"/>
      <c r="H12" s="523"/>
      <c r="I12" s="523"/>
      <c r="J12" s="523"/>
      <c r="K12" s="523"/>
      <c r="L12" s="523"/>
      <c r="M12" s="523"/>
      <c r="N12" s="523"/>
      <c r="O12" s="523"/>
      <c r="P12" s="523"/>
      <c r="Q12" s="523"/>
      <c r="R12" s="523"/>
      <c r="S12" s="523"/>
      <c r="T12" s="523"/>
      <c r="U12" s="523"/>
      <c r="V12" s="523"/>
      <c r="W12" s="523"/>
      <c r="X12" s="523"/>
      <c r="Y12" s="523"/>
      <c r="Z12" s="523"/>
      <c r="AA12" s="523"/>
      <c r="AB12" s="523"/>
      <c r="AC12" s="523"/>
      <c r="AD12" s="524"/>
    </row>
    <row r="13" spans="1:30" ht="15" thickBot="1" x14ac:dyDescent="0.35">
      <c r="A13" s="517"/>
      <c r="B13" s="518"/>
      <c r="C13" s="525"/>
      <c r="D13" s="526"/>
      <c r="E13" s="526"/>
      <c r="F13" s="526"/>
      <c r="G13" s="526"/>
      <c r="H13" s="526"/>
      <c r="I13" s="526"/>
      <c r="J13" s="526"/>
      <c r="K13" s="526"/>
      <c r="L13" s="526"/>
      <c r="M13" s="526"/>
      <c r="N13" s="526"/>
      <c r="O13" s="526"/>
      <c r="P13" s="526"/>
      <c r="Q13" s="526"/>
      <c r="R13" s="526"/>
      <c r="S13" s="526"/>
      <c r="T13" s="526"/>
      <c r="U13" s="526"/>
      <c r="V13" s="526"/>
      <c r="W13" s="526"/>
      <c r="X13" s="526"/>
      <c r="Y13" s="526"/>
      <c r="Z13" s="526"/>
      <c r="AA13" s="526"/>
      <c r="AB13" s="526"/>
      <c r="AC13" s="526"/>
      <c r="AD13" s="527"/>
    </row>
    <row r="14" spans="1:30" ht="15" thickBot="1" x14ac:dyDescent="0.35">
      <c r="A14" s="67"/>
      <c r="B14" s="68"/>
      <c r="C14" s="69"/>
      <c r="D14" s="69"/>
      <c r="E14" s="69"/>
      <c r="F14" s="69"/>
      <c r="G14" s="69"/>
      <c r="H14" s="69"/>
      <c r="I14" s="69"/>
      <c r="J14" s="69"/>
      <c r="K14" s="69"/>
      <c r="L14" s="69"/>
      <c r="M14" s="70"/>
      <c r="N14" s="70"/>
      <c r="O14" s="70"/>
      <c r="P14" s="70"/>
      <c r="Q14" s="70"/>
      <c r="R14" s="71"/>
      <c r="S14" s="71"/>
      <c r="T14" s="71"/>
      <c r="U14" s="71"/>
      <c r="V14" s="71"/>
      <c r="W14" s="71"/>
      <c r="X14" s="71"/>
      <c r="Y14" s="65"/>
      <c r="Z14" s="65"/>
      <c r="AA14" s="65"/>
      <c r="AB14" s="65"/>
      <c r="AC14" s="65"/>
      <c r="AD14" s="66"/>
    </row>
    <row r="15" spans="1:30" ht="33.450000000000003" customHeight="1" thickBot="1" x14ac:dyDescent="0.35">
      <c r="A15" s="490" t="s">
        <v>77</v>
      </c>
      <c r="B15" s="491"/>
      <c r="C15" s="492" t="s">
        <v>532</v>
      </c>
      <c r="D15" s="493"/>
      <c r="E15" s="493"/>
      <c r="F15" s="493"/>
      <c r="G15" s="493"/>
      <c r="H15" s="493"/>
      <c r="I15" s="493"/>
      <c r="J15" s="493"/>
      <c r="K15" s="494"/>
      <c r="L15" s="479" t="s">
        <v>73</v>
      </c>
      <c r="M15" s="480"/>
      <c r="N15" s="480"/>
      <c r="O15" s="480"/>
      <c r="P15" s="480"/>
      <c r="Q15" s="481"/>
      <c r="R15" s="497" t="s">
        <v>419</v>
      </c>
      <c r="S15" s="498"/>
      <c r="T15" s="498"/>
      <c r="U15" s="498"/>
      <c r="V15" s="498"/>
      <c r="W15" s="498"/>
      <c r="X15" s="499"/>
      <c r="Y15" s="479" t="s">
        <v>72</v>
      </c>
      <c r="Z15" s="481"/>
      <c r="AA15" s="500" t="s">
        <v>534</v>
      </c>
      <c r="AB15" s="501"/>
      <c r="AC15" s="501"/>
      <c r="AD15" s="502"/>
    </row>
    <row r="16" spans="1:30" ht="15" thickBot="1" x14ac:dyDescent="0.35">
      <c r="A16" s="59"/>
      <c r="B16" s="54"/>
      <c r="C16" s="489"/>
      <c r="D16" s="489"/>
      <c r="E16" s="489"/>
      <c r="F16" s="489"/>
      <c r="G16" s="489"/>
      <c r="H16" s="489"/>
      <c r="I16" s="489"/>
      <c r="J16" s="489"/>
      <c r="K16" s="489"/>
      <c r="L16" s="489"/>
      <c r="M16" s="489"/>
      <c r="N16" s="489"/>
      <c r="O16" s="489"/>
      <c r="P16" s="489"/>
      <c r="Q16" s="489"/>
      <c r="R16" s="489"/>
      <c r="S16" s="489"/>
      <c r="T16" s="489"/>
      <c r="U16" s="489"/>
      <c r="V16" s="489"/>
      <c r="W16" s="489"/>
      <c r="X16" s="489"/>
      <c r="Y16" s="489"/>
      <c r="Z16" s="489"/>
      <c r="AA16" s="489"/>
      <c r="AB16" s="489"/>
      <c r="AC16" s="73"/>
      <c r="AD16" s="74"/>
    </row>
    <row r="17" spans="1:41" s="76" customFormat="1" ht="49.2" customHeight="1" thickBot="1" x14ac:dyDescent="0.35">
      <c r="A17" s="490" t="s">
        <v>79</v>
      </c>
      <c r="B17" s="491"/>
      <c r="C17" s="492" t="s">
        <v>535</v>
      </c>
      <c r="D17" s="493"/>
      <c r="E17" s="493"/>
      <c r="F17" s="493"/>
      <c r="G17" s="493"/>
      <c r="H17" s="493"/>
      <c r="I17" s="493"/>
      <c r="J17" s="493"/>
      <c r="K17" s="493"/>
      <c r="L17" s="493"/>
      <c r="M17" s="493"/>
      <c r="N17" s="493"/>
      <c r="O17" s="493"/>
      <c r="P17" s="493"/>
      <c r="Q17" s="494"/>
      <c r="R17" s="479" t="s">
        <v>371</v>
      </c>
      <c r="S17" s="480"/>
      <c r="T17" s="480"/>
      <c r="U17" s="480"/>
      <c r="V17" s="481"/>
      <c r="W17" s="559">
        <v>20000000</v>
      </c>
      <c r="X17" s="560"/>
      <c r="Y17" s="480" t="s">
        <v>15</v>
      </c>
      <c r="Z17" s="480"/>
      <c r="AA17" s="480"/>
      <c r="AB17" s="481"/>
      <c r="AC17" s="477">
        <f>+B34</f>
        <v>0.75</v>
      </c>
      <c r="AD17" s="478"/>
    </row>
    <row r="18" spans="1:41" ht="15" thickBot="1" x14ac:dyDescent="0.35">
      <c r="A18" s="77"/>
      <c r="B18" s="78"/>
      <c r="C18" s="78"/>
      <c r="D18" s="78"/>
      <c r="E18" s="78"/>
      <c r="F18" s="78"/>
      <c r="G18" s="78"/>
      <c r="H18" s="78"/>
      <c r="I18" s="78"/>
      <c r="J18" s="78"/>
      <c r="K18" s="78"/>
      <c r="L18" s="78"/>
      <c r="M18" s="78"/>
      <c r="N18" s="78"/>
      <c r="O18" s="78"/>
      <c r="P18" s="78"/>
      <c r="Q18" s="78"/>
      <c r="R18" s="78"/>
      <c r="S18" s="78"/>
      <c r="T18" s="78"/>
      <c r="U18" s="78"/>
      <c r="V18" s="78"/>
      <c r="W18" s="201"/>
      <c r="X18" s="78"/>
      <c r="Y18" s="78"/>
      <c r="Z18" s="78"/>
      <c r="AA18" s="78"/>
      <c r="AB18" s="78"/>
      <c r="AC18" s="78"/>
      <c r="AD18" s="79"/>
    </row>
    <row r="19" spans="1:41" ht="15" thickBot="1" x14ac:dyDescent="0.35">
      <c r="A19" s="479" t="s">
        <v>1</v>
      </c>
      <c r="B19" s="480"/>
      <c r="C19" s="480"/>
      <c r="D19" s="480"/>
      <c r="E19" s="480"/>
      <c r="F19" s="480"/>
      <c r="G19" s="480"/>
      <c r="H19" s="480"/>
      <c r="I19" s="480"/>
      <c r="J19" s="480"/>
      <c r="K19" s="480"/>
      <c r="L19" s="480"/>
      <c r="M19" s="480"/>
      <c r="N19" s="480"/>
      <c r="O19" s="480"/>
      <c r="P19" s="480"/>
      <c r="Q19" s="480"/>
      <c r="R19" s="480"/>
      <c r="S19" s="480"/>
      <c r="T19" s="480"/>
      <c r="U19" s="480"/>
      <c r="V19" s="480"/>
      <c r="W19" s="480"/>
      <c r="X19" s="480"/>
      <c r="Y19" s="480"/>
      <c r="Z19" s="480"/>
      <c r="AA19" s="480"/>
      <c r="AB19" s="480"/>
      <c r="AC19" s="480"/>
      <c r="AD19" s="481"/>
      <c r="AE19" s="83"/>
      <c r="AF19" s="83"/>
    </row>
    <row r="20" spans="1:41" ht="15" thickBot="1" x14ac:dyDescent="0.35">
      <c r="A20" s="82"/>
      <c r="B20" s="60"/>
      <c r="C20" s="482" t="s">
        <v>373</v>
      </c>
      <c r="D20" s="483"/>
      <c r="E20" s="483"/>
      <c r="F20" s="483"/>
      <c r="G20" s="483"/>
      <c r="H20" s="483"/>
      <c r="I20" s="483"/>
      <c r="J20" s="483"/>
      <c r="K20" s="483"/>
      <c r="L20" s="483"/>
      <c r="M20" s="483"/>
      <c r="N20" s="483"/>
      <c r="O20" s="483"/>
      <c r="P20" s="484"/>
      <c r="Q20" s="485" t="s">
        <v>374</v>
      </c>
      <c r="R20" s="486"/>
      <c r="S20" s="486"/>
      <c r="T20" s="486"/>
      <c r="U20" s="486"/>
      <c r="V20" s="486"/>
      <c r="W20" s="486"/>
      <c r="X20" s="486"/>
      <c r="Y20" s="486"/>
      <c r="Z20" s="486"/>
      <c r="AA20" s="486"/>
      <c r="AB20" s="486"/>
      <c r="AC20" s="486"/>
      <c r="AD20" s="487"/>
      <c r="AE20" s="83"/>
      <c r="AF20" s="83"/>
    </row>
    <row r="21" spans="1:41" ht="15" thickBot="1" x14ac:dyDescent="0.35">
      <c r="A21" s="59"/>
      <c r="B21" s="54"/>
      <c r="C21" s="144" t="s">
        <v>39</v>
      </c>
      <c r="D21" s="145" t="s">
        <v>40</v>
      </c>
      <c r="E21" s="145" t="s">
        <v>41</v>
      </c>
      <c r="F21" s="145" t="s">
        <v>42</v>
      </c>
      <c r="G21" s="145" t="s">
        <v>43</v>
      </c>
      <c r="H21" s="145" t="s">
        <v>44</v>
      </c>
      <c r="I21" s="145" t="s">
        <v>45</v>
      </c>
      <c r="J21" s="145" t="s">
        <v>46</v>
      </c>
      <c r="K21" s="145" t="s">
        <v>47</v>
      </c>
      <c r="L21" s="145" t="s">
        <v>48</v>
      </c>
      <c r="M21" s="145" t="s">
        <v>49</v>
      </c>
      <c r="N21" s="145" t="s">
        <v>50</v>
      </c>
      <c r="O21" s="145" t="s">
        <v>8</v>
      </c>
      <c r="P21" s="146" t="s">
        <v>379</v>
      </c>
      <c r="Q21" s="144" t="s">
        <v>39</v>
      </c>
      <c r="R21" s="145" t="s">
        <v>40</v>
      </c>
      <c r="S21" s="145" t="s">
        <v>41</v>
      </c>
      <c r="T21" s="145" t="s">
        <v>42</v>
      </c>
      <c r="U21" s="145" t="s">
        <v>43</v>
      </c>
      <c r="V21" s="145" t="s">
        <v>44</v>
      </c>
      <c r="W21" s="145" t="s">
        <v>45</v>
      </c>
      <c r="X21" s="145" t="s">
        <v>46</v>
      </c>
      <c r="Y21" s="145" t="s">
        <v>47</v>
      </c>
      <c r="Z21" s="145" t="s">
        <v>48</v>
      </c>
      <c r="AA21" s="145" t="s">
        <v>49</v>
      </c>
      <c r="AB21" s="145" t="s">
        <v>50</v>
      </c>
      <c r="AC21" s="145" t="s">
        <v>8</v>
      </c>
      <c r="AD21" s="146" t="s">
        <v>379</v>
      </c>
      <c r="AE21" s="3"/>
      <c r="AF21" s="3"/>
    </row>
    <row r="22" spans="1:41" x14ac:dyDescent="0.3">
      <c r="A22" s="458" t="s">
        <v>375</v>
      </c>
      <c r="B22" s="488"/>
      <c r="C22" s="343"/>
      <c r="D22" s="344"/>
      <c r="E22" s="344"/>
      <c r="F22" s="344"/>
      <c r="G22" s="344"/>
      <c r="H22" s="344"/>
      <c r="I22" s="344"/>
      <c r="J22" s="344"/>
      <c r="K22" s="344"/>
      <c r="L22" s="344"/>
      <c r="M22" s="344"/>
      <c r="N22" s="344"/>
      <c r="O22" s="344">
        <f>SUM(C22:N22)</f>
        <v>0</v>
      </c>
      <c r="P22" s="345"/>
      <c r="Q22" s="343">
        <v>442296528</v>
      </c>
      <c r="R22" s="344">
        <v>141900000</v>
      </c>
      <c r="S22" s="344"/>
      <c r="T22" s="344">
        <v>2784584546</v>
      </c>
      <c r="U22" s="344"/>
      <c r="V22" s="344"/>
      <c r="W22" s="344"/>
      <c r="X22" s="344"/>
      <c r="Y22" s="344"/>
      <c r="Z22" s="344"/>
      <c r="AA22" s="344"/>
      <c r="AB22" s="344"/>
      <c r="AC22" s="344">
        <f>SUM(Q22:AB22)</f>
        <v>3368781074</v>
      </c>
      <c r="AD22" s="346"/>
      <c r="AE22" s="322"/>
      <c r="AF22" s="322"/>
    </row>
    <row r="23" spans="1:41" x14ac:dyDescent="0.3">
      <c r="A23" s="462" t="s">
        <v>376</v>
      </c>
      <c r="B23" s="463"/>
      <c r="C23" s="347"/>
      <c r="D23" s="348"/>
      <c r="E23" s="348"/>
      <c r="F23" s="348"/>
      <c r="G23" s="348"/>
      <c r="H23" s="348"/>
      <c r="I23" s="348"/>
      <c r="J23" s="348"/>
      <c r="K23" s="348"/>
      <c r="L23" s="348"/>
      <c r="M23" s="348"/>
      <c r="N23" s="348"/>
      <c r="O23" s="348">
        <f>SUM(C23:N23)</f>
        <v>0</v>
      </c>
      <c r="P23" s="349" t="str">
        <f>IFERROR(O23/(SUMIF(C23:N23,"&gt;0",C22:N22))," ")</f>
        <v xml:space="preserve"> </v>
      </c>
      <c r="Q23" s="347">
        <f>521890973-7068508</f>
        <v>514822465</v>
      </c>
      <c r="R23" s="348">
        <f>514822465-Q23</f>
        <v>0</v>
      </c>
      <c r="S23" s="348">
        <f>653262795-Q23-R23</f>
        <v>138440330</v>
      </c>
      <c r="T23" s="348">
        <v>-13627561</v>
      </c>
      <c r="U23" s="348">
        <v>17798103</v>
      </c>
      <c r="V23" s="348">
        <v>2427752582</v>
      </c>
      <c r="W23" s="348">
        <v>177801950</v>
      </c>
      <c r="X23" s="348"/>
      <c r="Y23" s="348"/>
      <c r="Z23" s="348"/>
      <c r="AA23" s="348"/>
      <c r="AB23" s="348"/>
      <c r="AC23" s="348">
        <f>SUM(Q23:AB23)</f>
        <v>3262987869</v>
      </c>
      <c r="AD23" s="350">
        <f>+AC23/AC22</f>
        <v>0.96859599876747582</v>
      </c>
      <c r="AE23" s="322"/>
      <c r="AF23" s="322"/>
      <c r="AG23" s="83"/>
    </row>
    <row r="24" spans="1:41" x14ac:dyDescent="0.3">
      <c r="A24" s="462" t="s">
        <v>377</v>
      </c>
      <c r="B24" s="463"/>
      <c r="C24" s="347"/>
      <c r="D24" s="348">
        <v>1086454274</v>
      </c>
      <c r="E24" s="348"/>
      <c r="F24" s="348"/>
      <c r="G24" s="348"/>
      <c r="H24" s="348"/>
      <c r="I24" s="348"/>
      <c r="J24" s="348"/>
      <c r="K24" s="348"/>
      <c r="L24" s="348"/>
      <c r="M24" s="348"/>
      <c r="N24" s="348"/>
      <c r="O24" s="348">
        <f>SUM(C24:N24)</f>
        <v>1086454274</v>
      </c>
      <c r="P24" s="351"/>
      <c r="Q24" s="347"/>
      <c r="R24" s="348">
        <v>36858044</v>
      </c>
      <c r="S24" s="348">
        <v>49758044</v>
      </c>
      <c r="T24" s="348">
        <v>49758044</v>
      </c>
      <c r="U24" s="348">
        <v>359156326.88888884</v>
      </c>
      <c r="V24" s="348">
        <v>359156326.88888884</v>
      </c>
      <c r="W24" s="348">
        <v>359156326.88888884</v>
      </c>
      <c r="X24" s="348">
        <v>359156326.88888884</v>
      </c>
      <c r="Y24" s="348">
        <v>359156326.88888884</v>
      </c>
      <c r="Z24" s="348">
        <v>359156326.88888884</v>
      </c>
      <c r="AA24" s="348">
        <v>359156326.88888884</v>
      </c>
      <c r="AB24" s="348">
        <v>718312653.77777767</v>
      </c>
      <c r="AC24" s="348">
        <f>SUM(Q24:AB24)</f>
        <v>3368781073.9999995</v>
      </c>
      <c r="AD24" s="350"/>
      <c r="AE24" s="322"/>
      <c r="AF24" s="322"/>
    </row>
    <row r="25" spans="1:41" ht="15" thickBot="1" x14ac:dyDescent="0.35">
      <c r="A25" s="464" t="s">
        <v>378</v>
      </c>
      <c r="B25" s="465"/>
      <c r="C25" s="352">
        <v>29246333</v>
      </c>
      <c r="D25" s="353">
        <v>905476038</v>
      </c>
      <c r="E25" s="353">
        <v>43726078</v>
      </c>
      <c r="F25" s="353">
        <v>108005679</v>
      </c>
      <c r="G25" s="353"/>
      <c r="H25" s="353"/>
      <c r="I25" s="353"/>
      <c r="J25" s="353"/>
      <c r="K25" s="353"/>
      <c r="L25" s="353"/>
      <c r="M25" s="353"/>
      <c r="N25" s="353"/>
      <c r="O25" s="353">
        <f>SUM(C25:N25)</f>
        <v>1086454128</v>
      </c>
      <c r="P25" s="354">
        <f>IFERROR(O25/(SUMIF(C25:N25,"&gt;0",C24:N24))," ")</f>
        <v>0.99999986561790632</v>
      </c>
      <c r="Q25" s="352">
        <v>0</v>
      </c>
      <c r="R25" s="353">
        <v>7068508</v>
      </c>
      <c r="S25" s="353">
        <f>51674574-R25</f>
        <v>44606066</v>
      </c>
      <c r="T25" s="353">
        <v>51139399</v>
      </c>
      <c r="U25" s="353">
        <v>51606066</v>
      </c>
      <c r="V25" s="353">
        <v>94655125</v>
      </c>
      <c r="W25" s="353">
        <v>81770836</v>
      </c>
      <c r="X25" s="353"/>
      <c r="Y25" s="353"/>
      <c r="Z25" s="353"/>
      <c r="AA25" s="353"/>
      <c r="AB25" s="353"/>
      <c r="AC25" s="353">
        <f>SUM(Q25:AB25)</f>
        <v>330846000</v>
      </c>
      <c r="AD25" s="355">
        <f>+AC25/AC24</f>
        <v>9.8209409496344144E-2</v>
      </c>
      <c r="AE25" s="322"/>
      <c r="AF25" s="322"/>
    </row>
    <row r="26" spans="1:41" ht="15" thickBot="1" x14ac:dyDescent="0.35">
      <c r="A26" s="59"/>
      <c r="B26" s="54"/>
      <c r="C26" s="80"/>
      <c r="D26" s="80"/>
      <c r="E26" s="80"/>
      <c r="F26" s="80"/>
      <c r="G26" s="356"/>
      <c r="H26" s="356"/>
      <c r="I26" s="80"/>
      <c r="J26" s="80"/>
      <c r="K26" s="80"/>
      <c r="L26" s="80"/>
      <c r="M26" s="80"/>
      <c r="N26" s="80"/>
      <c r="O26" s="80"/>
      <c r="P26" s="356"/>
      <c r="Q26" s="80"/>
      <c r="R26" s="80"/>
      <c r="S26" s="80"/>
      <c r="T26" s="80"/>
      <c r="U26" s="356"/>
      <c r="V26" s="356"/>
      <c r="W26" s="80"/>
      <c r="X26" s="80"/>
      <c r="Y26" s="80"/>
      <c r="Z26" s="80"/>
      <c r="AA26" s="80"/>
      <c r="AB26" s="80"/>
      <c r="AC26" s="60"/>
      <c r="AD26" s="159"/>
      <c r="AF26" s="83"/>
    </row>
    <row r="27" spans="1:41" x14ac:dyDescent="0.3">
      <c r="A27" s="466" t="s">
        <v>76</v>
      </c>
      <c r="B27" s="467"/>
      <c r="C27" s="468"/>
      <c r="D27" s="468"/>
      <c r="E27" s="468"/>
      <c r="F27" s="468"/>
      <c r="G27" s="468"/>
      <c r="H27" s="468"/>
      <c r="I27" s="468"/>
      <c r="J27" s="468"/>
      <c r="K27" s="468"/>
      <c r="L27" s="468"/>
      <c r="M27" s="468"/>
      <c r="N27" s="468"/>
      <c r="O27" s="468"/>
      <c r="P27" s="468"/>
      <c r="Q27" s="468"/>
      <c r="R27" s="468"/>
      <c r="S27" s="468"/>
      <c r="T27" s="468"/>
      <c r="U27" s="468"/>
      <c r="V27" s="468"/>
      <c r="W27" s="468"/>
      <c r="X27" s="468"/>
      <c r="Y27" s="468"/>
      <c r="Z27" s="468"/>
      <c r="AA27" s="468"/>
      <c r="AB27" s="468"/>
      <c r="AC27" s="468"/>
      <c r="AD27" s="469"/>
      <c r="AF27" s="83"/>
    </row>
    <row r="28" spans="1:41" x14ac:dyDescent="0.3">
      <c r="A28" s="470" t="s">
        <v>189</v>
      </c>
      <c r="B28" s="472" t="s">
        <v>6</v>
      </c>
      <c r="C28" s="473"/>
      <c r="D28" s="474" t="s">
        <v>395</v>
      </c>
      <c r="E28" s="475"/>
      <c r="F28" s="475"/>
      <c r="G28" s="475"/>
      <c r="H28" s="475"/>
      <c r="I28" s="475"/>
      <c r="J28" s="475"/>
      <c r="K28" s="475"/>
      <c r="L28" s="475"/>
      <c r="M28" s="475"/>
      <c r="N28" s="475"/>
      <c r="O28" s="476"/>
      <c r="P28" s="451" t="s">
        <v>8</v>
      </c>
      <c r="Q28" s="451" t="s">
        <v>84</v>
      </c>
      <c r="R28" s="451"/>
      <c r="S28" s="451"/>
      <c r="T28" s="451"/>
      <c r="U28" s="451"/>
      <c r="V28" s="451"/>
      <c r="W28" s="451"/>
      <c r="X28" s="451"/>
      <c r="Y28" s="451"/>
      <c r="Z28" s="451"/>
      <c r="AA28" s="451"/>
      <c r="AB28" s="451"/>
      <c r="AC28" s="451"/>
      <c r="AD28" s="453"/>
    </row>
    <row r="29" spans="1:41" x14ac:dyDescent="0.3">
      <c r="A29" s="471"/>
      <c r="B29" s="418"/>
      <c r="C29" s="420"/>
      <c r="D29" s="88" t="s">
        <v>39</v>
      </c>
      <c r="E29" s="88" t="s">
        <v>40</v>
      </c>
      <c r="F29" s="88" t="s">
        <v>41</v>
      </c>
      <c r="G29" s="88" t="s">
        <v>42</v>
      </c>
      <c r="H29" s="88" t="s">
        <v>43</v>
      </c>
      <c r="I29" s="88" t="s">
        <v>44</v>
      </c>
      <c r="J29" s="88" t="s">
        <v>45</v>
      </c>
      <c r="K29" s="88" t="s">
        <v>46</v>
      </c>
      <c r="L29" s="88" t="s">
        <v>47</v>
      </c>
      <c r="M29" s="88" t="s">
        <v>48</v>
      </c>
      <c r="N29" s="88" t="s">
        <v>49</v>
      </c>
      <c r="O29" s="88" t="s">
        <v>50</v>
      </c>
      <c r="P29" s="476"/>
      <c r="Q29" s="451"/>
      <c r="R29" s="451"/>
      <c r="S29" s="451"/>
      <c r="T29" s="451"/>
      <c r="U29" s="451"/>
      <c r="V29" s="451"/>
      <c r="W29" s="451"/>
      <c r="X29" s="451"/>
      <c r="Y29" s="451"/>
      <c r="Z29" s="451"/>
      <c r="AA29" s="451"/>
      <c r="AB29" s="451"/>
      <c r="AC29" s="451"/>
      <c r="AD29" s="453"/>
    </row>
    <row r="30" spans="1:41" ht="15" thickBot="1" x14ac:dyDescent="0.35">
      <c r="A30" s="85"/>
      <c r="B30" s="454"/>
      <c r="C30" s="455"/>
      <c r="D30" s="89"/>
      <c r="E30" s="89"/>
      <c r="F30" s="89"/>
      <c r="G30" s="89"/>
      <c r="H30" s="89"/>
      <c r="I30" s="89"/>
      <c r="J30" s="89"/>
      <c r="K30" s="89"/>
      <c r="L30" s="89"/>
      <c r="M30" s="89"/>
      <c r="N30" s="89"/>
      <c r="O30" s="89"/>
      <c r="P30" s="86">
        <f>SUM(D30:O30)</f>
        <v>0</v>
      </c>
      <c r="Q30" s="456"/>
      <c r="R30" s="456"/>
      <c r="S30" s="456"/>
      <c r="T30" s="456"/>
      <c r="U30" s="456"/>
      <c r="V30" s="456"/>
      <c r="W30" s="456"/>
      <c r="X30" s="456"/>
      <c r="Y30" s="456"/>
      <c r="Z30" s="456"/>
      <c r="AA30" s="456"/>
      <c r="AB30" s="456"/>
      <c r="AC30" s="456"/>
      <c r="AD30" s="457"/>
      <c r="AF30" s="203"/>
    </row>
    <row r="31" spans="1:41" x14ac:dyDescent="0.3">
      <c r="A31" s="458" t="s">
        <v>291</v>
      </c>
      <c r="B31" s="459"/>
      <c r="C31" s="459"/>
      <c r="D31" s="459"/>
      <c r="E31" s="459"/>
      <c r="F31" s="459"/>
      <c r="G31" s="459"/>
      <c r="H31" s="459"/>
      <c r="I31" s="459"/>
      <c r="J31" s="459"/>
      <c r="K31" s="459"/>
      <c r="L31" s="459"/>
      <c r="M31" s="459"/>
      <c r="N31" s="459"/>
      <c r="O31" s="459"/>
      <c r="P31" s="459"/>
      <c r="Q31" s="459"/>
      <c r="R31" s="459"/>
      <c r="S31" s="459"/>
      <c r="T31" s="459"/>
      <c r="U31" s="459"/>
      <c r="V31" s="459"/>
      <c r="W31" s="459"/>
      <c r="X31" s="459"/>
      <c r="Y31" s="459"/>
      <c r="Z31" s="459"/>
      <c r="AA31" s="459"/>
      <c r="AB31" s="459"/>
      <c r="AC31" s="459"/>
      <c r="AD31" s="460"/>
    </row>
    <row r="32" spans="1:41" x14ac:dyDescent="0.3">
      <c r="A32" s="449" t="s">
        <v>190</v>
      </c>
      <c r="B32" s="451" t="s">
        <v>62</v>
      </c>
      <c r="C32" s="451" t="s">
        <v>6</v>
      </c>
      <c r="D32" s="451" t="s">
        <v>60</v>
      </c>
      <c r="E32" s="451"/>
      <c r="F32" s="451"/>
      <c r="G32" s="451"/>
      <c r="H32" s="451"/>
      <c r="I32" s="451"/>
      <c r="J32" s="451"/>
      <c r="K32" s="451"/>
      <c r="L32" s="451"/>
      <c r="M32" s="451"/>
      <c r="N32" s="451"/>
      <c r="O32" s="451"/>
      <c r="P32" s="451"/>
      <c r="Q32" s="451" t="s">
        <v>85</v>
      </c>
      <c r="R32" s="451"/>
      <c r="S32" s="451"/>
      <c r="T32" s="451"/>
      <c r="U32" s="451"/>
      <c r="V32" s="451"/>
      <c r="W32" s="451"/>
      <c r="X32" s="451"/>
      <c r="Y32" s="451"/>
      <c r="Z32" s="451"/>
      <c r="AA32" s="451"/>
      <c r="AB32" s="451"/>
      <c r="AC32" s="451"/>
      <c r="AD32" s="453"/>
      <c r="AG32" s="87"/>
      <c r="AH32" s="87"/>
      <c r="AI32" s="87"/>
      <c r="AJ32" s="87"/>
      <c r="AK32" s="87"/>
      <c r="AL32" s="87"/>
      <c r="AM32" s="87"/>
      <c r="AN32" s="87"/>
      <c r="AO32" s="87"/>
    </row>
    <row r="33" spans="1:41" x14ac:dyDescent="0.3">
      <c r="A33" s="449"/>
      <c r="B33" s="451"/>
      <c r="C33" s="461"/>
      <c r="D33" s="88" t="s">
        <v>39</v>
      </c>
      <c r="E33" s="88" t="s">
        <v>40</v>
      </c>
      <c r="F33" s="88" t="s">
        <v>41</v>
      </c>
      <c r="G33" s="88" t="s">
        <v>42</v>
      </c>
      <c r="H33" s="88" t="s">
        <v>43</v>
      </c>
      <c r="I33" s="88" t="s">
        <v>44</v>
      </c>
      <c r="J33" s="88" t="s">
        <v>45</v>
      </c>
      <c r="K33" s="88" t="s">
        <v>46</v>
      </c>
      <c r="L33" s="88" t="s">
        <v>47</v>
      </c>
      <c r="M33" s="88" t="s">
        <v>48</v>
      </c>
      <c r="N33" s="88" t="s">
        <v>49</v>
      </c>
      <c r="O33" s="88" t="s">
        <v>50</v>
      </c>
      <c r="P33" s="88" t="s">
        <v>8</v>
      </c>
      <c r="Q33" s="451" t="s">
        <v>399</v>
      </c>
      <c r="R33" s="451"/>
      <c r="S33" s="451"/>
      <c r="T33" s="451" t="s">
        <v>400</v>
      </c>
      <c r="U33" s="451"/>
      <c r="V33" s="451"/>
      <c r="W33" s="418" t="s">
        <v>81</v>
      </c>
      <c r="X33" s="419"/>
      <c r="Y33" s="419"/>
      <c r="Z33" s="420"/>
      <c r="AA33" s="418" t="s">
        <v>82</v>
      </c>
      <c r="AB33" s="419"/>
      <c r="AC33" s="419"/>
      <c r="AD33" s="421"/>
      <c r="AG33" s="87"/>
      <c r="AH33" s="87"/>
      <c r="AI33" s="87"/>
      <c r="AJ33" s="87"/>
      <c r="AK33" s="87"/>
      <c r="AL33" s="87"/>
      <c r="AM33" s="87"/>
      <c r="AN33" s="87"/>
      <c r="AO33" s="87"/>
    </row>
    <row r="34" spans="1:41" ht="87.6" customHeight="1" x14ac:dyDescent="0.3">
      <c r="A34" s="422" t="s">
        <v>426</v>
      </c>
      <c r="B34" s="424">
        <v>0.75</v>
      </c>
      <c r="C34" s="90" t="s">
        <v>9</v>
      </c>
      <c r="D34" s="147">
        <v>0.05</v>
      </c>
      <c r="E34" s="147">
        <v>0.05</v>
      </c>
      <c r="F34" s="147">
        <v>0.15</v>
      </c>
      <c r="G34" s="147">
        <v>0.05</v>
      </c>
      <c r="H34" s="147">
        <v>0.1</v>
      </c>
      <c r="I34" s="147">
        <v>0.05</v>
      </c>
      <c r="J34" s="147">
        <v>0.05</v>
      </c>
      <c r="K34" s="147">
        <v>0.05</v>
      </c>
      <c r="L34" s="147">
        <v>0.05</v>
      </c>
      <c r="M34" s="147">
        <v>0.05</v>
      </c>
      <c r="N34" s="147">
        <v>0.2</v>
      </c>
      <c r="O34" s="147">
        <v>0.15</v>
      </c>
      <c r="P34" s="147">
        <f>SUM(D34:O34)</f>
        <v>1</v>
      </c>
      <c r="Q34" s="436" t="s">
        <v>567</v>
      </c>
      <c r="R34" s="437"/>
      <c r="S34" s="438"/>
      <c r="T34" s="437" t="s">
        <v>568</v>
      </c>
      <c r="U34" s="437"/>
      <c r="V34" s="438"/>
      <c r="W34" s="561"/>
      <c r="X34" s="562"/>
      <c r="Y34" s="562"/>
      <c r="Z34" s="563"/>
      <c r="AA34" s="442"/>
      <c r="AB34" s="443"/>
      <c r="AC34" s="443"/>
      <c r="AD34" s="444"/>
      <c r="AG34" s="87"/>
      <c r="AH34" s="87"/>
      <c r="AI34" s="87"/>
      <c r="AJ34" s="87"/>
      <c r="AK34" s="87"/>
      <c r="AL34" s="87"/>
      <c r="AM34" s="87"/>
      <c r="AN34" s="87"/>
      <c r="AO34" s="87"/>
    </row>
    <row r="35" spans="1:41" s="312" customFormat="1" ht="87.6" customHeight="1" thickBot="1" x14ac:dyDescent="0.35">
      <c r="A35" s="423"/>
      <c r="B35" s="425"/>
      <c r="C35" s="91" t="s">
        <v>10</v>
      </c>
      <c r="D35" s="329">
        <f>+D36/$B$36</f>
        <v>4.31881E-2</v>
      </c>
      <c r="E35" s="329">
        <f t="shared" ref="E35:O35" si="0">+E36/$B$36</f>
        <v>2.4050999999999999E-2</v>
      </c>
      <c r="F35" s="329">
        <f t="shared" si="0"/>
        <v>5.4993899999999998E-2</v>
      </c>
      <c r="G35" s="388">
        <f t="shared" si="0"/>
        <v>3.4717049999999999E-2</v>
      </c>
      <c r="H35" s="93">
        <f t="shared" si="0"/>
        <v>8.9444549999999998E-2</v>
      </c>
      <c r="I35" s="93">
        <f t="shared" si="0"/>
        <v>7.0235549999999994E-2</v>
      </c>
      <c r="J35" s="93">
        <f t="shared" si="0"/>
        <v>2.4635299999999999E-2</v>
      </c>
      <c r="K35" s="93">
        <f t="shared" si="0"/>
        <v>0</v>
      </c>
      <c r="L35" s="93">
        <f t="shared" si="0"/>
        <v>0</v>
      </c>
      <c r="M35" s="93">
        <f t="shared" si="0"/>
        <v>0</v>
      </c>
      <c r="N35" s="93">
        <f t="shared" si="0"/>
        <v>0</v>
      </c>
      <c r="O35" s="93">
        <f t="shared" si="0"/>
        <v>0</v>
      </c>
      <c r="P35" s="148">
        <f>SUM(D35:O35)</f>
        <v>0.34126544999999997</v>
      </c>
      <c r="Q35" s="439"/>
      <c r="R35" s="440"/>
      <c r="S35" s="441"/>
      <c r="T35" s="440"/>
      <c r="U35" s="440"/>
      <c r="V35" s="441"/>
      <c r="W35" s="564"/>
      <c r="X35" s="565"/>
      <c r="Y35" s="565"/>
      <c r="Z35" s="566"/>
      <c r="AA35" s="445"/>
      <c r="AB35" s="446"/>
      <c r="AC35" s="446"/>
      <c r="AD35" s="447"/>
      <c r="AE35" s="334"/>
      <c r="AG35" s="335"/>
      <c r="AH35" s="335"/>
      <c r="AI35" s="335"/>
      <c r="AJ35" s="335"/>
      <c r="AK35" s="335"/>
      <c r="AL35" s="335"/>
      <c r="AM35" s="335"/>
      <c r="AN35" s="335"/>
      <c r="AO35" s="335"/>
    </row>
    <row r="36" spans="1:41" s="312" customFormat="1" ht="64.2" customHeight="1" thickBot="1" x14ac:dyDescent="0.35">
      <c r="A36" s="412" t="s">
        <v>433</v>
      </c>
      <c r="B36" s="274">
        <v>20000000</v>
      </c>
      <c r="C36" s="275"/>
      <c r="D36" s="358">
        <f>+D49+D53+D57</f>
        <v>863762</v>
      </c>
      <c r="E36" s="358">
        <f t="shared" ref="E36:O36" si="1">+E49+E53+E57</f>
        <v>481020</v>
      </c>
      <c r="F36" s="358">
        <f t="shared" si="1"/>
        <v>1099878</v>
      </c>
      <c r="G36" s="358">
        <f t="shared" si="1"/>
        <v>694341</v>
      </c>
      <c r="H36" s="358">
        <f t="shared" si="1"/>
        <v>1788891</v>
      </c>
      <c r="I36" s="358">
        <f t="shared" si="1"/>
        <v>1404711</v>
      </c>
      <c r="J36" s="358">
        <f t="shared" si="1"/>
        <v>492706</v>
      </c>
      <c r="K36" s="358">
        <f t="shared" si="1"/>
        <v>0</v>
      </c>
      <c r="L36" s="358">
        <f t="shared" si="1"/>
        <v>0</v>
      </c>
      <c r="M36" s="358">
        <f t="shared" si="1"/>
        <v>0</v>
      </c>
      <c r="N36" s="358">
        <f t="shared" si="1"/>
        <v>0</v>
      </c>
      <c r="O36" s="358">
        <f t="shared" si="1"/>
        <v>0</v>
      </c>
      <c r="P36" s="274">
        <f>SUM(D36:O36)</f>
        <v>6825309</v>
      </c>
      <c r="Q36" s="330"/>
      <c r="R36" s="331"/>
      <c r="S36" s="331"/>
      <c r="T36" s="331"/>
      <c r="U36" s="331"/>
      <c r="V36" s="331"/>
      <c r="W36" s="331"/>
      <c r="X36" s="331"/>
      <c r="Y36" s="331"/>
      <c r="Z36" s="331"/>
      <c r="AA36" s="331"/>
      <c r="AB36" s="331"/>
      <c r="AC36" s="331"/>
      <c r="AD36" s="332"/>
      <c r="AE36" s="311"/>
      <c r="AF36" s="361"/>
      <c r="AG36" s="313"/>
      <c r="AH36" s="313"/>
      <c r="AI36" s="313"/>
      <c r="AJ36" s="313"/>
      <c r="AK36" s="313"/>
      <c r="AL36" s="313"/>
      <c r="AM36" s="313"/>
      <c r="AN36" s="313"/>
      <c r="AO36" s="313"/>
    </row>
    <row r="37" spans="1:41" x14ac:dyDescent="0.3">
      <c r="A37" s="448" t="s">
        <v>191</v>
      </c>
      <c r="B37" s="450" t="s">
        <v>61</v>
      </c>
      <c r="C37" s="450" t="s">
        <v>11</v>
      </c>
      <c r="D37" s="450"/>
      <c r="E37" s="450"/>
      <c r="F37" s="450"/>
      <c r="G37" s="450"/>
      <c r="H37" s="450"/>
      <c r="I37" s="450"/>
      <c r="J37" s="450"/>
      <c r="K37" s="450"/>
      <c r="L37" s="450"/>
      <c r="M37" s="450"/>
      <c r="N37" s="450"/>
      <c r="O37" s="450"/>
      <c r="P37" s="450"/>
      <c r="Q37" s="450" t="s">
        <v>78</v>
      </c>
      <c r="R37" s="450"/>
      <c r="S37" s="450"/>
      <c r="T37" s="450"/>
      <c r="U37" s="450"/>
      <c r="V37" s="450"/>
      <c r="W37" s="450"/>
      <c r="X37" s="450"/>
      <c r="Y37" s="450"/>
      <c r="Z37" s="450"/>
      <c r="AA37" s="450"/>
      <c r="AB37" s="450"/>
      <c r="AC37" s="450"/>
      <c r="AD37" s="452"/>
      <c r="AG37" s="87"/>
      <c r="AH37" s="87"/>
      <c r="AI37" s="87"/>
      <c r="AJ37" s="87"/>
      <c r="AK37" s="87"/>
      <c r="AL37" s="87"/>
      <c r="AM37" s="87"/>
      <c r="AN37" s="87"/>
      <c r="AO37" s="87"/>
    </row>
    <row r="38" spans="1:41" ht="27.6" x14ac:dyDescent="0.3">
      <c r="A38" s="449"/>
      <c r="B38" s="451"/>
      <c r="C38" s="88" t="s">
        <v>12</v>
      </c>
      <c r="D38" s="88" t="s">
        <v>36</v>
      </c>
      <c r="E38" s="88" t="s">
        <v>37</v>
      </c>
      <c r="F38" s="88" t="s">
        <v>38</v>
      </c>
      <c r="G38" s="88" t="s">
        <v>51</v>
      </c>
      <c r="H38" s="88" t="s">
        <v>52</v>
      </c>
      <c r="I38" s="88" t="s">
        <v>53</v>
      </c>
      <c r="J38" s="88" t="s">
        <v>54</v>
      </c>
      <c r="K38" s="88" t="s">
        <v>55</v>
      </c>
      <c r="L38" s="88" t="s">
        <v>56</v>
      </c>
      <c r="M38" s="88" t="s">
        <v>57</v>
      </c>
      <c r="N38" s="88" t="s">
        <v>58</v>
      </c>
      <c r="O38" s="88" t="s">
        <v>59</v>
      </c>
      <c r="P38" s="88" t="s">
        <v>63</v>
      </c>
      <c r="Q38" s="451" t="s">
        <v>83</v>
      </c>
      <c r="R38" s="451"/>
      <c r="S38" s="451"/>
      <c r="T38" s="451"/>
      <c r="U38" s="451"/>
      <c r="V38" s="451"/>
      <c r="W38" s="451"/>
      <c r="X38" s="451"/>
      <c r="Y38" s="451"/>
      <c r="Z38" s="451"/>
      <c r="AA38" s="451"/>
      <c r="AB38" s="451"/>
      <c r="AC38" s="451"/>
      <c r="AD38" s="453"/>
      <c r="AG38" s="94"/>
      <c r="AH38" s="94"/>
      <c r="AI38" s="94"/>
      <c r="AJ38" s="94"/>
      <c r="AK38" s="94"/>
      <c r="AL38" s="94"/>
      <c r="AM38" s="94"/>
      <c r="AN38" s="94"/>
      <c r="AO38" s="94"/>
    </row>
    <row r="39" spans="1:41" ht="31.95" customHeight="1" x14ac:dyDescent="0.3">
      <c r="A39" s="413" t="s">
        <v>424</v>
      </c>
      <c r="B39" s="415">
        <v>0.1</v>
      </c>
      <c r="C39" s="102" t="s">
        <v>9</v>
      </c>
      <c r="D39" s="103">
        <v>1</v>
      </c>
      <c r="E39" s="103"/>
      <c r="F39" s="103"/>
      <c r="G39" s="103"/>
      <c r="H39" s="103"/>
      <c r="I39" s="103"/>
      <c r="J39" s="103"/>
      <c r="K39" s="103"/>
      <c r="L39" s="103"/>
      <c r="M39" s="103"/>
      <c r="N39" s="103"/>
      <c r="O39" s="103"/>
      <c r="P39" s="202">
        <f t="shared" ref="P39:P62" si="2">SUM(D39:O39)</f>
        <v>1</v>
      </c>
      <c r="Q39" s="416" t="s">
        <v>563</v>
      </c>
      <c r="R39" s="416"/>
      <c r="S39" s="416"/>
      <c r="T39" s="416"/>
      <c r="U39" s="416"/>
      <c r="V39" s="416"/>
      <c r="W39" s="416"/>
      <c r="X39" s="416"/>
      <c r="Y39" s="416"/>
      <c r="Z39" s="416"/>
      <c r="AA39" s="416"/>
      <c r="AB39" s="416"/>
      <c r="AC39" s="416"/>
      <c r="AD39" s="417"/>
      <c r="AE39" s="97"/>
      <c r="AG39" s="98"/>
      <c r="AH39" s="98"/>
      <c r="AI39" s="98"/>
      <c r="AJ39" s="98"/>
      <c r="AK39" s="98"/>
      <c r="AL39" s="98"/>
      <c r="AM39" s="98"/>
      <c r="AN39" s="98"/>
      <c r="AO39" s="98"/>
    </row>
    <row r="40" spans="1:41" ht="36.450000000000003" customHeight="1" x14ac:dyDescent="0.3">
      <c r="A40" s="413"/>
      <c r="B40" s="415"/>
      <c r="C40" s="99" t="s">
        <v>10</v>
      </c>
      <c r="D40" s="100">
        <f>+D41/B41</f>
        <v>0.875</v>
      </c>
      <c r="E40" s="100">
        <f>+E41/B41</f>
        <v>0.125</v>
      </c>
      <c r="F40" s="100"/>
      <c r="G40" s="100"/>
      <c r="H40" s="100"/>
      <c r="I40" s="100"/>
      <c r="J40" s="100"/>
      <c r="K40" s="100"/>
      <c r="L40" s="100"/>
      <c r="M40" s="100"/>
      <c r="N40" s="100"/>
      <c r="O40" s="100"/>
      <c r="P40" s="202">
        <f t="shared" si="2"/>
        <v>1</v>
      </c>
      <c r="Q40" s="416"/>
      <c r="R40" s="416"/>
      <c r="S40" s="416"/>
      <c r="T40" s="416"/>
      <c r="U40" s="416"/>
      <c r="V40" s="416"/>
      <c r="W40" s="416"/>
      <c r="X40" s="416"/>
      <c r="Y40" s="416"/>
      <c r="Z40" s="416"/>
      <c r="AA40" s="416"/>
      <c r="AB40" s="416"/>
      <c r="AC40" s="416"/>
      <c r="AD40" s="417"/>
      <c r="AE40" s="97"/>
    </row>
    <row r="41" spans="1:41" s="300" customFormat="1" ht="27.6" hidden="1" x14ac:dyDescent="0.3">
      <c r="A41" s="380" t="s">
        <v>427</v>
      </c>
      <c r="B41" s="279">
        <v>8</v>
      </c>
      <c r="C41" s="302"/>
      <c r="D41" s="303">
        <v>7</v>
      </c>
      <c r="E41" s="303">
        <v>1</v>
      </c>
      <c r="F41" s="303"/>
      <c r="G41" s="304"/>
      <c r="H41" s="304"/>
      <c r="I41" s="304"/>
      <c r="J41" s="304"/>
      <c r="K41" s="304"/>
      <c r="L41" s="304"/>
      <c r="M41" s="304"/>
      <c r="N41" s="304"/>
      <c r="O41" s="304"/>
      <c r="P41" s="279">
        <f t="shared" si="2"/>
        <v>8</v>
      </c>
      <c r="Q41" s="305"/>
      <c r="R41" s="305"/>
      <c r="S41" s="305"/>
      <c r="T41" s="305"/>
      <c r="U41" s="305"/>
      <c r="V41" s="305"/>
      <c r="W41" s="305"/>
      <c r="X41" s="305"/>
      <c r="Y41" s="305"/>
      <c r="Z41" s="305"/>
      <c r="AA41" s="305"/>
      <c r="AB41" s="305"/>
      <c r="AC41" s="305"/>
      <c r="AD41" s="306"/>
      <c r="AE41" s="299"/>
      <c r="AG41" s="301"/>
      <c r="AH41" s="301"/>
      <c r="AI41" s="301"/>
      <c r="AJ41" s="301"/>
      <c r="AK41" s="301"/>
      <c r="AL41" s="301"/>
      <c r="AM41" s="301"/>
      <c r="AN41" s="301"/>
      <c r="AO41" s="301"/>
    </row>
    <row r="42" spans="1:41" s="328" customFormat="1" hidden="1" x14ac:dyDescent="0.3">
      <c r="A42" s="315"/>
      <c r="B42" s="316"/>
      <c r="C42" s="317"/>
      <c r="D42" s="320">
        <f>$B$39*D40</f>
        <v>8.7500000000000008E-2</v>
      </c>
      <c r="E42" s="320">
        <f t="shared" ref="E42:O42" si="3">$B$39*E40</f>
        <v>1.2500000000000001E-2</v>
      </c>
      <c r="F42" s="320">
        <f t="shared" si="3"/>
        <v>0</v>
      </c>
      <c r="G42" s="320">
        <f t="shared" si="3"/>
        <v>0</v>
      </c>
      <c r="H42" s="320">
        <f t="shared" si="3"/>
        <v>0</v>
      </c>
      <c r="I42" s="320">
        <f t="shared" si="3"/>
        <v>0</v>
      </c>
      <c r="J42" s="320">
        <f t="shared" si="3"/>
        <v>0</v>
      </c>
      <c r="K42" s="320">
        <f t="shared" si="3"/>
        <v>0</v>
      </c>
      <c r="L42" s="320">
        <f t="shared" si="3"/>
        <v>0</v>
      </c>
      <c r="M42" s="320">
        <f t="shared" si="3"/>
        <v>0</v>
      </c>
      <c r="N42" s="320">
        <f t="shared" si="3"/>
        <v>0</v>
      </c>
      <c r="O42" s="320">
        <f t="shared" si="3"/>
        <v>0</v>
      </c>
      <c r="P42" s="316">
        <f t="shared" si="2"/>
        <v>0.1</v>
      </c>
      <c r="Q42" s="318"/>
      <c r="R42" s="318"/>
      <c r="S42" s="318"/>
      <c r="T42" s="318"/>
      <c r="U42" s="318"/>
      <c r="V42" s="318"/>
      <c r="W42" s="318"/>
      <c r="X42" s="318"/>
      <c r="Y42" s="318"/>
      <c r="Z42" s="318"/>
      <c r="AA42" s="318"/>
      <c r="AB42" s="318"/>
      <c r="AC42" s="318"/>
      <c r="AD42" s="319"/>
      <c r="AE42" s="294"/>
      <c r="AG42" s="295"/>
      <c r="AH42" s="295"/>
      <c r="AI42" s="295"/>
      <c r="AJ42" s="295"/>
      <c r="AK42" s="295"/>
      <c r="AL42" s="295"/>
      <c r="AM42" s="295"/>
      <c r="AN42" s="295"/>
      <c r="AO42" s="295"/>
    </row>
    <row r="43" spans="1:41" ht="28.2" customHeight="1" x14ac:dyDescent="0.3">
      <c r="A43" s="413" t="s">
        <v>425</v>
      </c>
      <c r="B43" s="415">
        <v>0.1</v>
      </c>
      <c r="C43" s="102" t="s">
        <v>9</v>
      </c>
      <c r="D43" s="103">
        <v>0</v>
      </c>
      <c r="E43" s="103"/>
      <c r="F43" s="103"/>
      <c r="G43" s="103">
        <v>1</v>
      </c>
      <c r="H43" s="103"/>
      <c r="I43" s="103"/>
      <c r="J43" s="103"/>
      <c r="K43" s="103"/>
      <c r="L43" s="103"/>
      <c r="M43" s="103"/>
      <c r="N43" s="103"/>
      <c r="O43" s="103"/>
      <c r="P43" s="202">
        <f t="shared" si="2"/>
        <v>1</v>
      </c>
      <c r="Q43" s="416" t="s">
        <v>539</v>
      </c>
      <c r="R43" s="416"/>
      <c r="S43" s="416"/>
      <c r="T43" s="416"/>
      <c r="U43" s="416"/>
      <c r="V43" s="416"/>
      <c r="W43" s="416"/>
      <c r="X43" s="416"/>
      <c r="Y43" s="416"/>
      <c r="Z43" s="416"/>
      <c r="AA43" s="416"/>
      <c r="AB43" s="416"/>
      <c r="AC43" s="416"/>
      <c r="AD43" s="417"/>
      <c r="AE43" s="97"/>
    </row>
    <row r="44" spans="1:41" ht="31.2" customHeight="1" x14ac:dyDescent="0.3">
      <c r="A44" s="413"/>
      <c r="B44" s="415"/>
      <c r="C44" s="99" t="s">
        <v>10</v>
      </c>
      <c r="D44" s="100"/>
      <c r="E44" s="100"/>
      <c r="F44" s="100"/>
      <c r="G44" s="100"/>
      <c r="H44" s="100"/>
      <c r="I44" s="100">
        <v>1</v>
      </c>
      <c r="J44" s="100"/>
      <c r="K44" s="100"/>
      <c r="L44" s="100"/>
      <c r="M44" s="100"/>
      <c r="N44" s="100"/>
      <c r="O44" s="100"/>
      <c r="P44" s="202">
        <f t="shared" si="2"/>
        <v>1</v>
      </c>
      <c r="Q44" s="416"/>
      <c r="R44" s="416"/>
      <c r="S44" s="416"/>
      <c r="T44" s="416"/>
      <c r="U44" s="416"/>
      <c r="V44" s="416"/>
      <c r="W44" s="416"/>
      <c r="X44" s="416"/>
      <c r="Y44" s="416"/>
      <c r="Z44" s="416"/>
      <c r="AA44" s="416"/>
      <c r="AB44" s="416"/>
      <c r="AC44" s="416"/>
      <c r="AD44" s="417"/>
      <c r="AE44" s="97"/>
    </row>
    <row r="45" spans="1:41" s="300" customFormat="1" hidden="1" x14ac:dyDescent="0.3">
      <c r="A45" s="380" t="s">
        <v>428</v>
      </c>
      <c r="B45" s="279">
        <v>1</v>
      </c>
      <c r="C45" s="302"/>
      <c r="D45" s="303">
        <v>0</v>
      </c>
      <c r="E45" s="303">
        <v>0</v>
      </c>
      <c r="F45" s="303">
        <v>0</v>
      </c>
      <c r="G45" s="304">
        <v>0</v>
      </c>
      <c r="H45" s="304">
        <v>0</v>
      </c>
      <c r="I45" s="304">
        <v>1</v>
      </c>
      <c r="J45" s="304"/>
      <c r="K45" s="304"/>
      <c r="L45" s="304"/>
      <c r="M45" s="304"/>
      <c r="N45" s="304"/>
      <c r="O45" s="304"/>
      <c r="P45" s="279">
        <f t="shared" si="2"/>
        <v>1</v>
      </c>
      <c r="Q45" s="305"/>
      <c r="R45" s="305"/>
      <c r="S45" s="305"/>
      <c r="T45" s="305"/>
      <c r="U45" s="305"/>
      <c r="V45" s="305"/>
      <c r="W45" s="305"/>
      <c r="X45" s="305"/>
      <c r="Y45" s="305"/>
      <c r="Z45" s="305"/>
      <c r="AA45" s="305"/>
      <c r="AB45" s="305"/>
      <c r="AC45" s="305"/>
      <c r="AD45" s="306"/>
      <c r="AE45" s="299"/>
      <c r="AG45" s="301"/>
      <c r="AH45" s="301"/>
      <c r="AI45" s="301"/>
      <c r="AJ45" s="301"/>
      <c r="AK45" s="301"/>
      <c r="AL45" s="301"/>
      <c r="AM45" s="301"/>
      <c r="AN45" s="301"/>
      <c r="AO45" s="301"/>
    </row>
    <row r="46" spans="1:41" s="328" customFormat="1" hidden="1" x14ac:dyDescent="0.3">
      <c r="A46" s="315"/>
      <c r="B46" s="316"/>
      <c r="C46" s="317"/>
      <c r="D46" s="320">
        <f>$B$43*D44</f>
        <v>0</v>
      </c>
      <c r="E46" s="320">
        <f t="shared" ref="E46:O46" si="4">$B$39*E44</f>
        <v>0</v>
      </c>
      <c r="F46" s="320">
        <f t="shared" si="4"/>
        <v>0</v>
      </c>
      <c r="G46" s="320">
        <f t="shared" si="4"/>
        <v>0</v>
      </c>
      <c r="H46" s="320">
        <f t="shared" si="4"/>
        <v>0</v>
      </c>
      <c r="I46" s="320">
        <f t="shared" si="4"/>
        <v>0.1</v>
      </c>
      <c r="J46" s="320">
        <f t="shared" si="4"/>
        <v>0</v>
      </c>
      <c r="K46" s="320">
        <f t="shared" si="4"/>
        <v>0</v>
      </c>
      <c r="L46" s="320">
        <f t="shared" si="4"/>
        <v>0</v>
      </c>
      <c r="M46" s="320">
        <f t="shared" si="4"/>
        <v>0</v>
      </c>
      <c r="N46" s="320">
        <f t="shared" si="4"/>
        <v>0</v>
      </c>
      <c r="O46" s="320">
        <f t="shared" si="4"/>
        <v>0</v>
      </c>
      <c r="P46" s="316">
        <f t="shared" si="2"/>
        <v>0.1</v>
      </c>
      <c r="Q46" s="318"/>
      <c r="R46" s="318"/>
      <c r="S46" s="318"/>
      <c r="T46" s="318"/>
      <c r="U46" s="318"/>
      <c r="V46" s="318"/>
      <c r="W46" s="318"/>
      <c r="X46" s="318"/>
      <c r="Y46" s="318"/>
      <c r="Z46" s="318"/>
      <c r="AA46" s="318"/>
      <c r="AB46" s="318"/>
      <c r="AC46" s="318"/>
      <c r="AD46" s="319"/>
      <c r="AE46" s="294"/>
      <c r="AG46" s="295"/>
      <c r="AH46" s="295"/>
      <c r="AI46" s="295"/>
      <c r="AJ46" s="295"/>
      <c r="AK46" s="295"/>
      <c r="AL46" s="295"/>
      <c r="AM46" s="295"/>
      <c r="AN46" s="295"/>
      <c r="AO46" s="295"/>
    </row>
    <row r="47" spans="1:41" ht="30.45" customHeight="1" x14ac:dyDescent="0.3">
      <c r="A47" s="413" t="s">
        <v>434</v>
      </c>
      <c r="B47" s="415">
        <v>0.15</v>
      </c>
      <c r="C47" s="102" t="s">
        <v>9</v>
      </c>
      <c r="D47" s="103">
        <v>0</v>
      </c>
      <c r="E47" s="103">
        <v>8.3299999999999999E-2</v>
      </c>
      <c r="F47" s="103">
        <v>8.3299999999999999E-2</v>
      </c>
      <c r="G47" s="103">
        <v>8.3299999999999999E-2</v>
      </c>
      <c r="H47" s="103">
        <v>8.3299999999999999E-2</v>
      </c>
      <c r="I47" s="103">
        <v>8.3299999999999999E-2</v>
      </c>
      <c r="J47" s="103">
        <v>8.3299999999999999E-2</v>
      </c>
      <c r="K47" s="103">
        <v>8.3299999999999999E-2</v>
      </c>
      <c r="L47" s="103">
        <v>8.3299999999999999E-2</v>
      </c>
      <c r="M47" s="103">
        <v>8.3299999999999999E-2</v>
      </c>
      <c r="N47" s="103">
        <v>0.15</v>
      </c>
      <c r="O47" s="103">
        <v>0.1</v>
      </c>
      <c r="P47" s="202">
        <f t="shared" si="2"/>
        <v>0.99970000000000003</v>
      </c>
      <c r="Q47" s="416" t="s">
        <v>564</v>
      </c>
      <c r="R47" s="416"/>
      <c r="S47" s="416"/>
      <c r="T47" s="416"/>
      <c r="U47" s="416"/>
      <c r="V47" s="416"/>
      <c r="W47" s="416"/>
      <c r="X47" s="416"/>
      <c r="Y47" s="416"/>
      <c r="Z47" s="416"/>
      <c r="AA47" s="416"/>
      <c r="AB47" s="416"/>
      <c r="AC47" s="416"/>
      <c r="AD47" s="417"/>
      <c r="AE47" s="97"/>
    </row>
    <row r="48" spans="1:41" ht="60.75" customHeight="1" x14ac:dyDescent="0.3">
      <c r="A48" s="414"/>
      <c r="B48" s="415"/>
      <c r="C48" s="99" t="s">
        <v>10</v>
      </c>
      <c r="D48" s="100">
        <f>+D49/B49</f>
        <v>0.13269600000000001</v>
      </c>
      <c r="E48" s="100">
        <f>+E49/$B$49</f>
        <v>6.7120666666666662E-2</v>
      </c>
      <c r="F48" s="100">
        <f t="shared" ref="F48:O48" si="5">+F49/$B$49</f>
        <v>0.16387866666666667</v>
      </c>
      <c r="G48" s="100">
        <f t="shared" si="5"/>
        <v>0.10004466666666667</v>
      </c>
      <c r="H48" s="100">
        <f t="shared" si="5"/>
        <v>0.28199433333333335</v>
      </c>
      <c r="I48" s="100">
        <f t="shared" si="5"/>
        <v>0.21199283333333332</v>
      </c>
      <c r="J48" s="100">
        <f t="shared" si="5"/>
        <v>6.8430000000000005E-2</v>
      </c>
      <c r="K48" s="100">
        <f t="shared" si="5"/>
        <v>0</v>
      </c>
      <c r="L48" s="100">
        <f t="shared" si="5"/>
        <v>0</v>
      </c>
      <c r="M48" s="100">
        <f t="shared" si="5"/>
        <v>0</v>
      </c>
      <c r="N48" s="100">
        <f t="shared" si="5"/>
        <v>0</v>
      </c>
      <c r="O48" s="100">
        <f t="shared" si="5"/>
        <v>0</v>
      </c>
      <c r="P48" s="202">
        <f t="shared" si="2"/>
        <v>1.0261571666666667</v>
      </c>
      <c r="Q48" s="416"/>
      <c r="R48" s="416"/>
      <c r="S48" s="416"/>
      <c r="T48" s="416"/>
      <c r="U48" s="416"/>
      <c r="V48" s="416"/>
      <c r="W48" s="416"/>
      <c r="X48" s="416"/>
      <c r="Y48" s="416"/>
      <c r="Z48" s="416"/>
      <c r="AA48" s="416"/>
      <c r="AB48" s="416"/>
      <c r="AC48" s="416"/>
      <c r="AD48" s="417"/>
      <c r="AE48" s="97"/>
    </row>
    <row r="49" spans="1:41" s="300" customFormat="1" ht="109.5" hidden="1" customHeight="1" x14ac:dyDescent="0.3">
      <c r="A49" s="380" t="s">
        <v>429</v>
      </c>
      <c r="B49" s="279">
        <f>+B36*30%</f>
        <v>6000000</v>
      </c>
      <c r="C49" s="302"/>
      <c r="D49" s="303">
        <v>796176</v>
      </c>
      <c r="E49" s="303">
        <v>402724</v>
      </c>
      <c r="F49" s="303">
        <v>983272</v>
      </c>
      <c r="G49" s="303">
        <v>600268</v>
      </c>
      <c r="H49" s="303">
        <v>1691966</v>
      </c>
      <c r="I49" s="304">
        <v>1271957</v>
      </c>
      <c r="J49" s="304">
        <v>410580</v>
      </c>
      <c r="K49" s="304"/>
      <c r="L49" s="304"/>
      <c r="M49" s="304"/>
      <c r="N49" s="304"/>
      <c r="O49" s="304"/>
      <c r="P49" s="279">
        <f t="shared" si="2"/>
        <v>6156943</v>
      </c>
      <c r="Q49" s="305"/>
      <c r="R49" s="305"/>
      <c r="S49" s="305"/>
      <c r="T49" s="305"/>
      <c r="U49" s="305"/>
      <c r="V49" s="305"/>
      <c r="W49" s="305"/>
      <c r="X49" s="305"/>
      <c r="Y49" s="305"/>
      <c r="Z49" s="305"/>
      <c r="AA49" s="305"/>
      <c r="AB49" s="305"/>
      <c r="AC49" s="305"/>
      <c r="AD49" s="306"/>
      <c r="AE49" s="299"/>
      <c r="AG49" s="301"/>
      <c r="AH49" s="301"/>
      <c r="AI49" s="301"/>
      <c r="AJ49" s="301"/>
      <c r="AK49" s="301"/>
      <c r="AL49" s="301"/>
      <c r="AM49" s="301"/>
      <c r="AN49" s="301"/>
      <c r="AO49" s="301"/>
    </row>
    <row r="50" spans="1:41" s="328" customFormat="1" hidden="1" x14ac:dyDescent="0.3">
      <c r="A50" s="315"/>
      <c r="B50" s="316"/>
      <c r="C50" s="317"/>
      <c r="D50" s="320">
        <f>$B$47*D48</f>
        <v>1.9904399999999999E-2</v>
      </c>
      <c r="E50" s="320">
        <f t="shared" ref="E50:O50" si="6">$B$39*E48</f>
        <v>6.7120666666666664E-3</v>
      </c>
      <c r="F50" s="320">
        <f t="shared" si="6"/>
        <v>1.6387866666666667E-2</v>
      </c>
      <c r="G50" s="320">
        <f t="shared" si="6"/>
        <v>1.0004466666666668E-2</v>
      </c>
      <c r="H50" s="320">
        <f t="shared" si="6"/>
        <v>2.8199433333333336E-2</v>
      </c>
      <c r="I50" s="320">
        <f t="shared" si="6"/>
        <v>2.1199283333333332E-2</v>
      </c>
      <c r="J50" s="320">
        <f t="shared" si="6"/>
        <v>6.843000000000001E-3</v>
      </c>
      <c r="K50" s="320">
        <f t="shared" si="6"/>
        <v>0</v>
      </c>
      <c r="L50" s="320">
        <f t="shared" si="6"/>
        <v>0</v>
      </c>
      <c r="M50" s="320">
        <f t="shared" si="6"/>
        <v>0</v>
      </c>
      <c r="N50" s="320">
        <f t="shared" si="6"/>
        <v>0</v>
      </c>
      <c r="O50" s="320">
        <f t="shared" si="6"/>
        <v>0</v>
      </c>
      <c r="P50" s="316">
        <f t="shared" si="2"/>
        <v>0.10925051666666667</v>
      </c>
      <c r="Q50" s="318"/>
      <c r="R50" s="318"/>
      <c r="S50" s="318"/>
      <c r="T50" s="318"/>
      <c r="U50" s="318"/>
      <c r="V50" s="318"/>
      <c r="W50" s="318"/>
      <c r="X50" s="318"/>
      <c r="Y50" s="318"/>
      <c r="Z50" s="318"/>
      <c r="AA50" s="318"/>
      <c r="AB50" s="318"/>
      <c r="AC50" s="318"/>
      <c r="AD50" s="319"/>
      <c r="AE50" s="294"/>
      <c r="AG50" s="295"/>
      <c r="AH50" s="295"/>
      <c r="AI50" s="295"/>
      <c r="AJ50" s="295"/>
      <c r="AK50" s="295"/>
      <c r="AL50" s="295"/>
      <c r="AM50" s="295"/>
      <c r="AN50" s="295"/>
      <c r="AO50" s="295"/>
    </row>
    <row r="51" spans="1:41" ht="31.2" customHeight="1" x14ac:dyDescent="0.3">
      <c r="A51" s="413" t="s">
        <v>435</v>
      </c>
      <c r="B51" s="415">
        <v>0.2</v>
      </c>
      <c r="C51" s="102" t="s">
        <v>9</v>
      </c>
      <c r="D51" s="103">
        <v>0</v>
      </c>
      <c r="E51" s="103">
        <v>0</v>
      </c>
      <c r="F51" s="103">
        <v>0</v>
      </c>
      <c r="G51" s="103">
        <v>0</v>
      </c>
      <c r="H51" s="103">
        <v>0.1</v>
      </c>
      <c r="I51" s="103">
        <v>0.1</v>
      </c>
      <c r="J51" s="103">
        <v>0.05</v>
      </c>
      <c r="K51" s="103">
        <v>0.05</v>
      </c>
      <c r="L51" s="103">
        <v>0.1</v>
      </c>
      <c r="M51" s="103">
        <v>0.05</v>
      </c>
      <c r="N51" s="103">
        <v>0.2</v>
      </c>
      <c r="O51" s="103">
        <v>0.35</v>
      </c>
      <c r="P51" s="202">
        <f t="shared" si="2"/>
        <v>1</v>
      </c>
      <c r="Q51" s="416" t="s">
        <v>540</v>
      </c>
      <c r="R51" s="416"/>
      <c r="S51" s="416"/>
      <c r="T51" s="416"/>
      <c r="U51" s="416"/>
      <c r="V51" s="416"/>
      <c r="W51" s="416"/>
      <c r="X51" s="416"/>
      <c r="Y51" s="416"/>
      <c r="Z51" s="416"/>
      <c r="AA51" s="416"/>
      <c r="AB51" s="416"/>
      <c r="AC51" s="416"/>
      <c r="AD51" s="417"/>
      <c r="AE51" s="97"/>
    </row>
    <row r="52" spans="1:41" ht="28.2" customHeight="1" x14ac:dyDescent="0.3">
      <c r="A52" s="414"/>
      <c r="B52" s="415"/>
      <c r="C52" s="99" t="s">
        <v>10</v>
      </c>
      <c r="D52" s="100">
        <f>+D53/$B$53</f>
        <v>0</v>
      </c>
      <c r="E52" s="100">
        <f t="shared" ref="E52:O52" si="7">+E53/$B$53</f>
        <v>0</v>
      </c>
      <c r="F52" s="100">
        <f t="shared" si="7"/>
        <v>0</v>
      </c>
      <c r="G52" s="100">
        <f t="shared" si="7"/>
        <v>0</v>
      </c>
      <c r="H52" s="100">
        <f t="shared" si="7"/>
        <v>0</v>
      </c>
      <c r="I52" s="100">
        <f t="shared" si="7"/>
        <v>0</v>
      </c>
      <c r="J52" s="100">
        <f t="shared" si="7"/>
        <v>0</v>
      </c>
      <c r="K52" s="100">
        <f t="shared" si="7"/>
        <v>0</v>
      </c>
      <c r="L52" s="100">
        <f t="shared" si="7"/>
        <v>0</v>
      </c>
      <c r="M52" s="100">
        <f t="shared" si="7"/>
        <v>0</v>
      </c>
      <c r="N52" s="100">
        <f t="shared" si="7"/>
        <v>0</v>
      </c>
      <c r="O52" s="100">
        <f t="shared" si="7"/>
        <v>0</v>
      </c>
      <c r="P52" s="202">
        <f t="shared" si="2"/>
        <v>0</v>
      </c>
      <c r="Q52" s="416"/>
      <c r="R52" s="416"/>
      <c r="S52" s="416"/>
      <c r="T52" s="416"/>
      <c r="U52" s="416"/>
      <c r="V52" s="416"/>
      <c r="W52" s="416"/>
      <c r="X52" s="416"/>
      <c r="Y52" s="416"/>
      <c r="Z52" s="416"/>
      <c r="AA52" s="416"/>
      <c r="AB52" s="416"/>
      <c r="AC52" s="416"/>
      <c r="AD52" s="417"/>
      <c r="AE52" s="97"/>
    </row>
    <row r="53" spans="1:41" s="300" customFormat="1" ht="33.6" hidden="1" customHeight="1" x14ac:dyDescent="0.3">
      <c r="A53" s="384" t="s">
        <v>492</v>
      </c>
      <c r="B53" s="279">
        <v>13000000</v>
      </c>
      <c r="C53" s="302"/>
      <c r="D53" s="303">
        <v>0</v>
      </c>
      <c r="E53" s="303">
        <v>0</v>
      </c>
      <c r="F53" s="303">
        <v>0</v>
      </c>
      <c r="G53" s="304">
        <v>0</v>
      </c>
      <c r="H53" s="304">
        <v>0</v>
      </c>
      <c r="I53" s="304"/>
      <c r="J53" s="304"/>
      <c r="K53" s="304"/>
      <c r="L53" s="304"/>
      <c r="M53" s="304"/>
      <c r="N53" s="304"/>
      <c r="O53" s="304"/>
      <c r="P53" s="279">
        <f t="shared" si="2"/>
        <v>0</v>
      </c>
      <c r="Q53" s="305"/>
      <c r="R53" s="337"/>
      <c r="S53" s="305"/>
      <c r="T53" s="305"/>
      <c r="U53" s="305"/>
      <c r="V53" s="305"/>
      <c r="W53" s="305"/>
      <c r="X53" s="305"/>
      <c r="Y53" s="305"/>
      <c r="Z53" s="305"/>
      <c r="AA53" s="305"/>
      <c r="AB53" s="305"/>
      <c r="AC53" s="305"/>
      <c r="AD53" s="306"/>
      <c r="AE53" s="299"/>
      <c r="AG53" s="301"/>
      <c r="AH53" s="301"/>
      <c r="AI53" s="301"/>
      <c r="AJ53" s="301"/>
      <c r="AK53" s="301"/>
      <c r="AL53" s="301"/>
      <c r="AM53" s="301"/>
      <c r="AN53" s="301"/>
      <c r="AO53" s="301"/>
    </row>
    <row r="54" spans="1:41" s="328" customFormat="1" ht="30.6" hidden="1" customHeight="1" x14ac:dyDescent="0.3">
      <c r="A54" s="315"/>
      <c r="B54" s="316"/>
      <c r="C54" s="317"/>
      <c r="D54" s="320">
        <f>$B$51*D52</f>
        <v>0</v>
      </c>
      <c r="E54" s="320">
        <f t="shared" ref="E54:O54" si="8">$B$39*E52</f>
        <v>0</v>
      </c>
      <c r="F54" s="320">
        <f t="shared" si="8"/>
        <v>0</v>
      </c>
      <c r="G54" s="320">
        <f t="shared" si="8"/>
        <v>0</v>
      </c>
      <c r="H54" s="320">
        <f t="shared" si="8"/>
        <v>0</v>
      </c>
      <c r="I54" s="320">
        <f t="shared" si="8"/>
        <v>0</v>
      </c>
      <c r="J54" s="320">
        <f t="shared" si="8"/>
        <v>0</v>
      </c>
      <c r="K54" s="320">
        <f t="shared" si="8"/>
        <v>0</v>
      </c>
      <c r="L54" s="320">
        <f t="shared" si="8"/>
        <v>0</v>
      </c>
      <c r="M54" s="320">
        <f t="shared" si="8"/>
        <v>0</v>
      </c>
      <c r="N54" s="320">
        <f t="shared" si="8"/>
        <v>0</v>
      </c>
      <c r="O54" s="320">
        <f t="shared" si="8"/>
        <v>0</v>
      </c>
      <c r="P54" s="316">
        <f t="shared" si="2"/>
        <v>0</v>
      </c>
      <c r="Q54" s="338"/>
      <c r="R54" s="318"/>
      <c r="S54" s="318"/>
      <c r="T54" s="318"/>
      <c r="U54" s="318"/>
      <c r="V54" s="318"/>
      <c r="W54" s="318"/>
      <c r="X54" s="318"/>
      <c r="Y54" s="318"/>
      <c r="Z54" s="318"/>
      <c r="AA54" s="318"/>
      <c r="AB54" s="318"/>
      <c r="AC54" s="318"/>
      <c r="AD54" s="319"/>
      <c r="AE54" s="294"/>
      <c r="AG54" s="295"/>
      <c r="AH54" s="295"/>
      <c r="AI54" s="295"/>
      <c r="AJ54" s="295"/>
      <c r="AK54" s="295"/>
      <c r="AL54" s="295"/>
      <c r="AM54" s="295"/>
      <c r="AN54" s="295"/>
      <c r="AO54" s="295"/>
    </row>
    <row r="55" spans="1:41" ht="27.45" customHeight="1" x14ac:dyDescent="0.3">
      <c r="A55" s="413" t="s">
        <v>436</v>
      </c>
      <c r="B55" s="415">
        <v>0.1</v>
      </c>
      <c r="C55" s="102" t="s">
        <v>9</v>
      </c>
      <c r="D55" s="103">
        <v>0</v>
      </c>
      <c r="E55" s="103">
        <v>8.3299999999999999E-2</v>
      </c>
      <c r="F55" s="103">
        <v>8.3299999999999999E-2</v>
      </c>
      <c r="G55" s="103">
        <v>8.3299999999999999E-2</v>
      </c>
      <c r="H55" s="103">
        <v>8.3299999999999999E-2</v>
      </c>
      <c r="I55" s="103">
        <v>8.3299999999999999E-2</v>
      </c>
      <c r="J55" s="103">
        <v>8.3299999999999999E-2</v>
      </c>
      <c r="K55" s="103">
        <v>8.3299999999999999E-2</v>
      </c>
      <c r="L55" s="103">
        <v>8.3299999999999999E-2</v>
      </c>
      <c r="M55" s="103">
        <v>8.3299999999999999E-2</v>
      </c>
      <c r="N55" s="103">
        <v>0.15</v>
      </c>
      <c r="O55" s="103">
        <v>0.1</v>
      </c>
      <c r="P55" s="202">
        <f t="shared" si="2"/>
        <v>0.99970000000000003</v>
      </c>
      <c r="Q55" s="567" t="s">
        <v>565</v>
      </c>
      <c r="R55" s="567"/>
      <c r="S55" s="567"/>
      <c r="T55" s="567"/>
      <c r="U55" s="567"/>
      <c r="V55" s="567"/>
      <c r="W55" s="567"/>
      <c r="X55" s="567"/>
      <c r="Y55" s="567"/>
      <c r="Z55" s="567"/>
      <c r="AA55" s="567"/>
      <c r="AB55" s="567"/>
      <c r="AC55" s="567"/>
      <c r="AD55" s="568"/>
      <c r="AE55" s="97"/>
    </row>
    <row r="56" spans="1:41" ht="29.7" customHeight="1" x14ac:dyDescent="0.3">
      <c r="A56" s="414"/>
      <c r="B56" s="415"/>
      <c r="C56" s="99" t="s">
        <v>10</v>
      </c>
      <c r="D56" s="100">
        <f>+D57/$B$57</f>
        <v>6.7585999999999993E-2</v>
      </c>
      <c r="E56" s="100">
        <f t="shared" ref="E56:O56" si="9">+E57/$B$57</f>
        <v>7.8296000000000004E-2</v>
      </c>
      <c r="F56" s="100">
        <f t="shared" si="9"/>
        <v>0.116606</v>
      </c>
      <c r="G56" s="100">
        <f t="shared" si="9"/>
        <v>9.4073000000000004E-2</v>
      </c>
      <c r="H56" s="100">
        <f t="shared" si="9"/>
        <v>9.6924999999999997E-2</v>
      </c>
      <c r="I56" s="100">
        <f t="shared" si="9"/>
        <v>0.13275400000000001</v>
      </c>
      <c r="J56" s="100">
        <f t="shared" si="9"/>
        <v>8.2126000000000005E-2</v>
      </c>
      <c r="K56" s="100">
        <f t="shared" si="9"/>
        <v>0</v>
      </c>
      <c r="L56" s="100">
        <f t="shared" si="9"/>
        <v>0</v>
      </c>
      <c r="M56" s="100">
        <f t="shared" si="9"/>
        <v>0</v>
      </c>
      <c r="N56" s="100">
        <f t="shared" si="9"/>
        <v>0</v>
      </c>
      <c r="O56" s="100">
        <f t="shared" si="9"/>
        <v>0</v>
      </c>
      <c r="P56" s="202">
        <f t="shared" si="2"/>
        <v>0.66836600000000002</v>
      </c>
      <c r="Q56" s="567"/>
      <c r="R56" s="567"/>
      <c r="S56" s="567"/>
      <c r="T56" s="567"/>
      <c r="U56" s="567"/>
      <c r="V56" s="567"/>
      <c r="W56" s="567"/>
      <c r="X56" s="567"/>
      <c r="Y56" s="567"/>
      <c r="Z56" s="567"/>
      <c r="AA56" s="567"/>
      <c r="AB56" s="567"/>
      <c r="AC56" s="567"/>
      <c r="AD56" s="568"/>
      <c r="AE56" s="97"/>
    </row>
    <row r="57" spans="1:41" s="300" customFormat="1" hidden="1" x14ac:dyDescent="0.3">
      <c r="A57" s="380" t="s">
        <v>431</v>
      </c>
      <c r="B57" s="279">
        <v>1000000</v>
      </c>
      <c r="C57" s="302"/>
      <c r="D57" s="303">
        <v>67586</v>
      </c>
      <c r="E57" s="303">
        <v>78296</v>
      </c>
      <c r="F57" s="303">
        <v>116606</v>
      </c>
      <c r="G57" s="303">
        <v>94073</v>
      </c>
      <c r="H57" s="303">
        <v>96925</v>
      </c>
      <c r="I57" s="304">
        <v>132754</v>
      </c>
      <c r="J57" s="304">
        <v>82126</v>
      </c>
      <c r="K57" s="304"/>
      <c r="L57" s="304"/>
      <c r="M57" s="304"/>
      <c r="N57" s="304"/>
      <c r="O57" s="304"/>
      <c r="P57" s="279">
        <f t="shared" si="2"/>
        <v>668366</v>
      </c>
      <c r="Q57" s="305"/>
      <c r="R57" s="305"/>
      <c r="S57" s="305"/>
      <c r="T57" s="305"/>
      <c r="U57" s="305"/>
      <c r="V57" s="305"/>
      <c r="W57" s="305"/>
      <c r="X57" s="305"/>
      <c r="Y57" s="305"/>
      <c r="Z57" s="305"/>
      <c r="AA57" s="305"/>
      <c r="AB57" s="305"/>
      <c r="AC57" s="305"/>
      <c r="AD57" s="306"/>
      <c r="AE57" s="299"/>
      <c r="AG57" s="301"/>
      <c r="AH57" s="301"/>
      <c r="AI57" s="301"/>
      <c r="AJ57" s="301"/>
      <c r="AK57" s="301"/>
      <c r="AL57" s="301"/>
      <c r="AM57" s="301"/>
      <c r="AN57" s="301"/>
      <c r="AO57" s="301"/>
    </row>
    <row r="58" spans="1:41" s="328" customFormat="1" hidden="1" x14ac:dyDescent="0.3">
      <c r="A58" s="315"/>
      <c r="B58" s="316"/>
      <c r="C58" s="317"/>
      <c r="D58" s="320">
        <f>$B$55*D56</f>
        <v>6.7586E-3</v>
      </c>
      <c r="E58" s="320">
        <f t="shared" ref="E58:O58" si="10">$B$39*E56</f>
        <v>7.8296000000000008E-3</v>
      </c>
      <c r="F58" s="320">
        <f t="shared" si="10"/>
        <v>1.16606E-2</v>
      </c>
      <c r="G58" s="320">
        <f t="shared" si="10"/>
        <v>9.4073000000000004E-3</v>
      </c>
      <c r="H58" s="320">
        <f t="shared" si="10"/>
        <v>9.6924999999999997E-3</v>
      </c>
      <c r="I58" s="320">
        <f t="shared" si="10"/>
        <v>1.3275400000000001E-2</v>
      </c>
      <c r="J58" s="320">
        <f t="shared" si="10"/>
        <v>8.2126000000000005E-3</v>
      </c>
      <c r="K58" s="320">
        <f t="shared" si="10"/>
        <v>0</v>
      </c>
      <c r="L58" s="320">
        <f t="shared" si="10"/>
        <v>0</v>
      </c>
      <c r="M58" s="320">
        <f t="shared" si="10"/>
        <v>0</v>
      </c>
      <c r="N58" s="320">
        <f t="shared" si="10"/>
        <v>0</v>
      </c>
      <c r="O58" s="320">
        <f t="shared" si="10"/>
        <v>0</v>
      </c>
      <c r="P58" s="316">
        <f t="shared" si="2"/>
        <v>6.6836599999999996E-2</v>
      </c>
      <c r="Q58" s="318"/>
      <c r="R58" s="318"/>
      <c r="S58" s="318"/>
      <c r="T58" s="318"/>
      <c r="U58" s="318"/>
      <c r="V58" s="318"/>
      <c r="W58" s="318"/>
      <c r="X58" s="318"/>
      <c r="Y58" s="318"/>
      <c r="Z58" s="318"/>
      <c r="AA58" s="318"/>
      <c r="AB58" s="318"/>
      <c r="AC58" s="318"/>
      <c r="AD58" s="319"/>
      <c r="AE58" s="294"/>
      <c r="AG58" s="295"/>
      <c r="AH58" s="295"/>
      <c r="AI58" s="295"/>
      <c r="AJ58" s="295"/>
      <c r="AK58" s="295"/>
      <c r="AL58" s="295"/>
      <c r="AM58" s="295"/>
      <c r="AN58" s="295"/>
      <c r="AO58" s="295"/>
    </row>
    <row r="59" spans="1:41" ht="31.2" customHeight="1" x14ac:dyDescent="0.3">
      <c r="A59" s="413" t="s">
        <v>437</v>
      </c>
      <c r="B59" s="415">
        <v>0.1</v>
      </c>
      <c r="C59" s="102" t="s">
        <v>9</v>
      </c>
      <c r="D59" s="103">
        <v>0</v>
      </c>
      <c r="E59" s="103">
        <v>8.3299999999999999E-2</v>
      </c>
      <c r="F59" s="103">
        <v>8.3299999999999999E-2</v>
      </c>
      <c r="G59" s="103">
        <v>8.3299999999999999E-2</v>
      </c>
      <c r="H59" s="103">
        <v>8.3299999999999999E-2</v>
      </c>
      <c r="I59" s="103">
        <v>8.3299999999999999E-2</v>
      </c>
      <c r="J59" s="103">
        <v>8.3299999999999999E-2</v>
      </c>
      <c r="K59" s="103">
        <v>8.3299999999999999E-2</v>
      </c>
      <c r="L59" s="103">
        <v>8.3299999999999999E-2</v>
      </c>
      <c r="M59" s="103">
        <v>8.3299999999999999E-2</v>
      </c>
      <c r="N59" s="103">
        <v>0.15</v>
      </c>
      <c r="O59" s="103">
        <v>0.1</v>
      </c>
      <c r="P59" s="202">
        <f t="shared" si="2"/>
        <v>0.99970000000000003</v>
      </c>
      <c r="Q59" s="416" t="s">
        <v>566</v>
      </c>
      <c r="R59" s="416"/>
      <c r="S59" s="416"/>
      <c r="T59" s="416"/>
      <c r="U59" s="416"/>
      <c r="V59" s="416"/>
      <c r="W59" s="416"/>
      <c r="X59" s="416"/>
      <c r="Y59" s="416"/>
      <c r="Z59" s="416"/>
      <c r="AA59" s="416"/>
      <c r="AB59" s="416"/>
      <c r="AC59" s="416"/>
      <c r="AD59" s="417"/>
      <c r="AE59" s="97"/>
    </row>
    <row r="60" spans="1:41" ht="22.95" customHeight="1" x14ac:dyDescent="0.3">
      <c r="A60" s="414"/>
      <c r="B60" s="415"/>
      <c r="C60" s="99" t="s">
        <v>10</v>
      </c>
      <c r="D60" s="100">
        <f>+D61/$B$61</f>
        <v>0</v>
      </c>
      <c r="E60" s="100">
        <f t="shared" ref="E60:O60" si="11">+E61/$B$61</f>
        <v>0.15</v>
      </c>
      <c r="F60" s="100">
        <f t="shared" si="11"/>
        <v>0.25</v>
      </c>
      <c r="G60" s="100">
        <f t="shared" si="11"/>
        <v>8.3333333333333329E-2</v>
      </c>
      <c r="H60" s="100">
        <f t="shared" si="11"/>
        <v>0.16666666666666666</v>
      </c>
      <c r="I60" s="100">
        <f t="shared" si="11"/>
        <v>0.2</v>
      </c>
      <c r="J60" s="100">
        <f t="shared" si="11"/>
        <v>0.38333333333333336</v>
      </c>
      <c r="K60" s="100">
        <f t="shared" si="11"/>
        <v>0</v>
      </c>
      <c r="L60" s="100">
        <f t="shared" si="11"/>
        <v>0</v>
      </c>
      <c r="M60" s="100">
        <f t="shared" si="11"/>
        <v>0</v>
      </c>
      <c r="N60" s="100">
        <f t="shared" si="11"/>
        <v>0</v>
      </c>
      <c r="O60" s="100">
        <f t="shared" si="11"/>
        <v>0</v>
      </c>
      <c r="P60" s="202">
        <f t="shared" si="2"/>
        <v>1.2333333333333334</v>
      </c>
      <c r="Q60" s="416"/>
      <c r="R60" s="416"/>
      <c r="S60" s="416"/>
      <c r="T60" s="416"/>
      <c r="U60" s="416"/>
      <c r="V60" s="416"/>
      <c r="W60" s="416"/>
      <c r="X60" s="416"/>
      <c r="Y60" s="416"/>
      <c r="Z60" s="416"/>
      <c r="AA60" s="416"/>
      <c r="AB60" s="416"/>
      <c r="AC60" s="416"/>
      <c r="AD60" s="417"/>
      <c r="AE60" s="97"/>
    </row>
    <row r="61" spans="1:41" s="300" customFormat="1" ht="13.2" hidden="1" customHeight="1" thickBot="1" x14ac:dyDescent="0.35">
      <c r="A61" s="383" t="s">
        <v>432</v>
      </c>
      <c r="B61" s="283">
        <v>60</v>
      </c>
      <c r="C61" s="292"/>
      <c r="D61" s="296">
        <v>0</v>
      </c>
      <c r="E61" s="296">
        <v>9</v>
      </c>
      <c r="F61" s="296">
        <v>15</v>
      </c>
      <c r="G61" s="296">
        <v>5</v>
      </c>
      <c r="H61" s="296">
        <v>10</v>
      </c>
      <c r="I61" s="293">
        <v>12</v>
      </c>
      <c r="J61" s="293">
        <v>23</v>
      </c>
      <c r="K61" s="293"/>
      <c r="L61" s="293"/>
      <c r="M61" s="293"/>
      <c r="N61" s="293"/>
      <c r="O61" s="293"/>
      <c r="P61" s="283">
        <f t="shared" si="2"/>
        <v>74</v>
      </c>
      <c r="Q61" s="297"/>
      <c r="R61" s="297"/>
      <c r="S61" s="297"/>
      <c r="T61" s="297"/>
      <c r="U61" s="297"/>
      <c r="V61" s="297"/>
      <c r="W61" s="297"/>
      <c r="X61" s="297"/>
      <c r="Y61" s="297"/>
      <c r="Z61" s="297"/>
      <c r="AA61" s="297"/>
      <c r="AB61" s="297"/>
      <c r="AC61" s="297"/>
      <c r="AD61" s="298"/>
      <c r="AE61" s="299"/>
      <c r="AG61" s="301"/>
      <c r="AH61" s="301"/>
      <c r="AI61" s="301"/>
      <c r="AJ61" s="301"/>
      <c r="AK61" s="301"/>
      <c r="AL61" s="301"/>
      <c r="AM61" s="301"/>
      <c r="AN61" s="301"/>
      <c r="AO61" s="301"/>
    </row>
    <row r="62" spans="1:41" s="328" customFormat="1" hidden="1" x14ac:dyDescent="0.3">
      <c r="A62" s="315"/>
      <c r="B62" s="316"/>
      <c r="C62" s="317"/>
      <c r="D62" s="320">
        <f>$B$59*D60</f>
        <v>0</v>
      </c>
      <c r="E62" s="320">
        <f t="shared" ref="E62:O62" si="12">$B$39*E60</f>
        <v>1.4999999999999999E-2</v>
      </c>
      <c r="F62" s="320">
        <f t="shared" si="12"/>
        <v>2.5000000000000001E-2</v>
      </c>
      <c r="G62" s="320">
        <f t="shared" si="12"/>
        <v>8.3333333333333332E-3</v>
      </c>
      <c r="H62" s="320">
        <f t="shared" si="12"/>
        <v>1.6666666666666666E-2</v>
      </c>
      <c r="I62" s="320">
        <f t="shared" si="12"/>
        <v>2.0000000000000004E-2</v>
      </c>
      <c r="J62" s="320">
        <f t="shared" si="12"/>
        <v>3.8333333333333337E-2</v>
      </c>
      <c r="K62" s="320">
        <f t="shared" si="12"/>
        <v>0</v>
      </c>
      <c r="L62" s="320">
        <f t="shared" si="12"/>
        <v>0</v>
      </c>
      <c r="M62" s="320">
        <f t="shared" si="12"/>
        <v>0</v>
      </c>
      <c r="N62" s="320">
        <f t="shared" si="12"/>
        <v>0</v>
      </c>
      <c r="O62" s="320">
        <f t="shared" si="12"/>
        <v>0</v>
      </c>
      <c r="P62" s="316">
        <f t="shared" si="2"/>
        <v>0.12333333333333335</v>
      </c>
      <c r="Q62" s="318"/>
      <c r="R62" s="318"/>
      <c r="S62" s="318"/>
      <c r="T62" s="318"/>
      <c r="U62" s="318"/>
      <c r="V62" s="318"/>
      <c r="W62" s="318"/>
      <c r="X62" s="318"/>
      <c r="Y62" s="318"/>
      <c r="Z62" s="318"/>
      <c r="AA62" s="318"/>
      <c r="AB62" s="318"/>
      <c r="AC62" s="318"/>
      <c r="AD62" s="319"/>
      <c r="AE62" s="294"/>
      <c r="AG62" s="295"/>
      <c r="AH62" s="295"/>
      <c r="AI62" s="295"/>
      <c r="AJ62" s="295"/>
      <c r="AK62" s="295"/>
      <c r="AL62" s="295"/>
      <c r="AM62" s="295"/>
      <c r="AN62" s="295"/>
      <c r="AO62" s="295"/>
    </row>
    <row r="63" spans="1:41" x14ac:dyDescent="0.3">
      <c r="A63" s="50" t="s">
        <v>293</v>
      </c>
    </row>
    <row r="67" spans="2:2" x14ac:dyDescent="0.3">
      <c r="B67" s="265"/>
    </row>
    <row r="68" spans="2:2" x14ac:dyDescent="0.3">
      <c r="B68" s="265"/>
    </row>
  </sheetData>
  <mergeCells count="88">
    <mergeCell ref="A39:A40"/>
    <mergeCell ref="B39:B40"/>
    <mergeCell ref="Q39:AD40"/>
    <mergeCell ref="A59:A60"/>
    <mergeCell ref="B59:B60"/>
    <mergeCell ref="Q59:AD60"/>
    <mergeCell ref="A43:A44"/>
    <mergeCell ref="B43:B44"/>
    <mergeCell ref="Q43:AD44"/>
    <mergeCell ref="A55:A56"/>
    <mergeCell ref="A47:A48"/>
    <mergeCell ref="B47:B48"/>
    <mergeCell ref="Q47:AD48"/>
    <mergeCell ref="B55:B56"/>
    <mergeCell ref="Q55:AD56"/>
    <mergeCell ref="A51:A52"/>
    <mergeCell ref="A37:A38"/>
    <mergeCell ref="B37:B38"/>
    <mergeCell ref="C37:P37"/>
    <mergeCell ref="Q37:AD37"/>
    <mergeCell ref="Q38:AD38"/>
    <mergeCell ref="A34:A35"/>
    <mergeCell ref="B34:B35"/>
    <mergeCell ref="W34:Z35"/>
    <mergeCell ref="AA34:AD35"/>
    <mergeCell ref="Q33:S33"/>
    <mergeCell ref="T33:V33"/>
    <mergeCell ref="Q34:S35"/>
    <mergeCell ref="T34:V35"/>
    <mergeCell ref="C32:C33"/>
    <mergeCell ref="D32:P32"/>
    <mergeCell ref="Q32:AD32"/>
    <mergeCell ref="W33:Z33"/>
    <mergeCell ref="AA33:AD33"/>
    <mergeCell ref="R15:X15"/>
    <mergeCell ref="Y15:Z15"/>
    <mergeCell ref="W17:X17"/>
    <mergeCell ref="Y17:AB17"/>
    <mergeCell ref="A15:B15"/>
    <mergeCell ref="C15:K15"/>
    <mergeCell ref="C16:AB16"/>
    <mergeCell ref="A17:B17"/>
    <mergeCell ref="C17:Q17"/>
    <mergeCell ref="A1:A4"/>
    <mergeCell ref="B1:AA1"/>
    <mergeCell ref="AB1:AD1"/>
    <mergeCell ref="B2:AA2"/>
    <mergeCell ref="AB2:AD2"/>
    <mergeCell ref="B3:AA4"/>
    <mergeCell ref="AB3:AD3"/>
    <mergeCell ref="AB4:AD4"/>
    <mergeCell ref="A7:B9"/>
    <mergeCell ref="C7:C9"/>
    <mergeCell ref="R17:V17"/>
    <mergeCell ref="C11:AD13"/>
    <mergeCell ref="L15:Q15"/>
    <mergeCell ref="A11:B13"/>
    <mergeCell ref="D7:H9"/>
    <mergeCell ref="I7:J9"/>
    <mergeCell ref="K7:L9"/>
    <mergeCell ref="O7:P7"/>
    <mergeCell ref="M8:N8"/>
    <mergeCell ref="O8:P8"/>
    <mergeCell ref="M9:N9"/>
    <mergeCell ref="O9:P9"/>
    <mergeCell ref="M7:N7"/>
    <mergeCell ref="AA15:AD15"/>
    <mergeCell ref="A24:B24"/>
    <mergeCell ref="A19:AD19"/>
    <mergeCell ref="Q20:AD20"/>
    <mergeCell ref="C20:P20"/>
    <mergeCell ref="A22:B22"/>
    <mergeCell ref="B51:B52"/>
    <mergeCell ref="Q51:AD52"/>
    <mergeCell ref="AC17:AD17"/>
    <mergeCell ref="A27:AD27"/>
    <mergeCell ref="A23:B23"/>
    <mergeCell ref="A25:B25"/>
    <mergeCell ref="A28:A29"/>
    <mergeCell ref="B28:C29"/>
    <mergeCell ref="D28:O28"/>
    <mergeCell ref="P28:P29"/>
    <mergeCell ref="Q28:AD29"/>
    <mergeCell ref="B30:C30"/>
    <mergeCell ref="Q30:AD30"/>
    <mergeCell ref="A31:AD31"/>
    <mergeCell ref="A32:A33"/>
    <mergeCell ref="B32:B33"/>
  </mergeCells>
  <dataValidations count="3">
    <dataValidation type="textLength" operator="lessThanOrEqual" allowBlank="1" showInputMessage="1" showErrorMessage="1" errorTitle="Máximo 2.000 caracteres" error="Máximo 2.000 caracteres" sqref="AA34 Q51:AD52 Q55:AD56 W34 Q39:AD40 Q43:AD44 Q47:AD48 Q34 Q59:AD60" xr:uid="{00000000-0002-0000-0100-000000000000}">
      <formula1>2000</formula1>
    </dataValidation>
    <dataValidation type="textLength" operator="lessThanOrEqual" allowBlank="1" showInputMessage="1" showErrorMessage="1" errorTitle="Máximo 2.000 caracteres" error="Máximo 2.000 caracteres" promptTitle="2.000 caracteres" sqref="Q30:AD30" xr:uid="{00000000-0002-0000-0100-000001000000}">
      <formula1>2000</formula1>
    </dataValidation>
    <dataValidation type="list" allowBlank="1" showInputMessage="1" showErrorMessage="1" sqref="C7:C9" xr:uid="{00000000-0002-0000-0100-000002000000}">
      <formula1>$C$21:$N$21</formula1>
    </dataValidation>
  </dataValidations>
  <pageMargins left="0.25" right="0.25" top="0.75" bottom="0.75" header="0.3" footer="0.3"/>
  <pageSetup scale="21" orientation="landscape"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F64E43-7905-427A-87B8-AB44EF1F19BD}">
  <sheetPr>
    <tabColor theme="7" tint="0.39997558519241921"/>
  </sheetPr>
  <dimension ref="A1:F5"/>
  <sheetViews>
    <sheetView workbookViewId="0">
      <selection activeCell="A2" sqref="A2:XFD2"/>
    </sheetView>
  </sheetViews>
  <sheetFormatPr baseColWidth="10" defaultColWidth="11.5546875" defaultRowHeight="14.4" x14ac:dyDescent="0.3"/>
  <cols>
    <col min="1" max="1" width="24.33203125" style="405" customWidth="1"/>
    <col min="2" max="2" width="10.88671875" style="405" bestFit="1" customWidth="1"/>
    <col min="3" max="4" width="11.88671875" style="405" bestFit="1" customWidth="1"/>
    <col min="5" max="5" width="16.6640625" style="405" bestFit="1" customWidth="1"/>
    <col min="6" max="6" width="11.88671875" style="405" bestFit="1" customWidth="1"/>
    <col min="7" max="16384" width="11.5546875" style="405"/>
  </cols>
  <sheetData>
    <row r="1" spans="1:6" ht="43.2" x14ac:dyDescent="0.3">
      <c r="A1" s="407" t="s">
        <v>556</v>
      </c>
      <c r="B1" s="407" t="s">
        <v>557</v>
      </c>
      <c r="C1" s="407">
        <v>2022</v>
      </c>
      <c r="D1" s="407">
        <v>2021</v>
      </c>
      <c r="E1" s="407" t="s">
        <v>555</v>
      </c>
      <c r="F1" s="407" t="s">
        <v>448</v>
      </c>
    </row>
    <row r="2" spans="1:6" x14ac:dyDescent="0.3">
      <c r="A2" s="408" t="s">
        <v>554</v>
      </c>
      <c r="B2" s="409">
        <v>5746363</v>
      </c>
      <c r="C2" s="409">
        <v>19625675</v>
      </c>
      <c r="D2" s="409">
        <f>26069+444000+299897+15836+358000+251471+16432+556000+443057+15590+501000+219800+15640+632000+292299+15640+544000+358454+245561+565000+327098+14756+638000+934323+234972+243500+347857+347301+378000+361385+216846+446000+1647073+468318+203000+2983038</f>
        <v>15607213</v>
      </c>
      <c r="E2" s="409">
        <v>2940088</v>
      </c>
      <c r="F2" s="410">
        <f>SUM(B2:E2)</f>
        <v>43919339</v>
      </c>
    </row>
    <row r="3" spans="1:6" x14ac:dyDescent="0.3">
      <c r="A3" s="408" t="s">
        <v>552</v>
      </c>
      <c r="B3" s="409">
        <v>2417</v>
      </c>
      <c r="C3" s="409">
        <v>9717</v>
      </c>
      <c r="D3" s="409">
        <v>9959</v>
      </c>
      <c r="E3" s="409">
        <v>3701</v>
      </c>
      <c r="F3" s="410">
        <f t="shared" ref="F3:F4" si="0">SUM(B3:E3)</f>
        <v>25794</v>
      </c>
    </row>
    <row r="4" spans="1:6" x14ac:dyDescent="0.3">
      <c r="A4" s="408" t="s">
        <v>553</v>
      </c>
      <c r="B4" s="409">
        <v>2001</v>
      </c>
      <c r="C4" s="409">
        <v>4183</v>
      </c>
      <c r="D4" s="409">
        <v>3250</v>
      </c>
      <c r="E4" s="409">
        <v>721</v>
      </c>
      <c r="F4" s="410">
        <f t="shared" si="0"/>
        <v>10155</v>
      </c>
    </row>
    <row r="5" spans="1:6" x14ac:dyDescent="0.3">
      <c r="B5" s="406"/>
      <c r="C5" s="406"/>
      <c r="D5" s="406"/>
      <c r="E5" s="406"/>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7" tint="0.39997558519241921"/>
    <pageSetUpPr fitToPage="1"/>
  </sheetPr>
  <dimension ref="A1:AM40"/>
  <sheetViews>
    <sheetView topLeftCell="H35" zoomScaleNormal="106" workbookViewId="0">
      <selection activeCell="S13" sqref="S13:T13"/>
    </sheetView>
  </sheetViews>
  <sheetFormatPr baseColWidth="10" defaultColWidth="10.6640625" defaultRowHeight="14.4" x14ac:dyDescent="0.3"/>
  <cols>
    <col min="1" max="1" width="38.44140625" style="50" customWidth="1"/>
    <col min="2" max="2" width="15.44140625" style="50" customWidth="1"/>
    <col min="3" max="3" width="16.33203125" style="50" customWidth="1"/>
    <col min="4" max="6" width="7" style="50" customWidth="1"/>
    <col min="7" max="15" width="7.6640625" style="50" customWidth="1"/>
    <col min="16" max="16" width="13.33203125" style="50" customWidth="1"/>
    <col min="17" max="17" width="10.6640625" style="50"/>
    <col min="18" max="18" width="7.44140625" style="50" customWidth="1"/>
    <col min="19" max="20" width="10.6640625" style="50"/>
    <col min="21" max="21" width="13" style="50" customWidth="1"/>
    <col min="22" max="22" width="7.6640625" style="50" customWidth="1"/>
    <col min="23" max="28" width="12.109375" style="50" customWidth="1"/>
    <col min="29" max="29" width="6.33203125" style="50" bestFit="1" customWidth="1"/>
    <col min="30" max="30" width="22.6640625" style="50" customWidth="1"/>
    <col min="31" max="31" width="18.44140625" style="50" bestFit="1" customWidth="1"/>
    <col min="32" max="32" width="8.44140625" style="50" customWidth="1"/>
    <col min="33" max="33" width="18.44140625" style="50" bestFit="1" customWidth="1"/>
    <col min="34" max="34" width="5.6640625" style="50" customWidth="1"/>
    <col min="35" max="35" width="18.44140625" style="50" bestFit="1" customWidth="1"/>
    <col min="36" max="36" width="4.6640625" style="50" customWidth="1"/>
    <col min="37" max="37" width="23" style="50" bestFit="1" customWidth="1"/>
    <col min="38" max="38" width="10.6640625" style="50"/>
    <col min="39" max="39" width="18.44140625" style="50" bestFit="1" customWidth="1"/>
    <col min="40" max="40" width="16.109375" style="50" customWidth="1"/>
    <col min="41" max="16384" width="10.6640625" style="50"/>
  </cols>
  <sheetData>
    <row r="1" spans="1:28" ht="32.25" customHeight="1" x14ac:dyDescent="0.3">
      <c r="A1" s="585"/>
      <c r="B1" s="645" t="s">
        <v>16</v>
      </c>
      <c r="C1" s="646"/>
      <c r="D1" s="646"/>
      <c r="E1" s="646"/>
      <c r="F1" s="646"/>
      <c r="G1" s="646"/>
      <c r="H1" s="646"/>
      <c r="I1" s="646"/>
      <c r="J1" s="646"/>
      <c r="K1" s="646"/>
      <c r="L1" s="646"/>
      <c r="M1" s="646"/>
      <c r="N1" s="646"/>
      <c r="O1" s="646"/>
      <c r="P1" s="646"/>
      <c r="Q1" s="646"/>
      <c r="R1" s="646"/>
      <c r="S1" s="646"/>
      <c r="T1" s="646"/>
      <c r="U1" s="646"/>
      <c r="V1" s="646"/>
      <c r="W1" s="646"/>
      <c r="X1" s="646"/>
      <c r="Y1" s="647"/>
      <c r="Z1" s="606" t="s">
        <v>18</v>
      </c>
      <c r="AA1" s="607"/>
      <c r="AB1" s="608"/>
    </row>
    <row r="2" spans="1:28" ht="30.75" customHeight="1" x14ac:dyDescent="0.3">
      <c r="A2" s="586"/>
      <c r="B2" s="648" t="s">
        <v>17</v>
      </c>
      <c r="C2" s="649"/>
      <c r="D2" s="649"/>
      <c r="E2" s="649"/>
      <c r="F2" s="649"/>
      <c r="G2" s="649"/>
      <c r="H2" s="649"/>
      <c r="I2" s="649"/>
      <c r="J2" s="649"/>
      <c r="K2" s="649"/>
      <c r="L2" s="649"/>
      <c r="M2" s="649"/>
      <c r="N2" s="649"/>
      <c r="O2" s="649"/>
      <c r="P2" s="649"/>
      <c r="Q2" s="649"/>
      <c r="R2" s="649"/>
      <c r="S2" s="649"/>
      <c r="T2" s="649"/>
      <c r="U2" s="649"/>
      <c r="V2" s="649"/>
      <c r="W2" s="649"/>
      <c r="X2" s="649"/>
      <c r="Y2" s="650"/>
      <c r="Z2" s="588" t="s">
        <v>180</v>
      </c>
      <c r="AA2" s="589"/>
      <c r="AB2" s="590"/>
    </row>
    <row r="3" spans="1:28" ht="24" customHeight="1" x14ac:dyDescent="0.3">
      <c r="A3" s="586"/>
      <c r="B3" s="597" t="s">
        <v>294</v>
      </c>
      <c r="C3" s="598"/>
      <c r="D3" s="598"/>
      <c r="E3" s="598"/>
      <c r="F3" s="598"/>
      <c r="G3" s="598"/>
      <c r="H3" s="598"/>
      <c r="I3" s="598"/>
      <c r="J3" s="598"/>
      <c r="K3" s="598"/>
      <c r="L3" s="598"/>
      <c r="M3" s="598"/>
      <c r="N3" s="598"/>
      <c r="O3" s="598"/>
      <c r="P3" s="598"/>
      <c r="Q3" s="598"/>
      <c r="R3" s="598"/>
      <c r="S3" s="598"/>
      <c r="T3" s="598"/>
      <c r="U3" s="598"/>
      <c r="V3" s="598"/>
      <c r="W3" s="598"/>
      <c r="X3" s="598"/>
      <c r="Y3" s="599"/>
      <c r="Z3" s="588" t="s">
        <v>181</v>
      </c>
      <c r="AA3" s="589"/>
      <c r="AB3" s="590"/>
    </row>
    <row r="4" spans="1:28" ht="15.75" customHeight="1" thickBot="1" x14ac:dyDescent="0.35">
      <c r="A4" s="587"/>
      <c r="B4" s="600"/>
      <c r="C4" s="601"/>
      <c r="D4" s="601"/>
      <c r="E4" s="601"/>
      <c r="F4" s="601"/>
      <c r="G4" s="601"/>
      <c r="H4" s="601"/>
      <c r="I4" s="601"/>
      <c r="J4" s="601"/>
      <c r="K4" s="601"/>
      <c r="L4" s="601"/>
      <c r="M4" s="601"/>
      <c r="N4" s="601"/>
      <c r="O4" s="601"/>
      <c r="P4" s="601"/>
      <c r="Q4" s="601"/>
      <c r="R4" s="601"/>
      <c r="S4" s="601"/>
      <c r="T4" s="601"/>
      <c r="U4" s="601"/>
      <c r="V4" s="601"/>
      <c r="W4" s="601"/>
      <c r="X4" s="601"/>
      <c r="Y4" s="602"/>
      <c r="Z4" s="591" t="s">
        <v>175</v>
      </c>
      <c r="AA4" s="592"/>
      <c r="AB4" s="593"/>
    </row>
    <row r="5" spans="1:28" ht="9" customHeight="1" thickBot="1" x14ac:dyDescent="0.35">
      <c r="A5" s="51"/>
      <c r="B5" s="52"/>
      <c r="C5" s="53"/>
      <c r="D5" s="54"/>
      <c r="E5" s="54"/>
      <c r="F5" s="54"/>
      <c r="G5" s="54"/>
      <c r="H5" s="54"/>
      <c r="I5" s="54"/>
      <c r="J5" s="54"/>
      <c r="K5" s="54"/>
      <c r="L5" s="54"/>
      <c r="M5" s="54"/>
      <c r="N5" s="54"/>
      <c r="O5" s="54"/>
      <c r="P5" s="54"/>
      <c r="Q5" s="54"/>
      <c r="R5" s="54"/>
      <c r="S5" s="54"/>
      <c r="T5" s="54"/>
      <c r="U5" s="54"/>
      <c r="V5" s="54"/>
      <c r="W5" s="54"/>
      <c r="X5" s="55"/>
      <c r="Y5" s="54"/>
      <c r="Z5" s="56"/>
      <c r="AA5" s="57"/>
      <c r="AB5" s="58"/>
    </row>
    <row r="6" spans="1:28" ht="9" customHeight="1" thickBot="1" x14ac:dyDescent="0.35">
      <c r="A6" s="59"/>
      <c r="B6" s="54"/>
      <c r="C6" s="54"/>
      <c r="D6" s="54"/>
      <c r="E6" s="54"/>
      <c r="F6" s="54"/>
      <c r="G6" s="54"/>
      <c r="H6" s="54"/>
      <c r="I6" s="54"/>
      <c r="J6" s="54"/>
      <c r="K6" s="54"/>
      <c r="L6" s="54"/>
      <c r="M6" s="54"/>
      <c r="N6" s="54"/>
      <c r="O6" s="54"/>
      <c r="P6" s="54"/>
      <c r="Q6" s="54"/>
      <c r="R6" s="54"/>
      <c r="S6" s="54"/>
      <c r="T6" s="54"/>
      <c r="U6" s="54"/>
      <c r="V6" s="54"/>
      <c r="W6" s="54"/>
      <c r="X6" s="55"/>
      <c r="Y6" s="54"/>
      <c r="Z6" s="54"/>
      <c r="AA6" s="60"/>
      <c r="AB6" s="61"/>
    </row>
    <row r="7" spans="1:28" ht="15" customHeight="1" x14ac:dyDescent="0.3">
      <c r="A7" s="513" t="s">
        <v>0</v>
      </c>
      <c r="B7" s="514"/>
      <c r="C7" s="603"/>
      <c r="D7" s="604"/>
      <c r="E7" s="604"/>
      <c r="F7" s="604"/>
      <c r="G7" s="604"/>
      <c r="H7" s="604"/>
      <c r="I7" s="604"/>
      <c r="J7" s="604"/>
      <c r="K7" s="605"/>
      <c r="L7" s="62"/>
      <c r="M7" s="63"/>
      <c r="N7" s="63"/>
      <c r="O7" s="63"/>
      <c r="P7" s="63"/>
      <c r="Q7" s="64"/>
      <c r="R7" s="594" t="s">
        <v>71</v>
      </c>
      <c r="S7" s="595"/>
      <c r="T7" s="596"/>
      <c r="U7" s="659" t="s">
        <v>74</v>
      </c>
      <c r="V7" s="660"/>
      <c r="W7" s="594" t="s">
        <v>67</v>
      </c>
      <c r="X7" s="596"/>
      <c r="Y7" s="540" t="s">
        <v>70</v>
      </c>
      <c r="Z7" s="541"/>
      <c r="AA7" s="503"/>
      <c r="AB7" s="504"/>
    </row>
    <row r="8" spans="1:28" ht="15" customHeight="1" x14ac:dyDescent="0.3">
      <c r="A8" s="515"/>
      <c r="B8" s="516"/>
      <c r="C8" s="597"/>
      <c r="D8" s="598"/>
      <c r="E8" s="598"/>
      <c r="F8" s="598"/>
      <c r="G8" s="598"/>
      <c r="H8" s="598"/>
      <c r="I8" s="598"/>
      <c r="J8" s="598"/>
      <c r="K8" s="599"/>
      <c r="L8" s="62"/>
      <c r="M8" s="63"/>
      <c r="N8" s="63"/>
      <c r="O8" s="63"/>
      <c r="P8" s="63"/>
      <c r="Q8" s="64"/>
      <c r="R8" s="485"/>
      <c r="S8" s="486"/>
      <c r="T8" s="487"/>
      <c r="U8" s="661"/>
      <c r="V8" s="662"/>
      <c r="W8" s="485"/>
      <c r="X8" s="487"/>
      <c r="Y8" s="505" t="s">
        <v>68</v>
      </c>
      <c r="Z8" s="506"/>
      <c r="AA8" s="507"/>
      <c r="AB8" s="508"/>
    </row>
    <row r="9" spans="1:28" ht="15" customHeight="1" thickBot="1" x14ac:dyDescent="0.35">
      <c r="A9" s="517"/>
      <c r="B9" s="518"/>
      <c r="C9" s="600"/>
      <c r="D9" s="601"/>
      <c r="E9" s="601"/>
      <c r="F9" s="601"/>
      <c r="G9" s="601"/>
      <c r="H9" s="601"/>
      <c r="I9" s="601"/>
      <c r="J9" s="601"/>
      <c r="K9" s="602"/>
      <c r="L9" s="62"/>
      <c r="M9" s="63"/>
      <c r="N9" s="63"/>
      <c r="O9" s="63"/>
      <c r="P9" s="63"/>
      <c r="Q9" s="64"/>
      <c r="R9" s="482"/>
      <c r="S9" s="483"/>
      <c r="T9" s="484"/>
      <c r="U9" s="663"/>
      <c r="V9" s="664"/>
      <c r="W9" s="482"/>
      <c r="X9" s="484"/>
      <c r="Y9" s="509" t="s">
        <v>69</v>
      </c>
      <c r="Z9" s="510"/>
      <c r="AA9" s="511"/>
      <c r="AB9" s="512"/>
    </row>
    <row r="10" spans="1:28" ht="9" customHeight="1" thickBot="1" x14ac:dyDescent="0.35">
      <c r="A10" s="67"/>
      <c r="B10" s="68"/>
      <c r="C10" s="69"/>
      <c r="D10" s="69"/>
      <c r="E10" s="69"/>
      <c r="F10" s="69"/>
      <c r="G10" s="69"/>
      <c r="H10" s="69"/>
      <c r="I10" s="69"/>
      <c r="J10" s="69"/>
      <c r="K10" s="69"/>
      <c r="L10" s="69"/>
      <c r="M10" s="70"/>
      <c r="N10" s="70"/>
      <c r="O10" s="70"/>
      <c r="P10" s="70"/>
      <c r="Q10" s="70"/>
      <c r="R10" s="71"/>
      <c r="S10" s="71"/>
      <c r="T10" s="71"/>
      <c r="U10" s="71"/>
      <c r="V10" s="71"/>
      <c r="W10" s="65"/>
      <c r="X10" s="65"/>
      <c r="Y10" s="65"/>
      <c r="Z10" s="65"/>
      <c r="AA10" s="65"/>
      <c r="AB10" s="66"/>
    </row>
    <row r="11" spans="1:28" ht="39" customHeight="1" thickBot="1" x14ac:dyDescent="0.35">
      <c r="A11" s="490" t="s">
        <v>77</v>
      </c>
      <c r="B11" s="491"/>
      <c r="C11" s="665"/>
      <c r="D11" s="666"/>
      <c r="E11" s="666"/>
      <c r="F11" s="666"/>
      <c r="G11" s="666"/>
      <c r="H11" s="666"/>
      <c r="I11" s="666"/>
      <c r="J11" s="666"/>
      <c r="K11" s="667"/>
      <c r="L11" s="72"/>
      <c r="M11" s="479" t="s">
        <v>73</v>
      </c>
      <c r="N11" s="480"/>
      <c r="O11" s="480"/>
      <c r="P11" s="480"/>
      <c r="Q11" s="481"/>
      <c r="R11" s="497"/>
      <c r="S11" s="498"/>
      <c r="T11" s="498"/>
      <c r="U11" s="498"/>
      <c r="V11" s="499"/>
      <c r="W11" s="479" t="s">
        <v>72</v>
      </c>
      <c r="X11" s="481"/>
      <c r="Y11" s="500"/>
      <c r="Z11" s="501"/>
      <c r="AA11" s="501"/>
      <c r="AB11" s="502"/>
    </row>
    <row r="12" spans="1:28" ht="9" customHeight="1" thickBot="1" x14ac:dyDescent="0.35">
      <c r="A12" s="59"/>
      <c r="B12" s="54"/>
      <c r="C12" s="489"/>
      <c r="D12" s="489"/>
      <c r="E12" s="489"/>
      <c r="F12" s="489"/>
      <c r="G12" s="489"/>
      <c r="H12" s="489"/>
      <c r="I12" s="489"/>
      <c r="J12" s="489"/>
      <c r="K12" s="489"/>
      <c r="L12" s="489"/>
      <c r="M12" s="489"/>
      <c r="N12" s="489"/>
      <c r="O12" s="489"/>
      <c r="P12" s="489"/>
      <c r="Q12" s="489"/>
      <c r="R12" s="489"/>
      <c r="S12" s="489"/>
      <c r="T12" s="489"/>
      <c r="U12" s="489"/>
      <c r="V12" s="489"/>
      <c r="W12" s="489"/>
      <c r="X12" s="489"/>
      <c r="Y12" s="489"/>
      <c r="Z12" s="489"/>
      <c r="AA12" s="73"/>
      <c r="AB12" s="74"/>
    </row>
    <row r="13" spans="1:28" s="76" customFormat="1" ht="37.5" customHeight="1" thickBot="1" x14ac:dyDescent="0.35">
      <c r="A13" s="490" t="s">
        <v>79</v>
      </c>
      <c r="B13" s="491"/>
      <c r="C13" s="633"/>
      <c r="D13" s="634"/>
      <c r="E13" s="634"/>
      <c r="F13" s="634"/>
      <c r="G13" s="634"/>
      <c r="H13" s="634"/>
      <c r="I13" s="634"/>
      <c r="J13" s="634"/>
      <c r="K13" s="634"/>
      <c r="L13" s="634"/>
      <c r="M13" s="634"/>
      <c r="N13" s="634"/>
      <c r="O13" s="634"/>
      <c r="P13" s="634"/>
      <c r="Q13" s="635"/>
      <c r="R13" s="54"/>
      <c r="S13" s="612" t="s">
        <v>14</v>
      </c>
      <c r="T13" s="612"/>
      <c r="U13" s="75"/>
      <c r="V13" s="611" t="s">
        <v>15</v>
      </c>
      <c r="W13" s="612"/>
      <c r="X13" s="612"/>
      <c r="Y13" s="612"/>
      <c r="Z13" s="54"/>
      <c r="AA13" s="616"/>
      <c r="AB13" s="617"/>
    </row>
    <row r="14" spans="1:28" ht="16.5" customHeight="1" thickBot="1" x14ac:dyDescent="0.35">
      <c r="A14" s="77"/>
      <c r="B14" s="78"/>
      <c r="C14" s="78"/>
      <c r="D14" s="78"/>
      <c r="E14" s="78"/>
      <c r="F14" s="78"/>
      <c r="G14" s="78"/>
      <c r="H14" s="78"/>
      <c r="I14" s="78"/>
      <c r="J14" s="78"/>
      <c r="K14" s="78"/>
      <c r="L14" s="78"/>
      <c r="M14" s="78"/>
      <c r="N14" s="78"/>
      <c r="O14" s="78"/>
      <c r="P14" s="78"/>
      <c r="Q14" s="78"/>
      <c r="R14" s="78"/>
      <c r="S14" s="78"/>
      <c r="T14" s="78"/>
      <c r="U14" s="78"/>
      <c r="V14" s="78"/>
      <c r="W14" s="78"/>
      <c r="X14" s="78"/>
      <c r="Y14" s="78"/>
      <c r="Z14" s="78"/>
      <c r="AA14" s="78"/>
      <c r="AB14" s="79"/>
    </row>
    <row r="15" spans="1:28" ht="24" customHeight="1" thickBot="1" x14ac:dyDescent="0.35">
      <c r="A15" s="513" t="s">
        <v>292</v>
      </c>
      <c r="B15" s="514"/>
      <c r="C15" s="630" t="s">
        <v>318</v>
      </c>
      <c r="D15" s="80"/>
      <c r="E15" s="80"/>
      <c r="F15" s="80"/>
      <c r="G15" s="80"/>
      <c r="H15" s="80"/>
      <c r="I15" s="80"/>
      <c r="J15" s="70"/>
      <c r="K15" s="81"/>
      <c r="L15" s="70"/>
      <c r="M15" s="60"/>
      <c r="N15" s="60"/>
      <c r="O15" s="60"/>
      <c r="P15" s="60"/>
      <c r="Q15" s="613" t="s">
        <v>1</v>
      </c>
      <c r="R15" s="614"/>
      <c r="S15" s="614"/>
      <c r="T15" s="614"/>
      <c r="U15" s="614"/>
      <c r="V15" s="614"/>
      <c r="W15" s="614"/>
      <c r="X15" s="614"/>
      <c r="Y15" s="614"/>
      <c r="Z15" s="614"/>
      <c r="AA15" s="614"/>
      <c r="AB15" s="615"/>
    </row>
    <row r="16" spans="1:28" ht="35.25" customHeight="1" thickBot="1" x14ac:dyDescent="0.35">
      <c r="A16" s="517"/>
      <c r="B16" s="518"/>
      <c r="C16" s="631"/>
      <c r="D16" s="80"/>
      <c r="E16" s="80"/>
      <c r="F16" s="80"/>
      <c r="G16" s="80"/>
      <c r="H16" s="80"/>
      <c r="I16" s="80"/>
      <c r="J16" s="70"/>
      <c r="K16" s="70"/>
      <c r="L16" s="70"/>
      <c r="M16" s="60"/>
      <c r="N16" s="60"/>
      <c r="O16" s="60"/>
      <c r="P16" s="60"/>
      <c r="Q16" s="653" t="s">
        <v>2</v>
      </c>
      <c r="R16" s="654"/>
      <c r="S16" s="654"/>
      <c r="T16" s="654"/>
      <c r="U16" s="654"/>
      <c r="V16" s="655"/>
      <c r="W16" s="657" t="s">
        <v>3</v>
      </c>
      <c r="X16" s="654"/>
      <c r="Y16" s="654"/>
      <c r="Z16" s="654"/>
      <c r="AA16" s="654"/>
      <c r="AB16" s="658"/>
    </row>
    <row r="17" spans="1:39" ht="27" customHeight="1" x14ac:dyDescent="0.3">
      <c r="A17" s="82"/>
      <c r="B17" s="60"/>
      <c r="C17" s="60"/>
      <c r="D17" s="80"/>
      <c r="E17" s="80"/>
      <c r="F17" s="80"/>
      <c r="G17" s="80"/>
      <c r="H17" s="80"/>
      <c r="I17" s="80"/>
      <c r="J17" s="80"/>
      <c r="K17" s="80"/>
      <c r="L17" s="80"/>
      <c r="M17" s="60"/>
      <c r="N17" s="60"/>
      <c r="O17" s="60"/>
      <c r="P17" s="60"/>
      <c r="Q17" s="671" t="s">
        <v>4</v>
      </c>
      <c r="R17" s="672"/>
      <c r="S17" s="581"/>
      <c r="T17" s="463" t="s">
        <v>188</v>
      </c>
      <c r="U17" s="651"/>
      <c r="V17" s="652"/>
      <c r="W17" s="580" t="s">
        <v>4</v>
      </c>
      <c r="X17" s="581"/>
      <c r="Y17" s="580" t="s">
        <v>5</v>
      </c>
      <c r="Z17" s="581"/>
      <c r="AA17" s="463" t="s">
        <v>89</v>
      </c>
      <c r="AB17" s="582"/>
      <c r="AC17" s="83"/>
      <c r="AD17" s="83"/>
    </row>
    <row r="18" spans="1:39" ht="27" customHeight="1" x14ac:dyDescent="0.3">
      <c r="A18" s="82"/>
      <c r="B18" s="60"/>
      <c r="C18" s="60"/>
      <c r="D18" s="80"/>
      <c r="E18" s="80"/>
      <c r="F18" s="80"/>
      <c r="G18" s="80"/>
      <c r="H18" s="80"/>
      <c r="I18" s="80"/>
      <c r="J18" s="80"/>
      <c r="K18" s="80"/>
      <c r="L18" s="80"/>
      <c r="M18" s="60"/>
      <c r="N18" s="60"/>
      <c r="O18" s="60"/>
      <c r="P18" s="60"/>
      <c r="Q18" s="149"/>
      <c r="R18" s="150"/>
      <c r="S18" s="151"/>
      <c r="T18" s="463"/>
      <c r="U18" s="651"/>
      <c r="V18" s="652"/>
      <c r="W18" s="128"/>
      <c r="X18" s="129"/>
      <c r="Y18" s="128"/>
      <c r="Z18" s="129"/>
      <c r="AA18" s="130"/>
      <c r="AB18" s="131"/>
      <c r="AC18" s="83"/>
      <c r="AD18" s="83"/>
    </row>
    <row r="19" spans="1:39" ht="18" customHeight="1" thickBot="1" x14ac:dyDescent="0.35">
      <c r="A19" s="59"/>
      <c r="B19" s="54"/>
      <c r="C19" s="80"/>
      <c r="D19" s="80"/>
      <c r="E19" s="80"/>
      <c r="F19" s="80"/>
      <c r="G19" s="84"/>
      <c r="H19" s="84"/>
      <c r="I19" s="84"/>
      <c r="J19" s="84"/>
      <c r="K19" s="84"/>
      <c r="L19" s="84"/>
      <c r="M19" s="80"/>
      <c r="N19" s="80"/>
      <c r="O19" s="80"/>
      <c r="P19" s="80"/>
      <c r="Q19" s="668"/>
      <c r="R19" s="669"/>
      <c r="S19" s="670"/>
      <c r="T19" s="675"/>
      <c r="U19" s="669"/>
      <c r="V19" s="670"/>
      <c r="W19" s="618"/>
      <c r="X19" s="619"/>
      <c r="Y19" s="583"/>
      <c r="Z19" s="584"/>
      <c r="AA19" s="673"/>
      <c r="AB19" s="674"/>
      <c r="AC19" s="3"/>
      <c r="AD19" s="3"/>
    </row>
    <row r="20" spans="1:39" ht="7.5" customHeight="1" thickBot="1" x14ac:dyDescent="0.35">
      <c r="A20" s="59"/>
      <c r="B20" s="54"/>
      <c r="C20" s="80"/>
      <c r="D20" s="80"/>
      <c r="E20" s="80"/>
      <c r="F20" s="80"/>
      <c r="G20" s="80"/>
      <c r="H20" s="80"/>
      <c r="I20" s="80"/>
      <c r="J20" s="80"/>
      <c r="K20" s="80"/>
      <c r="L20" s="80"/>
      <c r="M20" s="80"/>
      <c r="N20" s="80"/>
      <c r="O20" s="80"/>
      <c r="P20" s="80"/>
      <c r="Q20" s="80"/>
      <c r="R20" s="80"/>
      <c r="S20" s="80"/>
      <c r="T20" s="80"/>
      <c r="U20" s="80"/>
      <c r="V20" s="80"/>
      <c r="W20" s="80"/>
      <c r="X20" s="80"/>
      <c r="Y20" s="80"/>
      <c r="Z20" s="80"/>
      <c r="AA20" s="60"/>
      <c r="AB20" s="61"/>
    </row>
    <row r="21" spans="1:39" ht="17.25" customHeight="1" x14ac:dyDescent="0.3">
      <c r="A21" s="466" t="s">
        <v>76</v>
      </c>
      <c r="B21" s="467"/>
      <c r="C21" s="468"/>
      <c r="D21" s="468"/>
      <c r="E21" s="468"/>
      <c r="F21" s="468"/>
      <c r="G21" s="468"/>
      <c r="H21" s="468"/>
      <c r="I21" s="468"/>
      <c r="J21" s="468"/>
      <c r="K21" s="468"/>
      <c r="L21" s="468"/>
      <c r="M21" s="468"/>
      <c r="N21" s="468"/>
      <c r="O21" s="468"/>
      <c r="P21" s="468"/>
      <c r="Q21" s="468"/>
      <c r="R21" s="468"/>
      <c r="S21" s="468"/>
      <c r="T21" s="468"/>
      <c r="U21" s="468"/>
      <c r="V21" s="468"/>
      <c r="W21" s="468"/>
      <c r="X21" s="468"/>
      <c r="Y21" s="468"/>
      <c r="Z21" s="468"/>
      <c r="AA21" s="468"/>
      <c r="AB21" s="469"/>
    </row>
    <row r="22" spans="1:39" ht="15" customHeight="1" x14ac:dyDescent="0.3">
      <c r="A22" s="470" t="s">
        <v>189</v>
      </c>
      <c r="B22" s="472" t="s">
        <v>6</v>
      </c>
      <c r="C22" s="473"/>
      <c r="D22" s="474" t="s">
        <v>7</v>
      </c>
      <c r="E22" s="475"/>
      <c r="F22" s="475"/>
      <c r="G22" s="475"/>
      <c r="H22" s="475"/>
      <c r="I22" s="475"/>
      <c r="J22" s="475"/>
      <c r="K22" s="475"/>
      <c r="L22" s="475"/>
      <c r="M22" s="475"/>
      <c r="N22" s="475"/>
      <c r="O22" s="476"/>
      <c r="P22" s="451" t="s">
        <v>8</v>
      </c>
      <c r="Q22" s="451" t="s">
        <v>84</v>
      </c>
      <c r="R22" s="451"/>
      <c r="S22" s="451"/>
      <c r="T22" s="451"/>
      <c r="U22" s="451"/>
      <c r="V22" s="451"/>
      <c r="W22" s="451"/>
      <c r="X22" s="451"/>
      <c r="Y22" s="451"/>
      <c r="Z22" s="451"/>
      <c r="AA22" s="451"/>
      <c r="AB22" s="453"/>
    </row>
    <row r="23" spans="1:39" ht="27" customHeight="1" x14ac:dyDescent="0.3">
      <c r="A23" s="471"/>
      <c r="B23" s="418"/>
      <c r="C23" s="420"/>
      <c r="D23" s="88" t="s">
        <v>39</v>
      </c>
      <c r="E23" s="88" t="s">
        <v>40</v>
      </c>
      <c r="F23" s="88" t="s">
        <v>41</v>
      </c>
      <c r="G23" s="88" t="s">
        <v>42</v>
      </c>
      <c r="H23" s="88" t="s">
        <v>43</v>
      </c>
      <c r="I23" s="88" t="s">
        <v>44</v>
      </c>
      <c r="J23" s="88" t="s">
        <v>45</v>
      </c>
      <c r="K23" s="88" t="s">
        <v>46</v>
      </c>
      <c r="L23" s="88" t="s">
        <v>47</v>
      </c>
      <c r="M23" s="88" t="s">
        <v>48</v>
      </c>
      <c r="N23" s="88" t="s">
        <v>49</v>
      </c>
      <c r="O23" s="88" t="s">
        <v>50</v>
      </c>
      <c r="P23" s="476"/>
      <c r="Q23" s="451"/>
      <c r="R23" s="451"/>
      <c r="S23" s="451"/>
      <c r="T23" s="451"/>
      <c r="U23" s="451"/>
      <c r="V23" s="451"/>
      <c r="W23" s="451"/>
      <c r="X23" s="451"/>
      <c r="Y23" s="451"/>
      <c r="Z23" s="451"/>
      <c r="AA23" s="451"/>
      <c r="AB23" s="453"/>
    </row>
    <row r="24" spans="1:39" ht="42" customHeight="1" thickBot="1" x14ac:dyDescent="0.35">
      <c r="A24" s="85"/>
      <c r="B24" s="454"/>
      <c r="C24" s="455"/>
      <c r="D24" s="89"/>
      <c r="E24" s="89"/>
      <c r="F24" s="89"/>
      <c r="G24" s="89"/>
      <c r="H24" s="89"/>
      <c r="I24" s="89"/>
      <c r="J24" s="89"/>
      <c r="K24" s="89"/>
      <c r="L24" s="89"/>
      <c r="M24" s="89"/>
      <c r="N24" s="89"/>
      <c r="O24" s="89"/>
      <c r="P24" s="86">
        <f>SUM(D24:O24)</f>
        <v>0</v>
      </c>
      <c r="Q24" s="456" t="s">
        <v>295</v>
      </c>
      <c r="R24" s="456"/>
      <c r="S24" s="456"/>
      <c r="T24" s="456"/>
      <c r="U24" s="456"/>
      <c r="V24" s="456"/>
      <c r="W24" s="456"/>
      <c r="X24" s="456"/>
      <c r="Y24" s="456"/>
      <c r="Z24" s="456"/>
      <c r="AA24" s="456"/>
      <c r="AB24" s="457"/>
    </row>
    <row r="25" spans="1:39" ht="22.2" customHeight="1" x14ac:dyDescent="0.3">
      <c r="A25" s="458" t="s">
        <v>291</v>
      </c>
      <c r="B25" s="459"/>
      <c r="C25" s="459"/>
      <c r="D25" s="459"/>
      <c r="E25" s="459"/>
      <c r="F25" s="459"/>
      <c r="G25" s="459"/>
      <c r="H25" s="459"/>
      <c r="I25" s="459"/>
      <c r="J25" s="459"/>
      <c r="K25" s="459"/>
      <c r="L25" s="459"/>
      <c r="M25" s="459"/>
      <c r="N25" s="459"/>
      <c r="O25" s="459"/>
      <c r="P25" s="459"/>
      <c r="Q25" s="459"/>
      <c r="R25" s="459"/>
      <c r="S25" s="459"/>
      <c r="T25" s="459"/>
      <c r="U25" s="459"/>
      <c r="V25" s="459"/>
      <c r="W25" s="459"/>
      <c r="X25" s="459"/>
      <c r="Y25" s="459"/>
      <c r="Z25" s="459"/>
      <c r="AA25" s="459"/>
      <c r="AB25" s="460"/>
    </row>
    <row r="26" spans="1:39" ht="22.95" customHeight="1" x14ac:dyDescent="0.3">
      <c r="A26" s="449" t="s">
        <v>190</v>
      </c>
      <c r="B26" s="451" t="s">
        <v>62</v>
      </c>
      <c r="C26" s="451" t="s">
        <v>6</v>
      </c>
      <c r="D26" s="451" t="s">
        <v>60</v>
      </c>
      <c r="E26" s="451"/>
      <c r="F26" s="451"/>
      <c r="G26" s="451"/>
      <c r="H26" s="451"/>
      <c r="I26" s="451"/>
      <c r="J26" s="451"/>
      <c r="K26" s="451"/>
      <c r="L26" s="451"/>
      <c r="M26" s="451"/>
      <c r="N26" s="451"/>
      <c r="O26" s="451"/>
      <c r="P26" s="451"/>
      <c r="Q26" s="451" t="s">
        <v>85</v>
      </c>
      <c r="R26" s="451"/>
      <c r="S26" s="451"/>
      <c r="T26" s="451"/>
      <c r="U26" s="451"/>
      <c r="V26" s="451"/>
      <c r="W26" s="451"/>
      <c r="X26" s="451"/>
      <c r="Y26" s="451"/>
      <c r="Z26" s="451"/>
      <c r="AA26" s="451"/>
      <c r="AB26" s="453"/>
      <c r="AE26" s="87"/>
      <c r="AF26" s="87"/>
      <c r="AG26" s="87"/>
      <c r="AH26" s="87"/>
      <c r="AI26" s="87"/>
      <c r="AJ26" s="87"/>
      <c r="AK26" s="87"/>
      <c r="AL26" s="87"/>
      <c r="AM26" s="87"/>
    </row>
    <row r="27" spans="1:39" ht="22.95" customHeight="1" x14ac:dyDescent="0.3">
      <c r="A27" s="449"/>
      <c r="B27" s="451"/>
      <c r="C27" s="461"/>
      <c r="D27" s="88" t="s">
        <v>39</v>
      </c>
      <c r="E27" s="88" t="s">
        <v>40</v>
      </c>
      <c r="F27" s="88" t="s">
        <v>41</v>
      </c>
      <c r="G27" s="88" t="s">
        <v>42</v>
      </c>
      <c r="H27" s="88" t="s">
        <v>43</v>
      </c>
      <c r="I27" s="88" t="s">
        <v>44</v>
      </c>
      <c r="J27" s="88" t="s">
        <v>45</v>
      </c>
      <c r="K27" s="88" t="s">
        <v>46</v>
      </c>
      <c r="L27" s="88" t="s">
        <v>47</v>
      </c>
      <c r="M27" s="88" t="s">
        <v>48</v>
      </c>
      <c r="N27" s="88" t="s">
        <v>49</v>
      </c>
      <c r="O27" s="88" t="s">
        <v>50</v>
      </c>
      <c r="P27" s="88" t="s">
        <v>8</v>
      </c>
      <c r="Q27" s="418" t="s">
        <v>80</v>
      </c>
      <c r="R27" s="419"/>
      <c r="S27" s="419"/>
      <c r="T27" s="420"/>
      <c r="U27" s="418" t="s">
        <v>81</v>
      </c>
      <c r="V27" s="419"/>
      <c r="W27" s="419"/>
      <c r="X27" s="420"/>
      <c r="Y27" s="418" t="s">
        <v>82</v>
      </c>
      <c r="Z27" s="419"/>
      <c r="AA27" s="419"/>
      <c r="AB27" s="421"/>
      <c r="AE27" s="87"/>
      <c r="AF27" s="87"/>
      <c r="AG27" s="87"/>
      <c r="AH27" s="87"/>
      <c r="AI27" s="87"/>
      <c r="AJ27" s="87"/>
      <c r="AK27" s="87"/>
      <c r="AL27" s="87"/>
      <c r="AM27" s="87"/>
    </row>
    <row r="28" spans="1:39" ht="33" customHeight="1" x14ac:dyDescent="0.3">
      <c r="A28" s="422"/>
      <c r="B28" s="656"/>
      <c r="C28" s="90" t="s">
        <v>9</v>
      </c>
      <c r="D28" s="89"/>
      <c r="E28" s="89"/>
      <c r="F28" s="89"/>
      <c r="G28" s="89"/>
      <c r="H28" s="89"/>
      <c r="I28" s="89"/>
      <c r="J28" s="89"/>
      <c r="K28" s="89"/>
      <c r="L28" s="89"/>
      <c r="M28" s="89"/>
      <c r="N28" s="89"/>
      <c r="O28" s="89"/>
      <c r="P28" s="147">
        <f>SUM(D28:O28)</f>
        <v>0</v>
      </c>
      <c r="Q28" s="442" t="s">
        <v>192</v>
      </c>
      <c r="R28" s="443"/>
      <c r="S28" s="443"/>
      <c r="T28" s="578"/>
      <c r="U28" s="442" t="s">
        <v>193</v>
      </c>
      <c r="V28" s="443"/>
      <c r="W28" s="443"/>
      <c r="X28" s="578"/>
      <c r="Y28" s="442" t="s">
        <v>194</v>
      </c>
      <c r="Z28" s="443"/>
      <c r="AA28" s="443"/>
      <c r="AB28" s="444"/>
      <c r="AE28" s="87"/>
      <c r="AF28" s="87"/>
      <c r="AG28" s="87"/>
      <c r="AH28" s="87"/>
      <c r="AI28" s="87"/>
      <c r="AJ28" s="87"/>
      <c r="AK28" s="87"/>
      <c r="AL28" s="87"/>
      <c r="AM28" s="87"/>
    </row>
    <row r="29" spans="1:39" ht="34.200000000000003" customHeight="1" thickBot="1" x14ac:dyDescent="0.35">
      <c r="A29" s="423"/>
      <c r="B29" s="425"/>
      <c r="C29" s="91" t="s">
        <v>10</v>
      </c>
      <c r="D29" s="92"/>
      <c r="E29" s="92"/>
      <c r="F29" s="92"/>
      <c r="G29" s="93"/>
      <c r="H29" s="93"/>
      <c r="I29" s="93"/>
      <c r="J29" s="93"/>
      <c r="K29" s="93"/>
      <c r="L29" s="93"/>
      <c r="M29" s="93"/>
      <c r="N29" s="93"/>
      <c r="O29" s="93"/>
      <c r="P29" s="148">
        <f>SUM(D29:O29)</f>
        <v>0</v>
      </c>
      <c r="Q29" s="445"/>
      <c r="R29" s="446"/>
      <c r="S29" s="446"/>
      <c r="T29" s="579"/>
      <c r="U29" s="445"/>
      <c r="V29" s="446"/>
      <c r="W29" s="446"/>
      <c r="X29" s="579"/>
      <c r="Y29" s="445"/>
      <c r="Z29" s="446"/>
      <c r="AA29" s="446"/>
      <c r="AB29" s="447"/>
      <c r="AC29" s="49"/>
      <c r="AE29" s="87"/>
      <c r="AF29" s="87"/>
      <c r="AG29" s="87"/>
      <c r="AH29" s="87"/>
      <c r="AI29" s="87"/>
      <c r="AJ29" s="87"/>
      <c r="AK29" s="87"/>
      <c r="AL29" s="87"/>
      <c r="AM29" s="87"/>
    </row>
    <row r="30" spans="1:39" ht="25.95" customHeight="1" x14ac:dyDescent="0.3">
      <c r="A30" s="448" t="s">
        <v>191</v>
      </c>
      <c r="B30" s="573" t="s">
        <v>61</v>
      </c>
      <c r="C30" s="450" t="s">
        <v>11</v>
      </c>
      <c r="D30" s="450"/>
      <c r="E30" s="450"/>
      <c r="F30" s="450"/>
      <c r="G30" s="450"/>
      <c r="H30" s="450"/>
      <c r="I30" s="450"/>
      <c r="J30" s="450"/>
      <c r="K30" s="450"/>
      <c r="L30" s="450"/>
      <c r="M30" s="450"/>
      <c r="N30" s="450"/>
      <c r="O30" s="450"/>
      <c r="P30" s="450"/>
      <c r="Q30" s="627" t="s">
        <v>78</v>
      </c>
      <c r="R30" s="628"/>
      <c r="S30" s="628"/>
      <c r="T30" s="628"/>
      <c r="U30" s="628"/>
      <c r="V30" s="628"/>
      <c r="W30" s="628"/>
      <c r="X30" s="628"/>
      <c r="Y30" s="628"/>
      <c r="Z30" s="628"/>
      <c r="AA30" s="628"/>
      <c r="AB30" s="629"/>
      <c r="AE30" s="87"/>
      <c r="AF30" s="87"/>
      <c r="AG30" s="87"/>
      <c r="AH30" s="87"/>
      <c r="AI30" s="87"/>
      <c r="AJ30" s="87"/>
      <c r="AK30" s="87"/>
      <c r="AL30" s="87"/>
      <c r="AM30" s="87"/>
    </row>
    <row r="31" spans="1:39" ht="25.95" customHeight="1" x14ac:dyDescent="0.3">
      <c r="A31" s="449"/>
      <c r="B31" s="574"/>
      <c r="C31" s="88" t="s">
        <v>12</v>
      </c>
      <c r="D31" s="88" t="s">
        <v>36</v>
      </c>
      <c r="E31" s="88" t="s">
        <v>37</v>
      </c>
      <c r="F31" s="88" t="s">
        <v>38</v>
      </c>
      <c r="G31" s="88" t="s">
        <v>51</v>
      </c>
      <c r="H31" s="88" t="s">
        <v>52</v>
      </c>
      <c r="I31" s="88" t="s">
        <v>53</v>
      </c>
      <c r="J31" s="88" t="s">
        <v>54</v>
      </c>
      <c r="K31" s="88" t="s">
        <v>55</v>
      </c>
      <c r="L31" s="88" t="s">
        <v>56</v>
      </c>
      <c r="M31" s="88" t="s">
        <v>57</v>
      </c>
      <c r="N31" s="88" t="s">
        <v>58</v>
      </c>
      <c r="O31" s="88" t="s">
        <v>59</v>
      </c>
      <c r="P31" s="88" t="s">
        <v>63</v>
      </c>
      <c r="Q31" s="474" t="s">
        <v>83</v>
      </c>
      <c r="R31" s="475"/>
      <c r="S31" s="475"/>
      <c r="T31" s="475"/>
      <c r="U31" s="475"/>
      <c r="V31" s="475"/>
      <c r="W31" s="475"/>
      <c r="X31" s="475"/>
      <c r="Y31" s="475"/>
      <c r="Z31" s="475"/>
      <c r="AA31" s="475"/>
      <c r="AB31" s="620"/>
      <c r="AE31" s="94"/>
      <c r="AF31" s="94"/>
      <c r="AG31" s="94"/>
      <c r="AH31" s="94"/>
      <c r="AI31" s="94"/>
      <c r="AJ31" s="94"/>
      <c r="AK31" s="94"/>
      <c r="AL31" s="94"/>
      <c r="AM31" s="94"/>
    </row>
    <row r="32" spans="1:39" ht="28.5" customHeight="1" x14ac:dyDescent="0.3">
      <c r="A32" s="576"/>
      <c r="B32" s="571"/>
      <c r="C32" s="90" t="s">
        <v>9</v>
      </c>
      <c r="D32" s="95"/>
      <c r="E32" s="95"/>
      <c r="F32" s="95"/>
      <c r="G32" s="95"/>
      <c r="H32" s="95"/>
      <c r="I32" s="95"/>
      <c r="J32" s="95"/>
      <c r="K32" s="95"/>
      <c r="L32" s="95"/>
      <c r="M32" s="95"/>
      <c r="N32" s="95"/>
      <c r="O32" s="95"/>
      <c r="P32" s="96">
        <f t="shared" ref="P32:P39" si="0">SUM(D32:O32)</f>
        <v>0</v>
      </c>
      <c r="Q32" s="621" t="s">
        <v>286</v>
      </c>
      <c r="R32" s="622"/>
      <c r="S32" s="622"/>
      <c r="T32" s="622"/>
      <c r="U32" s="622"/>
      <c r="V32" s="622"/>
      <c r="W32" s="622"/>
      <c r="X32" s="622"/>
      <c r="Y32" s="622"/>
      <c r="Z32" s="622"/>
      <c r="AA32" s="622"/>
      <c r="AB32" s="623"/>
      <c r="AC32" s="97"/>
      <c r="AE32" s="98"/>
      <c r="AF32" s="98"/>
      <c r="AG32" s="98"/>
      <c r="AH32" s="98"/>
      <c r="AI32" s="98"/>
      <c r="AJ32" s="98"/>
      <c r="AK32" s="98"/>
      <c r="AL32" s="98"/>
      <c r="AM32" s="98"/>
    </row>
    <row r="33" spans="1:29" ht="28.5" customHeight="1" x14ac:dyDescent="0.3">
      <c r="A33" s="577"/>
      <c r="B33" s="572"/>
      <c r="C33" s="99" t="s">
        <v>10</v>
      </c>
      <c r="D33" s="100"/>
      <c r="E33" s="100"/>
      <c r="F33" s="100"/>
      <c r="G33" s="100"/>
      <c r="H33" s="100"/>
      <c r="I33" s="100"/>
      <c r="J33" s="100"/>
      <c r="K33" s="100"/>
      <c r="L33" s="100"/>
      <c r="M33" s="100"/>
      <c r="N33" s="100"/>
      <c r="O33" s="100"/>
      <c r="P33" s="101">
        <f t="shared" si="0"/>
        <v>0</v>
      </c>
      <c r="Q33" s="624"/>
      <c r="R33" s="625"/>
      <c r="S33" s="625"/>
      <c r="T33" s="625"/>
      <c r="U33" s="625"/>
      <c r="V33" s="625"/>
      <c r="W33" s="625"/>
      <c r="X33" s="625"/>
      <c r="Y33" s="625"/>
      <c r="Z33" s="625"/>
      <c r="AA33" s="625"/>
      <c r="AB33" s="626"/>
      <c r="AC33" s="97"/>
    </row>
    <row r="34" spans="1:29" ht="28.5" customHeight="1" x14ac:dyDescent="0.3">
      <c r="A34" s="577"/>
      <c r="B34" s="575"/>
      <c r="C34" s="102" t="s">
        <v>9</v>
      </c>
      <c r="D34" s="103"/>
      <c r="E34" s="103"/>
      <c r="F34" s="103"/>
      <c r="G34" s="103"/>
      <c r="H34" s="103"/>
      <c r="I34" s="103"/>
      <c r="J34" s="103"/>
      <c r="K34" s="103"/>
      <c r="L34" s="103"/>
      <c r="M34" s="103"/>
      <c r="N34" s="103"/>
      <c r="O34" s="103"/>
      <c r="P34" s="101">
        <f t="shared" si="0"/>
        <v>0</v>
      </c>
      <c r="Q34" s="636"/>
      <c r="R34" s="637"/>
      <c r="S34" s="637"/>
      <c r="T34" s="637"/>
      <c r="U34" s="637"/>
      <c r="V34" s="637"/>
      <c r="W34" s="637"/>
      <c r="X34" s="637"/>
      <c r="Y34" s="637"/>
      <c r="Z34" s="637"/>
      <c r="AA34" s="637"/>
      <c r="AB34" s="638"/>
      <c r="AC34" s="97"/>
    </row>
    <row r="35" spans="1:29" ht="28.5" customHeight="1" x14ac:dyDescent="0.3">
      <c r="A35" s="577"/>
      <c r="B35" s="572"/>
      <c r="C35" s="99" t="s">
        <v>10</v>
      </c>
      <c r="D35" s="100"/>
      <c r="E35" s="100"/>
      <c r="F35" s="100"/>
      <c r="G35" s="100"/>
      <c r="H35" s="100"/>
      <c r="I35" s="100"/>
      <c r="J35" s="100"/>
      <c r="K35" s="100"/>
      <c r="L35" s="104"/>
      <c r="M35" s="104"/>
      <c r="N35" s="104"/>
      <c r="O35" s="104"/>
      <c r="P35" s="101">
        <f t="shared" si="0"/>
        <v>0</v>
      </c>
      <c r="Q35" s="642"/>
      <c r="R35" s="643"/>
      <c r="S35" s="643"/>
      <c r="T35" s="643"/>
      <c r="U35" s="643"/>
      <c r="V35" s="643"/>
      <c r="W35" s="643"/>
      <c r="X35" s="643"/>
      <c r="Y35" s="643"/>
      <c r="Z35" s="643"/>
      <c r="AA35" s="643"/>
      <c r="AB35" s="644"/>
      <c r="AC35" s="97"/>
    </row>
    <row r="36" spans="1:29" ht="28.5" customHeight="1" x14ac:dyDescent="0.3">
      <c r="A36" s="569"/>
      <c r="B36" s="575"/>
      <c r="C36" s="102" t="s">
        <v>9</v>
      </c>
      <c r="D36" s="103"/>
      <c r="E36" s="103"/>
      <c r="F36" s="103"/>
      <c r="G36" s="103"/>
      <c r="H36" s="103"/>
      <c r="I36" s="103"/>
      <c r="J36" s="103"/>
      <c r="K36" s="103"/>
      <c r="L36" s="103"/>
      <c r="M36" s="103"/>
      <c r="N36" s="103"/>
      <c r="O36" s="103"/>
      <c r="P36" s="101">
        <f t="shared" si="0"/>
        <v>0</v>
      </c>
      <c r="Q36" s="636"/>
      <c r="R36" s="637"/>
      <c r="S36" s="637"/>
      <c r="T36" s="637"/>
      <c r="U36" s="637"/>
      <c r="V36" s="637"/>
      <c r="W36" s="637"/>
      <c r="X36" s="637"/>
      <c r="Y36" s="637"/>
      <c r="Z36" s="637"/>
      <c r="AA36" s="637"/>
      <c r="AB36" s="638"/>
      <c r="AC36" s="97"/>
    </row>
    <row r="37" spans="1:29" ht="28.5" customHeight="1" x14ac:dyDescent="0.3">
      <c r="A37" s="570"/>
      <c r="B37" s="572"/>
      <c r="C37" s="99" t="s">
        <v>10</v>
      </c>
      <c r="D37" s="100"/>
      <c r="E37" s="100"/>
      <c r="F37" s="100"/>
      <c r="G37" s="100"/>
      <c r="H37" s="100"/>
      <c r="I37" s="100"/>
      <c r="J37" s="100"/>
      <c r="K37" s="100"/>
      <c r="L37" s="104"/>
      <c r="M37" s="104"/>
      <c r="N37" s="104"/>
      <c r="O37" s="104"/>
      <c r="P37" s="101">
        <f t="shared" si="0"/>
        <v>0</v>
      </c>
      <c r="Q37" s="642"/>
      <c r="R37" s="643"/>
      <c r="S37" s="643"/>
      <c r="T37" s="643"/>
      <c r="U37" s="643"/>
      <c r="V37" s="643"/>
      <c r="W37" s="643"/>
      <c r="X37" s="643"/>
      <c r="Y37" s="643"/>
      <c r="Z37" s="643"/>
      <c r="AA37" s="643"/>
      <c r="AB37" s="644"/>
      <c r="AC37" s="97"/>
    </row>
    <row r="38" spans="1:29" ht="28.5" customHeight="1" x14ac:dyDescent="0.3">
      <c r="A38" s="609"/>
      <c r="B38" s="575"/>
      <c r="C38" s="102" t="s">
        <v>9</v>
      </c>
      <c r="D38" s="103"/>
      <c r="E38" s="103"/>
      <c r="F38" s="103"/>
      <c r="G38" s="103"/>
      <c r="H38" s="103"/>
      <c r="I38" s="103"/>
      <c r="J38" s="103"/>
      <c r="K38" s="103"/>
      <c r="L38" s="103"/>
      <c r="M38" s="103"/>
      <c r="N38" s="103"/>
      <c r="O38" s="103"/>
      <c r="P38" s="101">
        <f t="shared" si="0"/>
        <v>0</v>
      </c>
      <c r="Q38" s="636"/>
      <c r="R38" s="637"/>
      <c r="S38" s="637"/>
      <c r="T38" s="637"/>
      <c r="U38" s="637"/>
      <c r="V38" s="637"/>
      <c r="W38" s="637"/>
      <c r="X38" s="637"/>
      <c r="Y38" s="637"/>
      <c r="Z38" s="637"/>
      <c r="AA38" s="637"/>
      <c r="AB38" s="638"/>
      <c r="AC38" s="97"/>
    </row>
    <row r="39" spans="1:29" ht="28.5" customHeight="1" thickBot="1" x14ac:dyDescent="0.35">
      <c r="A39" s="610"/>
      <c r="B39" s="632"/>
      <c r="C39" s="91" t="s">
        <v>10</v>
      </c>
      <c r="D39" s="105"/>
      <c r="E39" s="105"/>
      <c r="F39" s="105"/>
      <c r="G39" s="105"/>
      <c r="H39" s="105"/>
      <c r="I39" s="105"/>
      <c r="J39" s="105"/>
      <c r="K39" s="105"/>
      <c r="L39" s="106"/>
      <c r="M39" s="106"/>
      <c r="N39" s="106"/>
      <c r="O39" s="106"/>
      <c r="P39" s="107">
        <f t="shared" si="0"/>
        <v>0</v>
      </c>
      <c r="Q39" s="639"/>
      <c r="R39" s="640"/>
      <c r="S39" s="640"/>
      <c r="T39" s="640"/>
      <c r="U39" s="640"/>
      <c r="V39" s="640"/>
      <c r="W39" s="640"/>
      <c r="X39" s="640"/>
      <c r="Y39" s="640"/>
      <c r="Z39" s="640"/>
      <c r="AA39" s="640"/>
      <c r="AB39" s="641"/>
      <c r="AC39" s="97"/>
    </row>
    <row r="40" spans="1:29" x14ac:dyDescent="0.3">
      <c r="A40" s="50" t="s">
        <v>293</v>
      </c>
    </row>
  </sheetData>
  <mergeCells count="86">
    <mergeCell ref="Y8:Z8"/>
    <mergeCell ref="C12:Z12"/>
    <mergeCell ref="B28:B29"/>
    <mergeCell ref="B22:C23"/>
    <mergeCell ref="Y7:Z7"/>
    <mergeCell ref="W16:AB16"/>
    <mergeCell ref="U7:V9"/>
    <mergeCell ref="W7:X9"/>
    <mergeCell ref="A13:B13"/>
    <mergeCell ref="C11:K11"/>
    <mergeCell ref="A11:B11"/>
    <mergeCell ref="Q19:S19"/>
    <mergeCell ref="Q17:S17"/>
    <mergeCell ref="AA19:AB19"/>
    <mergeCell ref="T19:V19"/>
    <mergeCell ref="T17:V17"/>
    <mergeCell ref="B1:Y1"/>
    <mergeCell ref="Q34:AB35"/>
    <mergeCell ref="A21:AB21"/>
    <mergeCell ref="P22:P23"/>
    <mergeCell ref="C30:P30"/>
    <mergeCell ref="B2:Y2"/>
    <mergeCell ref="S13:T13"/>
    <mergeCell ref="Y11:AB11"/>
    <mergeCell ref="U28:X29"/>
    <mergeCell ref="Y28:AB29"/>
    <mergeCell ref="T18:V18"/>
    <mergeCell ref="D22:O22"/>
    <mergeCell ref="Q26:AB26"/>
    <mergeCell ref="Q27:T27"/>
    <mergeCell ref="Q16:V16"/>
    <mergeCell ref="M11:Q11"/>
    <mergeCell ref="A38:A39"/>
    <mergeCell ref="V13:Y13"/>
    <mergeCell ref="Q15:AB15"/>
    <mergeCell ref="AA13:AB13"/>
    <mergeCell ref="W19:X19"/>
    <mergeCell ref="Y27:AB27"/>
    <mergeCell ref="Q31:AB31"/>
    <mergeCell ref="Q32:AB33"/>
    <mergeCell ref="Q30:AB30"/>
    <mergeCell ref="C15:C16"/>
    <mergeCell ref="B38:B39"/>
    <mergeCell ref="C13:Q13"/>
    <mergeCell ref="Q22:AB23"/>
    <mergeCell ref="Q38:AB39"/>
    <mergeCell ref="U27:X27"/>
    <mergeCell ref="Q36:AB37"/>
    <mergeCell ref="A1:A4"/>
    <mergeCell ref="Z2:AB2"/>
    <mergeCell ref="Z4:AB4"/>
    <mergeCell ref="R7:T9"/>
    <mergeCell ref="A15:B16"/>
    <mergeCell ref="A7:B9"/>
    <mergeCell ref="R11:V11"/>
    <mergeCell ref="AA7:AB7"/>
    <mergeCell ref="Y9:Z9"/>
    <mergeCell ref="Z3:AB3"/>
    <mergeCell ref="B3:Y4"/>
    <mergeCell ref="C7:K9"/>
    <mergeCell ref="Z1:AB1"/>
    <mergeCell ref="AA8:AB8"/>
    <mergeCell ref="AA9:AB9"/>
    <mergeCell ref="W11:X11"/>
    <mergeCell ref="Y17:Z17"/>
    <mergeCell ref="AA17:AB17"/>
    <mergeCell ref="W17:X17"/>
    <mergeCell ref="B24:C24"/>
    <mergeCell ref="A26:A27"/>
    <mergeCell ref="C26:C27"/>
    <mergeCell ref="A22:A23"/>
    <mergeCell ref="Y19:Z19"/>
    <mergeCell ref="A28:A29"/>
    <mergeCell ref="A25:AB25"/>
    <mergeCell ref="D26:P26"/>
    <mergeCell ref="Q24:AB24"/>
    <mergeCell ref="B26:B27"/>
    <mergeCell ref="Q28:T29"/>
    <mergeCell ref="A36:A37"/>
    <mergeCell ref="B32:B33"/>
    <mergeCell ref="B30:B31"/>
    <mergeCell ref="B34:B35"/>
    <mergeCell ref="B36:B37"/>
    <mergeCell ref="A32:A33"/>
    <mergeCell ref="A30:A31"/>
    <mergeCell ref="A34:A35"/>
  </mergeCells>
  <dataValidations count="2">
    <dataValidation type="textLength" operator="lessThanOrEqual" allowBlank="1" showInputMessage="1" showErrorMessage="1" errorTitle="Máximo 2.000 caracteres" error="Máximo 2.000 caracteres" promptTitle="2.000 caracteres" sqref="Q24:AB24" xr:uid="{00000000-0002-0000-0200-000000000000}">
      <formula1>2000</formula1>
    </dataValidation>
    <dataValidation type="textLength" operator="lessThanOrEqual" allowBlank="1" showInputMessage="1" showErrorMessage="1" errorTitle="Máximo 2.000 caracteres" error="Máximo 2.000 caracteres" sqref="Q32:AB39 Q28 U28 Y28" xr:uid="{00000000-0002-0000-0200-000001000000}">
      <formula1>2000</formula1>
    </dataValidation>
  </dataValidations>
  <pageMargins left="0" right="0" top="0" bottom="0" header="0" footer="0"/>
  <pageSetup paperSize="41" scale="48" fitToHeight="0" orientation="landscape"/>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7" tint="0.39997558519241921"/>
    <pageSetUpPr fitToPage="1"/>
  </sheetPr>
  <dimension ref="A1:AY37"/>
  <sheetViews>
    <sheetView topLeftCell="A23" zoomScale="69" zoomScaleNormal="69" workbookViewId="0">
      <selection activeCell="L25" sqref="L25:L33"/>
    </sheetView>
  </sheetViews>
  <sheetFormatPr baseColWidth="10" defaultColWidth="10.6640625" defaultRowHeight="13.8" x14ac:dyDescent="0.3"/>
  <cols>
    <col min="1" max="1" width="10.33203125" style="108" bestFit="1" customWidth="1"/>
    <col min="2" max="2" width="10" style="108" customWidth="1"/>
    <col min="3" max="3" width="17.33203125" style="108" customWidth="1"/>
    <col min="4" max="4" width="8.33203125" style="108" customWidth="1"/>
    <col min="5" max="5" width="11.6640625" style="108" customWidth="1"/>
    <col min="6" max="6" width="8.33203125" style="108" customWidth="1"/>
    <col min="7" max="7" width="22.6640625" style="189" customWidth="1"/>
    <col min="8" max="8" width="14.6640625" style="108" customWidth="1"/>
    <col min="9" max="10" width="29.33203125" style="108" customWidth="1"/>
    <col min="11" max="11" width="16.6640625" style="108" customWidth="1"/>
    <col min="12" max="12" width="28.6640625" style="108" customWidth="1"/>
    <col min="13" max="13" width="15.33203125" style="108" customWidth="1"/>
    <col min="14" max="14" width="21.109375" style="108" customWidth="1"/>
    <col min="15" max="15" width="8.6640625" style="108" customWidth="1"/>
    <col min="16" max="17" width="15" style="108" customWidth="1"/>
    <col min="18" max="18" width="20.88671875" style="273" customWidth="1"/>
    <col min="19" max="19" width="14" style="108" customWidth="1"/>
    <col min="20" max="20" width="22.33203125" style="108" customWidth="1"/>
    <col min="21" max="21" width="17" style="108" customWidth="1"/>
    <col min="22" max="22" width="6.33203125" style="108" customWidth="1"/>
    <col min="23" max="23" width="5.6640625" style="108" customWidth="1"/>
    <col min="24" max="24" width="12.33203125" style="398" customWidth="1"/>
    <col min="25" max="26" width="5.6640625" style="108" customWidth="1"/>
    <col min="27" max="27" width="9.33203125" style="398" customWidth="1"/>
    <col min="28" max="29" width="5.6640625" style="108" customWidth="1"/>
    <col min="30" max="30" width="9.33203125" style="398" customWidth="1"/>
    <col min="31" max="31" width="6.5546875" style="108" customWidth="1"/>
    <col min="32" max="32" width="5.6640625" style="108" customWidth="1"/>
    <col min="33" max="33" width="11.33203125" style="398" customWidth="1"/>
    <col min="34" max="35" width="5.6640625" style="108" customWidth="1"/>
    <col min="36" max="36" width="12.33203125" style="108" customWidth="1"/>
    <col min="37" max="38" width="5.6640625" style="108" customWidth="1"/>
    <col min="39" max="39" width="7.33203125" style="273" customWidth="1"/>
    <col min="40" max="41" width="5.6640625" style="108" customWidth="1"/>
    <col min="42" max="42" width="5.6640625" style="273" customWidth="1"/>
    <col min="43" max="44" width="5.6640625" style="108" customWidth="1"/>
    <col min="45" max="45" width="5.6640625" style="273" customWidth="1"/>
    <col min="46" max="46" width="17.109375" style="108" customWidth="1"/>
    <col min="47" max="47" width="15.6640625" style="169" customWidth="1"/>
    <col min="48" max="48" width="67.44140625" style="108" customWidth="1"/>
    <col min="49" max="49" width="69.33203125" style="108" customWidth="1"/>
    <col min="50" max="50" width="39.109375" style="108" customWidth="1"/>
    <col min="51" max="51" width="24.44140625" style="108" customWidth="1"/>
    <col min="52" max="16384" width="10.6640625" style="108"/>
  </cols>
  <sheetData>
    <row r="1" spans="1:51" ht="16.2" customHeight="1" x14ac:dyDescent="0.3">
      <c r="A1" s="721" t="s">
        <v>16</v>
      </c>
      <c r="B1" s="722"/>
      <c r="C1" s="722"/>
      <c r="D1" s="722"/>
      <c r="E1" s="722"/>
      <c r="F1" s="722"/>
      <c r="G1" s="722"/>
      <c r="H1" s="722"/>
      <c r="I1" s="722"/>
      <c r="J1" s="722"/>
      <c r="K1" s="722"/>
      <c r="L1" s="722"/>
      <c r="M1" s="722"/>
      <c r="N1" s="722"/>
      <c r="O1" s="722"/>
      <c r="P1" s="722"/>
      <c r="Q1" s="722"/>
      <c r="R1" s="722"/>
      <c r="S1" s="722"/>
      <c r="T1" s="722"/>
      <c r="U1" s="722"/>
      <c r="V1" s="722"/>
      <c r="W1" s="722"/>
      <c r="X1" s="722"/>
      <c r="Y1" s="722"/>
      <c r="Z1" s="722"/>
      <c r="AA1" s="722"/>
      <c r="AB1" s="722"/>
      <c r="AC1" s="722"/>
      <c r="AD1" s="722"/>
      <c r="AE1" s="722"/>
      <c r="AF1" s="722"/>
      <c r="AG1" s="722"/>
      <c r="AH1" s="722"/>
      <c r="AI1" s="722"/>
      <c r="AJ1" s="722"/>
      <c r="AK1" s="722"/>
      <c r="AL1" s="722"/>
      <c r="AM1" s="722"/>
      <c r="AN1" s="722"/>
      <c r="AO1" s="722"/>
      <c r="AP1" s="722"/>
      <c r="AQ1" s="722"/>
      <c r="AR1" s="722"/>
      <c r="AS1" s="722"/>
      <c r="AT1" s="722"/>
      <c r="AU1" s="722"/>
      <c r="AV1" s="722"/>
      <c r="AW1" s="723"/>
      <c r="AX1" s="606" t="s">
        <v>415</v>
      </c>
      <c r="AY1" s="607"/>
    </row>
    <row r="2" spans="1:51" ht="16.2" customHeight="1" x14ac:dyDescent="0.3">
      <c r="A2" s="715" t="s">
        <v>494</v>
      </c>
      <c r="B2" s="716"/>
      <c r="C2" s="716"/>
      <c r="D2" s="716"/>
      <c r="E2" s="716"/>
      <c r="F2" s="716"/>
      <c r="G2" s="716"/>
      <c r="H2" s="716"/>
      <c r="I2" s="716"/>
      <c r="J2" s="716"/>
      <c r="K2" s="716"/>
      <c r="L2" s="716"/>
      <c r="M2" s="716"/>
      <c r="N2" s="716"/>
      <c r="O2" s="716"/>
      <c r="P2" s="716"/>
      <c r="Q2" s="716"/>
      <c r="R2" s="716"/>
      <c r="S2" s="716"/>
      <c r="T2" s="716"/>
      <c r="U2" s="716"/>
      <c r="V2" s="716"/>
      <c r="W2" s="716"/>
      <c r="X2" s="716"/>
      <c r="Y2" s="716"/>
      <c r="Z2" s="716"/>
      <c r="AA2" s="716"/>
      <c r="AB2" s="716"/>
      <c r="AC2" s="716"/>
      <c r="AD2" s="716"/>
      <c r="AE2" s="716"/>
      <c r="AF2" s="716"/>
      <c r="AG2" s="716"/>
      <c r="AH2" s="716"/>
      <c r="AI2" s="716"/>
      <c r="AJ2" s="716"/>
      <c r="AK2" s="716"/>
      <c r="AL2" s="716"/>
      <c r="AM2" s="716"/>
      <c r="AN2" s="716"/>
      <c r="AO2" s="716"/>
      <c r="AP2" s="716"/>
      <c r="AQ2" s="716"/>
      <c r="AR2" s="716"/>
      <c r="AS2" s="716"/>
      <c r="AT2" s="716"/>
      <c r="AU2" s="716"/>
      <c r="AV2" s="716"/>
      <c r="AW2" s="717"/>
      <c r="AX2" s="727" t="s">
        <v>410</v>
      </c>
      <c r="AY2" s="728"/>
    </row>
    <row r="3" spans="1:51" ht="15" customHeight="1" x14ac:dyDescent="0.3">
      <c r="A3" s="718" t="s">
        <v>195</v>
      </c>
      <c r="B3" s="719"/>
      <c r="C3" s="719"/>
      <c r="D3" s="719"/>
      <c r="E3" s="719"/>
      <c r="F3" s="719"/>
      <c r="G3" s="719"/>
      <c r="H3" s="719"/>
      <c r="I3" s="719"/>
      <c r="J3" s="719"/>
      <c r="K3" s="719"/>
      <c r="L3" s="719"/>
      <c r="M3" s="719"/>
      <c r="N3" s="719"/>
      <c r="O3" s="719"/>
      <c r="P3" s="719"/>
      <c r="Q3" s="719"/>
      <c r="R3" s="719"/>
      <c r="S3" s="719"/>
      <c r="T3" s="719"/>
      <c r="U3" s="719"/>
      <c r="V3" s="719"/>
      <c r="W3" s="719"/>
      <c r="X3" s="719"/>
      <c r="Y3" s="719"/>
      <c r="Z3" s="719"/>
      <c r="AA3" s="719"/>
      <c r="AB3" s="719"/>
      <c r="AC3" s="719"/>
      <c r="AD3" s="719"/>
      <c r="AE3" s="719"/>
      <c r="AF3" s="719"/>
      <c r="AG3" s="719"/>
      <c r="AH3" s="719"/>
      <c r="AI3" s="719"/>
      <c r="AJ3" s="719"/>
      <c r="AK3" s="719"/>
      <c r="AL3" s="719"/>
      <c r="AM3" s="719"/>
      <c r="AN3" s="719"/>
      <c r="AO3" s="719"/>
      <c r="AP3" s="719"/>
      <c r="AQ3" s="719"/>
      <c r="AR3" s="719"/>
      <c r="AS3" s="719"/>
      <c r="AT3" s="719"/>
      <c r="AU3" s="719"/>
      <c r="AV3" s="719"/>
      <c r="AW3" s="720"/>
      <c r="AX3" s="727" t="s">
        <v>416</v>
      </c>
      <c r="AY3" s="728"/>
    </row>
    <row r="4" spans="1:51" ht="16.2" customHeight="1" x14ac:dyDescent="0.3">
      <c r="A4" s="721"/>
      <c r="B4" s="722"/>
      <c r="C4" s="722"/>
      <c r="D4" s="722"/>
      <c r="E4" s="722"/>
      <c r="F4" s="722"/>
      <c r="G4" s="722"/>
      <c r="H4" s="722"/>
      <c r="I4" s="722"/>
      <c r="J4" s="722"/>
      <c r="K4" s="722"/>
      <c r="L4" s="722"/>
      <c r="M4" s="722"/>
      <c r="N4" s="722"/>
      <c r="O4" s="722"/>
      <c r="P4" s="722"/>
      <c r="Q4" s="722"/>
      <c r="R4" s="722"/>
      <c r="S4" s="722"/>
      <c r="T4" s="722"/>
      <c r="U4" s="722"/>
      <c r="V4" s="722"/>
      <c r="W4" s="722"/>
      <c r="X4" s="722"/>
      <c r="Y4" s="722"/>
      <c r="Z4" s="722"/>
      <c r="AA4" s="722"/>
      <c r="AB4" s="722"/>
      <c r="AC4" s="722"/>
      <c r="AD4" s="722"/>
      <c r="AE4" s="722"/>
      <c r="AF4" s="722"/>
      <c r="AG4" s="722"/>
      <c r="AH4" s="722"/>
      <c r="AI4" s="722"/>
      <c r="AJ4" s="722"/>
      <c r="AK4" s="722"/>
      <c r="AL4" s="722"/>
      <c r="AM4" s="722"/>
      <c r="AN4" s="722"/>
      <c r="AO4" s="722"/>
      <c r="AP4" s="722"/>
      <c r="AQ4" s="722"/>
      <c r="AR4" s="722"/>
      <c r="AS4" s="722"/>
      <c r="AT4" s="722"/>
      <c r="AU4" s="722"/>
      <c r="AV4" s="722"/>
      <c r="AW4" s="723"/>
      <c r="AX4" s="729" t="s">
        <v>176</v>
      </c>
      <c r="AY4" s="729"/>
    </row>
    <row r="5" spans="1:51" ht="15" customHeight="1" x14ac:dyDescent="0.3">
      <c r="A5" s="683" t="s">
        <v>174</v>
      </c>
      <c r="B5" s="684"/>
      <c r="C5" s="684"/>
      <c r="D5" s="684"/>
      <c r="E5" s="684"/>
      <c r="F5" s="684"/>
      <c r="G5" s="684"/>
      <c r="H5" s="684"/>
      <c r="I5" s="684"/>
      <c r="J5" s="684"/>
      <c r="K5" s="684"/>
      <c r="L5" s="684"/>
      <c r="M5" s="684"/>
      <c r="N5" s="684"/>
      <c r="O5" s="684"/>
      <c r="P5" s="684"/>
      <c r="Q5" s="684"/>
      <c r="R5" s="684"/>
      <c r="S5" s="684"/>
      <c r="T5" s="684"/>
      <c r="U5" s="684"/>
      <c r="V5" s="684"/>
      <c r="W5" s="684"/>
      <c r="X5" s="684"/>
      <c r="Y5" s="684"/>
      <c r="Z5" s="684"/>
      <c r="AA5" s="684"/>
      <c r="AB5" s="684"/>
      <c r="AC5" s="684"/>
      <c r="AD5" s="684"/>
      <c r="AE5" s="684"/>
      <c r="AF5" s="684"/>
      <c r="AG5" s="685"/>
      <c r="AH5" s="689" t="s">
        <v>69</v>
      </c>
      <c r="AI5" s="724"/>
      <c r="AJ5" s="724"/>
      <c r="AK5" s="724"/>
      <c r="AL5" s="724"/>
      <c r="AM5" s="724"/>
      <c r="AN5" s="724"/>
      <c r="AO5" s="724"/>
      <c r="AP5" s="724"/>
      <c r="AQ5" s="724"/>
      <c r="AR5" s="724"/>
      <c r="AS5" s="724"/>
      <c r="AT5" s="724"/>
      <c r="AU5" s="690"/>
      <c r="AV5" s="677" t="s">
        <v>401</v>
      </c>
      <c r="AW5" s="677" t="s">
        <v>402</v>
      </c>
      <c r="AX5" s="677" t="s">
        <v>296</v>
      </c>
      <c r="AY5" s="677" t="s">
        <v>297</v>
      </c>
    </row>
    <row r="6" spans="1:51" ht="15" customHeight="1" x14ac:dyDescent="0.3">
      <c r="A6" s="686" t="s">
        <v>71</v>
      </c>
      <c r="B6" s="686"/>
      <c r="C6" s="686"/>
      <c r="D6" s="687">
        <v>45146</v>
      </c>
      <c r="E6" s="688"/>
      <c r="F6" s="689" t="s">
        <v>67</v>
      </c>
      <c r="G6" s="690"/>
      <c r="H6" s="695" t="s">
        <v>495</v>
      </c>
      <c r="I6" s="695"/>
      <c r="J6" s="113"/>
      <c r="K6" s="689"/>
      <c r="L6" s="724"/>
      <c r="M6" s="724"/>
      <c r="N6" s="724"/>
      <c r="O6" s="724"/>
      <c r="P6" s="724"/>
      <c r="Q6" s="724"/>
      <c r="R6" s="724"/>
      <c r="S6" s="724"/>
      <c r="T6" s="724"/>
      <c r="U6" s="724"/>
      <c r="V6" s="109"/>
      <c r="W6" s="109"/>
      <c r="X6" s="392"/>
      <c r="Y6" s="109"/>
      <c r="Z6" s="109"/>
      <c r="AA6" s="392"/>
      <c r="AB6" s="109"/>
      <c r="AC6" s="109"/>
      <c r="AD6" s="392"/>
      <c r="AE6" s="109"/>
      <c r="AF6" s="109"/>
      <c r="AG6" s="399"/>
      <c r="AH6" s="691"/>
      <c r="AI6" s="725"/>
      <c r="AJ6" s="725"/>
      <c r="AK6" s="725"/>
      <c r="AL6" s="725"/>
      <c r="AM6" s="725"/>
      <c r="AN6" s="725"/>
      <c r="AO6" s="725"/>
      <c r="AP6" s="725"/>
      <c r="AQ6" s="725"/>
      <c r="AR6" s="725"/>
      <c r="AS6" s="725"/>
      <c r="AT6" s="725"/>
      <c r="AU6" s="692"/>
      <c r="AV6" s="682"/>
      <c r="AW6" s="682"/>
      <c r="AX6" s="682"/>
      <c r="AY6" s="682"/>
    </row>
    <row r="7" spans="1:51" ht="15" customHeight="1" x14ac:dyDescent="0.3">
      <c r="A7" s="686"/>
      <c r="B7" s="686"/>
      <c r="C7" s="686"/>
      <c r="D7" s="688"/>
      <c r="E7" s="688"/>
      <c r="F7" s="691"/>
      <c r="G7" s="692"/>
      <c r="H7" s="695" t="s">
        <v>496</v>
      </c>
      <c r="I7" s="695"/>
      <c r="J7" s="113"/>
      <c r="K7" s="691"/>
      <c r="L7" s="725"/>
      <c r="M7" s="725"/>
      <c r="N7" s="725"/>
      <c r="O7" s="725"/>
      <c r="P7" s="725"/>
      <c r="Q7" s="725"/>
      <c r="R7" s="725"/>
      <c r="S7" s="725"/>
      <c r="T7" s="725"/>
      <c r="U7" s="725"/>
      <c r="V7" s="110"/>
      <c r="W7" s="110"/>
      <c r="X7" s="393"/>
      <c r="Y7" s="110"/>
      <c r="Z7" s="110"/>
      <c r="AA7" s="393"/>
      <c r="AB7" s="110"/>
      <c r="AC7" s="110"/>
      <c r="AD7" s="393"/>
      <c r="AE7" s="110"/>
      <c r="AF7" s="110"/>
      <c r="AG7" s="400"/>
      <c r="AH7" s="691"/>
      <c r="AI7" s="725"/>
      <c r="AJ7" s="725"/>
      <c r="AK7" s="725"/>
      <c r="AL7" s="725"/>
      <c r="AM7" s="725"/>
      <c r="AN7" s="725"/>
      <c r="AO7" s="725"/>
      <c r="AP7" s="725"/>
      <c r="AQ7" s="725"/>
      <c r="AR7" s="725"/>
      <c r="AS7" s="725"/>
      <c r="AT7" s="725"/>
      <c r="AU7" s="692"/>
      <c r="AV7" s="682"/>
      <c r="AW7" s="682"/>
      <c r="AX7" s="682"/>
      <c r="AY7" s="682"/>
    </row>
    <row r="8" spans="1:51" ht="15" customHeight="1" x14ac:dyDescent="0.3">
      <c r="A8" s="686"/>
      <c r="B8" s="686"/>
      <c r="C8" s="686"/>
      <c r="D8" s="688"/>
      <c r="E8" s="688"/>
      <c r="F8" s="693"/>
      <c r="G8" s="694"/>
      <c r="H8" s="695" t="s">
        <v>69</v>
      </c>
      <c r="I8" s="695"/>
      <c r="J8" s="113" t="s">
        <v>536</v>
      </c>
      <c r="K8" s="693"/>
      <c r="L8" s="726"/>
      <c r="M8" s="726"/>
      <c r="N8" s="726"/>
      <c r="O8" s="726"/>
      <c r="P8" s="726"/>
      <c r="Q8" s="726"/>
      <c r="R8" s="726"/>
      <c r="S8" s="726"/>
      <c r="T8" s="726"/>
      <c r="U8" s="726"/>
      <c r="V8" s="111"/>
      <c r="W8" s="111"/>
      <c r="X8" s="394"/>
      <c r="Y8" s="111"/>
      <c r="Z8" s="111"/>
      <c r="AA8" s="394"/>
      <c r="AB8" s="111"/>
      <c r="AC8" s="111"/>
      <c r="AD8" s="394"/>
      <c r="AE8" s="111"/>
      <c r="AF8" s="111"/>
      <c r="AG8" s="401"/>
      <c r="AH8" s="691"/>
      <c r="AI8" s="725"/>
      <c r="AJ8" s="725"/>
      <c r="AK8" s="725"/>
      <c r="AL8" s="725"/>
      <c r="AM8" s="725"/>
      <c r="AN8" s="725"/>
      <c r="AO8" s="725"/>
      <c r="AP8" s="725"/>
      <c r="AQ8" s="725"/>
      <c r="AR8" s="725"/>
      <c r="AS8" s="725"/>
      <c r="AT8" s="725"/>
      <c r="AU8" s="692"/>
      <c r="AV8" s="682"/>
      <c r="AW8" s="682"/>
      <c r="AX8" s="682"/>
      <c r="AY8" s="682"/>
    </row>
    <row r="9" spans="1:51" ht="30" customHeight="1" x14ac:dyDescent="0.3">
      <c r="A9" s="730" t="s">
        <v>396</v>
      </c>
      <c r="B9" s="731"/>
      <c r="C9" s="732"/>
      <c r="D9" s="699" t="s">
        <v>117</v>
      </c>
      <c r="E9" s="700"/>
      <c r="F9" s="700"/>
      <c r="G9" s="700"/>
      <c r="H9" s="700"/>
      <c r="I9" s="700"/>
      <c r="J9" s="700"/>
      <c r="K9" s="701"/>
      <c r="L9" s="701"/>
      <c r="M9" s="701"/>
      <c r="N9" s="701"/>
      <c r="O9" s="701"/>
      <c r="P9" s="701"/>
      <c r="Q9" s="701"/>
      <c r="R9" s="701"/>
      <c r="S9" s="701"/>
      <c r="T9" s="701"/>
      <c r="U9" s="701"/>
      <c r="V9" s="701"/>
      <c r="W9" s="701"/>
      <c r="X9" s="701"/>
      <c r="Y9" s="701"/>
      <c r="Z9" s="701"/>
      <c r="AA9" s="701"/>
      <c r="AB9" s="701"/>
      <c r="AC9" s="701"/>
      <c r="AD9" s="701"/>
      <c r="AE9" s="701"/>
      <c r="AF9" s="701"/>
      <c r="AG9" s="702"/>
      <c r="AH9" s="691"/>
      <c r="AI9" s="725"/>
      <c r="AJ9" s="725"/>
      <c r="AK9" s="725"/>
      <c r="AL9" s="725"/>
      <c r="AM9" s="725"/>
      <c r="AN9" s="725"/>
      <c r="AO9" s="725"/>
      <c r="AP9" s="725"/>
      <c r="AQ9" s="725"/>
      <c r="AR9" s="725"/>
      <c r="AS9" s="725"/>
      <c r="AT9" s="725"/>
      <c r="AU9" s="692"/>
      <c r="AV9" s="682"/>
      <c r="AW9" s="682"/>
      <c r="AX9" s="682"/>
      <c r="AY9" s="682"/>
    </row>
    <row r="10" spans="1:51" ht="48" customHeight="1" x14ac:dyDescent="0.3">
      <c r="A10" s="696" t="s">
        <v>497</v>
      </c>
      <c r="B10" s="697"/>
      <c r="C10" s="698"/>
      <c r="D10" s="703" t="s">
        <v>441</v>
      </c>
      <c r="E10" s="701"/>
      <c r="F10" s="701"/>
      <c r="G10" s="701"/>
      <c r="H10" s="701"/>
      <c r="I10" s="701"/>
      <c r="J10" s="701"/>
      <c r="K10" s="701"/>
      <c r="L10" s="701"/>
      <c r="M10" s="701"/>
      <c r="N10" s="701"/>
      <c r="O10" s="701"/>
      <c r="P10" s="701"/>
      <c r="Q10" s="701"/>
      <c r="R10" s="701"/>
      <c r="S10" s="701"/>
      <c r="T10" s="701"/>
      <c r="U10" s="701"/>
      <c r="V10" s="701"/>
      <c r="W10" s="701"/>
      <c r="X10" s="701"/>
      <c r="Y10" s="701"/>
      <c r="Z10" s="701"/>
      <c r="AA10" s="701"/>
      <c r="AB10" s="701"/>
      <c r="AC10" s="701"/>
      <c r="AD10" s="701"/>
      <c r="AE10" s="701"/>
      <c r="AF10" s="701"/>
      <c r="AG10" s="702"/>
      <c r="AH10" s="693"/>
      <c r="AI10" s="726"/>
      <c r="AJ10" s="726"/>
      <c r="AK10" s="726"/>
      <c r="AL10" s="726"/>
      <c r="AM10" s="726"/>
      <c r="AN10" s="726"/>
      <c r="AO10" s="726"/>
      <c r="AP10" s="726"/>
      <c r="AQ10" s="726"/>
      <c r="AR10" s="726"/>
      <c r="AS10" s="726"/>
      <c r="AT10" s="726"/>
      <c r="AU10" s="694"/>
      <c r="AV10" s="682"/>
      <c r="AW10" s="682"/>
      <c r="AX10" s="682"/>
      <c r="AY10" s="682"/>
    </row>
    <row r="11" spans="1:51" ht="40.200000000000003" customHeight="1" x14ac:dyDescent="0.3">
      <c r="A11" s="679" t="s">
        <v>168</v>
      </c>
      <c r="B11" s="680"/>
      <c r="C11" s="680"/>
      <c r="D11" s="680"/>
      <c r="E11" s="680"/>
      <c r="F11" s="681"/>
      <c r="G11" s="679" t="s">
        <v>278</v>
      </c>
      <c r="H11" s="681"/>
      <c r="I11" s="677" t="s">
        <v>179</v>
      </c>
      <c r="J11" s="677" t="s">
        <v>279</v>
      </c>
      <c r="K11" s="677" t="s">
        <v>320</v>
      </c>
      <c r="L11" s="677" t="s">
        <v>360</v>
      </c>
      <c r="M11" s="677" t="s">
        <v>167</v>
      </c>
      <c r="N11" s="677" t="s">
        <v>182</v>
      </c>
      <c r="O11" s="679" t="s">
        <v>284</v>
      </c>
      <c r="P11" s="680"/>
      <c r="Q11" s="680"/>
      <c r="R11" s="680"/>
      <c r="S11" s="681"/>
      <c r="T11" s="677" t="s">
        <v>173</v>
      </c>
      <c r="U11" s="677" t="s">
        <v>285</v>
      </c>
      <c r="V11" s="683" t="s">
        <v>367</v>
      </c>
      <c r="W11" s="684"/>
      <c r="X11" s="684"/>
      <c r="Y11" s="684"/>
      <c r="Z11" s="684"/>
      <c r="AA11" s="684"/>
      <c r="AB11" s="684"/>
      <c r="AC11" s="684"/>
      <c r="AD11" s="684"/>
      <c r="AE11" s="684"/>
      <c r="AF11" s="684"/>
      <c r="AG11" s="685"/>
      <c r="AH11" s="683" t="s">
        <v>87</v>
      </c>
      <c r="AI11" s="684"/>
      <c r="AJ11" s="684"/>
      <c r="AK11" s="684"/>
      <c r="AL11" s="684"/>
      <c r="AM11" s="684"/>
      <c r="AN11" s="684"/>
      <c r="AO11" s="684"/>
      <c r="AP11" s="684"/>
      <c r="AQ11" s="684"/>
      <c r="AR11" s="684"/>
      <c r="AS11" s="685"/>
      <c r="AT11" s="679" t="s">
        <v>8</v>
      </c>
      <c r="AU11" s="681"/>
      <c r="AV11" s="682"/>
      <c r="AW11" s="682"/>
      <c r="AX11" s="682"/>
      <c r="AY11" s="682"/>
    </row>
    <row r="12" spans="1:51" ht="27.6" x14ac:dyDescent="0.3">
      <c r="A12" s="112" t="s">
        <v>169</v>
      </c>
      <c r="B12" s="112" t="s">
        <v>170</v>
      </c>
      <c r="C12" s="112" t="s">
        <v>171</v>
      </c>
      <c r="D12" s="112" t="s">
        <v>178</v>
      </c>
      <c r="E12" s="112" t="s">
        <v>185</v>
      </c>
      <c r="F12" s="112" t="s">
        <v>186</v>
      </c>
      <c r="G12" s="112" t="s">
        <v>277</v>
      </c>
      <c r="H12" s="112" t="s">
        <v>184</v>
      </c>
      <c r="I12" s="678"/>
      <c r="J12" s="678"/>
      <c r="K12" s="678"/>
      <c r="L12" s="678"/>
      <c r="M12" s="678"/>
      <c r="N12" s="678"/>
      <c r="O12" s="112">
        <v>2020</v>
      </c>
      <c r="P12" s="112">
        <v>2021</v>
      </c>
      <c r="Q12" s="112">
        <v>2022</v>
      </c>
      <c r="R12" s="112">
        <v>2023</v>
      </c>
      <c r="S12" s="112">
        <v>2024</v>
      </c>
      <c r="T12" s="678"/>
      <c r="U12" s="678"/>
      <c r="V12" s="117" t="s">
        <v>39</v>
      </c>
      <c r="W12" s="117" t="s">
        <v>40</v>
      </c>
      <c r="X12" s="395" t="s">
        <v>41</v>
      </c>
      <c r="Y12" s="117" t="s">
        <v>42</v>
      </c>
      <c r="Z12" s="117" t="s">
        <v>43</v>
      </c>
      <c r="AA12" s="395" t="s">
        <v>44</v>
      </c>
      <c r="AB12" s="117" t="s">
        <v>45</v>
      </c>
      <c r="AC12" s="117" t="s">
        <v>46</v>
      </c>
      <c r="AD12" s="395" t="s">
        <v>47</v>
      </c>
      <c r="AE12" s="117" t="s">
        <v>48</v>
      </c>
      <c r="AF12" s="117" t="s">
        <v>49</v>
      </c>
      <c r="AG12" s="395" t="s">
        <v>50</v>
      </c>
      <c r="AH12" s="117" t="s">
        <v>39</v>
      </c>
      <c r="AI12" s="117" t="s">
        <v>40</v>
      </c>
      <c r="AJ12" s="117" t="s">
        <v>41</v>
      </c>
      <c r="AK12" s="117" t="s">
        <v>42</v>
      </c>
      <c r="AL12" s="117" t="s">
        <v>43</v>
      </c>
      <c r="AM12" s="390" t="s">
        <v>44</v>
      </c>
      <c r="AN12" s="117" t="s">
        <v>45</v>
      </c>
      <c r="AO12" s="117" t="s">
        <v>46</v>
      </c>
      <c r="AP12" s="390" t="s">
        <v>47</v>
      </c>
      <c r="AQ12" s="117" t="s">
        <v>48</v>
      </c>
      <c r="AR12" s="117" t="s">
        <v>49</v>
      </c>
      <c r="AS12" s="390" t="s">
        <v>50</v>
      </c>
      <c r="AT12" s="112" t="s">
        <v>405</v>
      </c>
      <c r="AU12" s="168" t="s">
        <v>88</v>
      </c>
      <c r="AV12" s="678"/>
      <c r="AW12" s="678"/>
      <c r="AX12" s="678"/>
      <c r="AY12" s="678"/>
    </row>
    <row r="13" spans="1:51" s="189" customFormat="1" ht="159" customHeight="1" x14ac:dyDescent="0.3">
      <c r="A13" s="114">
        <v>306</v>
      </c>
      <c r="B13" s="114"/>
      <c r="C13" s="114"/>
      <c r="D13" s="114"/>
      <c r="E13" s="114"/>
      <c r="F13" s="114"/>
      <c r="G13" s="122"/>
      <c r="H13" s="114"/>
      <c r="I13" s="114" t="s">
        <v>471</v>
      </c>
      <c r="J13" s="114" t="s">
        <v>242</v>
      </c>
      <c r="K13" s="114" t="s">
        <v>472</v>
      </c>
      <c r="L13" s="268">
        <v>4</v>
      </c>
      <c r="M13" s="114" t="s">
        <v>474</v>
      </c>
      <c r="N13" s="114" t="s">
        <v>475</v>
      </c>
      <c r="O13" s="268">
        <v>0.5</v>
      </c>
      <c r="P13" s="268">
        <v>1</v>
      </c>
      <c r="Q13" s="268">
        <v>1</v>
      </c>
      <c r="R13" s="268">
        <v>1</v>
      </c>
      <c r="S13" s="268">
        <v>0.5</v>
      </c>
      <c r="T13" s="115" t="s">
        <v>477</v>
      </c>
      <c r="U13" s="115" t="s">
        <v>478</v>
      </c>
      <c r="V13" s="271">
        <f>+'Metas PA proyecto (1)'!D34</f>
        <v>0.05</v>
      </c>
      <c r="W13" s="271">
        <f>+'Metas PA proyecto (1)'!E34</f>
        <v>0.05</v>
      </c>
      <c r="X13" s="270">
        <f>+'Metas PA proyecto (1)'!F34</f>
        <v>0.15</v>
      </c>
      <c r="Y13" s="271">
        <f>+'Metas PA proyecto (1)'!G34</f>
        <v>0.05</v>
      </c>
      <c r="Z13" s="271">
        <f>+'Metas PA proyecto (1)'!H34</f>
        <v>0.1</v>
      </c>
      <c r="AA13" s="270">
        <f>+'Metas PA proyecto (1)'!I34</f>
        <v>0.05</v>
      </c>
      <c r="AB13" s="271">
        <f>+'Metas PA proyecto (1)'!J34</f>
        <v>0.05</v>
      </c>
      <c r="AC13" s="271">
        <f>+'Metas PA proyecto (1)'!K34</f>
        <v>0.05</v>
      </c>
      <c r="AD13" s="270">
        <f>+'Metas PA proyecto (1)'!L34</f>
        <v>0.05</v>
      </c>
      <c r="AE13" s="271">
        <f>+'Metas PA proyecto (1)'!M34</f>
        <v>0.05</v>
      </c>
      <c r="AF13" s="271">
        <f>+'Metas PA proyecto (1)'!N34</f>
        <v>0.2</v>
      </c>
      <c r="AG13" s="270">
        <f>+'Metas PA proyecto (1)'!O34</f>
        <v>0.15</v>
      </c>
      <c r="AH13" s="271">
        <f>+'Metas PA proyecto (1)'!D35</f>
        <v>8.6077941176470593E-2</v>
      </c>
      <c r="AI13" s="271">
        <f>+'Metas PA proyecto (1)'!E35</f>
        <v>3.1359558823529414E-2</v>
      </c>
      <c r="AJ13" s="271">
        <f>+'Metas PA proyecto (1)'!F35</f>
        <v>1.84525E-2</v>
      </c>
      <c r="AK13" s="271">
        <f>+'Metas PA proyecto (1)'!G35</f>
        <v>1.5924999999999998E-2</v>
      </c>
      <c r="AL13" s="271">
        <f>+'Metas PA proyecto (1)'!H35</f>
        <v>0.13</v>
      </c>
      <c r="AM13" s="269">
        <f>+'Metas PA proyecto (1)'!I35</f>
        <v>0.22</v>
      </c>
      <c r="AN13" s="271">
        <f>+'Metas PA proyecto (1)'!J35</f>
        <v>0.05</v>
      </c>
      <c r="AO13" s="271">
        <f>+'Metas PA proyecto (1)'!K35</f>
        <v>0</v>
      </c>
      <c r="AP13" s="269">
        <f>+'Metas PA proyecto (1)'!L35</f>
        <v>0</v>
      </c>
      <c r="AQ13" s="271">
        <f>+'Metas PA proyecto (1)'!M35</f>
        <v>0</v>
      </c>
      <c r="AR13" s="271">
        <f>+'Metas PA proyecto (1)'!N35</f>
        <v>0</v>
      </c>
      <c r="AS13" s="269">
        <f>+'Metas PA proyecto (1)'!O35</f>
        <v>0</v>
      </c>
      <c r="AT13" s="269">
        <f>+'Metas PA proyecto (1)'!P36</f>
        <v>0.55181500000000006</v>
      </c>
      <c r="AU13" s="266">
        <f>+AT13/R13</f>
        <v>0.55181500000000006</v>
      </c>
      <c r="AV13" s="267" t="s">
        <v>561</v>
      </c>
      <c r="AW13" s="359" t="s">
        <v>562</v>
      </c>
      <c r="AX13" s="267"/>
      <c r="AY13" s="116"/>
    </row>
    <row r="14" spans="1:51" s="189" customFormat="1" ht="110.4" x14ac:dyDescent="0.3">
      <c r="A14" s="114"/>
      <c r="B14" s="114"/>
      <c r="C14" s="114"/>
      <c r="D14" s="114">
        <v>38</v>
      </c>
      <c r="E14" s="114"/>
      <c r="F14" s="114"/>
      <c r="G14" s="122"/>
      <c r="H14" s="114"/>
      <c r="I14" s="123" t="s">
        <v>426</v>
      </c>
      <c r="J14" s="123" t="s">
        <v>141</v>
      </c>
      <c r="K14" s="123" t="s">
        <v>473</v>
      </c>
      <c r="L14" s="269">
        <v>80000000</v>
      </c>
      <c r="M14" s="123" t="s">
        <v>474</v>
      </c>
      <c r="N14" s="123" t="s">
        <v>476</v>
      </c>
      <c r="O14" s="269"/>
      <c r="P14" s="270">
        <v>25000000</v>
      </c>
      <c r="Q14" s="270">
        <v>30000000</v>
      </c>
      <c r="R14" s="277">
        <v>20000000</v>
      </c>
      <c r="S14" s="270">
        <v>5000000</v>
      </c>
      <c r="T14" s="114" t="s">
        <v>477</v>
      </c>
      <c r="U14" s="114" t="s">
        <v>490</v>
      </c>
      <c r="V14" s="271">
        <f>+'Metas PA proyecto (2)'!D34</f>
        <v>0.05</v>
      </c>
      <c r="W14" s="271">
        <f>+'Metas PA proyecto (2)'!E34</f>
        <v>0.05</v>
      </c>
      <c r="X14" s="270">
        <f>+'Metas PA proyecto (2)'!F34</f>
        <v>0.15</v>
      </c>
      <c r="Y14" s="271">
        <f>+'Metas PA proyecto (2)'!G34</f>
        <v>0.05</v>
      </c>
      <c r="Z14" s="271">
        <f>+'Metas PA proyecto (2)'!H34</f>
        <v>0.1</v>
      </c>
      <c r="AA14" s="270">
        <f>+'Metas PA proyecto (2)'!I34</f>
        <v>0.05</v>
      </c>
      <c r="AB14" s="271">
        <f>+'Metas PA proyecto (2)'!J34</f>
        <v>0.05</v>
      </c>
      <c r="AC14" s="271">
        <f>+'Metas PA proyecto (2)'!K34</f>
        <v>0.05</v>
      </c>
      <c r="AD14" s="270">
        <f>+'Metas PA proyecto (2)'!L34</f>
        <v>0.05</v>
      </c>
      <c r="AE14" s="271">
        <f>+'Metas PA proyecto (2)'!M34</f>
        <v>0.05</v>
      </c>
      <c r="AF14" s="271">
        <f>+'Metas PA proyecto (2)'!N34</f>
        <v>0.2</v>
      </c>
      <c r="AG14" s="270">
        <f>+'Metas PA proyecto (2)'!O34</f>
        <v>0.15</v>
      </c>
      <c r="AH14" s="271">
        <f>+'Metas PA proyecto (2)'!D35</f>
        <v>4.31881E-2</v>
      </c>
      <c r="AI14" s="271">
        <f>+'Metas PA proyecto (2)'!E35</f>
        <v>2.4050999999999999E-2</v>
      </c>
      <c r="AJ14" s="271">
        <f>+'Metas PA proyecto (2)'!F35</f>
        <v>5.4993899999999998E-2</v>
      </c>
      <c r="AK14" s="271">
        <f>+'Metas PA proyecto (2)'!G35</f>
        <v>3.4717049999999999E-2</v>
      </c>
      <c r="AL14" s="271">
        <f>+'Metas PA proyecto (2)'!H35</f>
        <v>8.9444549999999998E-2</v>
      </c>
      <c r="AM14" s="269">
        <f>+'Metas PA proyecto (2)'!I35</f>
        <v>7.0235549999999994E-2</v>
      </c>
      <c r="AN14" s="271">
        <f>+'Metas PA proyecto (2)'!J35</f>
        <v>2.4635299999999999E-2</v>
      </c>
      <c r="AO14" s="271">
        <f>+'Metas PA proyecto (2)'!K35</f>
        <v>0</v>
      </c>
      <c r="AP14" s="269">
        <f>+'Metas PA proyecto (2)'!L35</f>
        <v>0</v>
      </c>
      <c r="AQ14" s="271">
        <f>+'Metas PA proyecto (2)'!M35</f>
        <v>0</v>
      </c>
      <c r="AR14" s="271">
        <f>+'Metas PA proyecto (2)'!N35</f>
        <v>0</v>
      </c>
      <c r="AS14" s="269">
        <f>+'Metas PA proyecto (2)'!O35</f>
        <v>0</v>
      </c>
      <c r="AT14" s="269">
        <f>+'Metas PA proyecto (2)'!P36</f>
        <v>6825309</v>
      </c>
      <c r="AU14" s="266">
        <f t="shared" ref="AU14:AU24" si="0">+AT14/R14</f>
        <v>0.34126545000000003</v>
      </c>
      <c r="AV14" s="266" t="s">
        <v>567</v>
      </c>
      <c r="AW14" s="266" t="s">
        <v>568</v>
      </c>
      <c r="AX14" s="266"/>
      <c r="AY14" s="123"/>
    </row>
    <row r="15" spans="1:51" s="189" customFormat="1" ht="124.2" x14ac:dyDescent="0.3">
      <c r="A15" s="114"/>
      <c r="B15" s="114"/>
      <c r="C15" s="114"/>
      <c r="E15" s="114">
        <v>1.1000000000000001</v>
      </c>
      <c r="F15" s="114"/>
      <c r="G15" s="122"/>
      <c r="H15" s="114"/>
      <c r="I15" s="123" t="s">
        <v>420</v>
      </c>
      <c r="J15" s="123" t="s">
        <v>427</v>
      </c>
      <c r="K15" s="123" t="s">
        <v>473</v>
      </c>
      <c r="L15" s="269">
        <v>17</v>
      </c>
      <c r="M15" s="114" t="s">
        <v>474</v>
      </c>
      <c r="N15" s="123" t="s">
        <v>481</v>
      </c>
      <c r="O15" s="123"/>
      <c r="P15" s="271"/>
      <c r="Q15" s="123"/>
      <c r="R15" s="269">
        <v>17</v>
      </c>
      <c r="S15" s="123"/>
      <c r="T15" s="114" t="s">
        <v>477</v>
      </c>
      <c r="U15" s="114"/>
      <c r="V15" s="271">
        <f>+'Metas PA proyecto (1)'!D39</f>
        <v>1</v>
      </c>
      <c r="W15" s="271">
        <f>+'Metas PA proyecto (1)'!E39</f>
        <v>0</v>
      </c>
      <c r="X15" s="270">
        <f>+'Metas PA proyecto (1)'!F39</f>
        <v>0</v>
      </c>
      <c r="Y15" s="271">
        <f>+'Metas PA proyecto (1)'!G39</f>
        <v>0</v>
      </c>
      <c r="Z15" s="271">
        <f>+'Metas PA proyecto (1)'!H39</f>
        <v>0</v>
      </c>
      <c r="AA15" s="270">
        <f>+'Metas PA proyecto (1)'!I39</f>
        <v>0</v>
      </c>
      <c r="AB15" s="271">
        <f>+'Metas PA proyecto (1)'!J39</f>
        <v>0</v>
      </c>
      <c r="AC15" s="271">
        <f>+'Metas PA proyecto (1)'!K39</f>
        <v>0</v>
      </c>
      <c r="AD15" s="270">
        <f>+'Metas PA proyecto (1)'!L39</f>
        <v>0</v>
      </c>
      <c r="AE15" s="271">
        <f>+'Metas PA proyecto (1)'!M39</f>
        <v>0</v>
      </c>
      <c r="AF15" s="271">
        <f>+'Metas PA proyecto (1)'!N39</f>
        <v>0</v>
      </c>
      <c r="AG15" s="270">
        <f>+'Metas PA proyecto (1)'!O39</f>
        <v>0</v>
      </c>
      <c r="AH15" s="271">
        <f>+'Metas PA proyecto (1)'!D40</f>
        <v>0.82352941176470584</v>
      </c>
      <c r="AI15" s="271">
        <f>+'Metas PA proyecto (1)'!E40</f>
        <v>0.17647058823529413</v>
      </c>
      <c r="AJ15" s="271">
        <f>+'Metas PA proyecto (1)'!F40</f>
        <v>0</v>
      </c>
      <c r="AK15" s="271">
        <f>+'Metas PA proyecto (1)'!G40</f>
        <v>0</v>
      </c>
      <c r="AL15" s="271">
        <f>+'Metas PA proyecto (1)'!H40</f>
        <v>0</v>
      </c>
      <c r="AM15" s="269">
        <f>+'Metas PA proyecto (1)'!I40</f>
        <v>0</v>
      </c>
      <c r="AN15" s="271">
        <f>+'Metas PA proyecto (1)'!J40</f>
        <v>0</v>
      </c>
      <c r="AO15" s="271">
        <f>+'Metas PA proyecto (1)'!K40</f>
        <v>0</v>
      </c>
      <c r="AP15" s="269">
        <f>+'Metas PA proyecto (1)'!L40</f>
        <v>0</v>
      </c>
      <c r="AQ15" s="271">
        <f>+'Metas PA proyecto (1)'!M40</f>
        <v>0</v>
      </c>
      <c r="AR15" s="271">
        <f>+'Metas PA proyecto (1)'!N40</f>
        <v>0</v>
      </c>
      <c r="AS15" s="269">
        <f>+'Metas PA proyecto (1)'!O40</f>
        <v>0</v>
      </c>
      <c r="AT15" s="269">
        <f>+'[1]Metas PA proyecto (1)'!P41</f>
        <v>17</v>
      </c>
      <c r="AU15" s="266">
        <f t="shared" si="0"/>
        <v>1</v>
      </c>
      <c r="AV15" s="266" t="s">
        <v>558</v>
      </c>
      <c r="AW15" s="266" t="s">
        <v>558</v>
      </c>
      <c r="AX15" s="266"/>
      <c r="AY15" s="123"/>
    </row>
    <row r="16" spans="1:51" s="189" customFormat="1" ht="191.4" customHeight="1" x14ac:dyDescent="0.3">
      <c r="A16" s="114"/>
      <c r="B16" s="114"/>
      <c r="C16" s="114"/>
      <c r="D16" s="114"/>
      <c r="E16" s="114">
        <v>1.2</v>
      </c>
      <c r="F16" s="114"/>
      <c r="G16" s="122"/>
      <c r="H16" s="114"/>
      <c r="I16" s="123" t="s">
        <v>421</v>
      </c>
      <c r="J16" s="123" t="s">
        <v>439</v>
      </c>
      <c r="K16" s="123" t="s">
        <v>479</v>
      </c>
      <c r="L16" s="266">
        <v>1</v>
      </c>
      <c r="M16" s="114" t="s">
        <v>480</v>
      </c>
      <c r="N16" s="123" t="s">
        <v>439</v>
      </c>
      <c r="O16" s="123"/>
      <c r="P16" s="123"/>
      <c r="Q16" s="123"/>
      <c r="R16" s="266">
        <v>1</v>
      </c>
      <c r="S16" s="123"/>
      <c r="T16" s="114" t="s">
        <v>477</v>
      </c>
      <c r="U16" s="114"/>
      <c r="V16" s="271">
        <f>+'Metas PA proyecto (1)'!D43</f>
        <v>0</v>
      </c>
      <c r="W16" s="271">
        <f>+'Metas PA proyecto (1)'!E43</f>
        <v>0.05</v>
      </c>
      <c r="X16" s="270">
        <f>+'Metas PA proyecto (1)'!F43</f>
        <v>0.25</v>
      </c>
      <c r="Y16" s="271">
        <f>+'Metas PA proyecto (1)'!G43</f>
        <v>0.05</v>
      </c>
      <c r="Z16" s="271">
        <f>+'Metas PA proyecto (1)'!H43</f>
        <v>0.05</v>
      </c>
      <c r="AA16" s="270">
        <f>+'Metas PA proyecto (1)'!I43</f>
        <v>0.05</v>
      </c>
      <c r="AB16" s="271">
        <f>+'Metas PA proyecto (1)'!J43</f>
        <v>0.05</v>
      </c>
      <c r="AC16" s="271">
        <f>+'Metas PA proyecto (1)'!K43</f>
        <v>0.05</v>
      </c>
      <c r="AD16" s="270">
        <f>+'Metas PA proyecto (1)'!L43</f>
        <v>0.05</v>
      </c>
      <c r="AE16" s="271">
        <f>+'Metas PA proyecto (1)'!M43</f>
        <v>0.05</v>
      </c>
      <c r="AF16" s="271">
        <f>+'Metas PA proyecto (1)'!N43</f>
        <v>0.25</v>
      </c>
      <c r="AG16" s="270">
        <f>+'Metas PA proyecto (1)'!O43</f>
        <v>0.1</v>
      </c>
      <c r="AH16" s="271">
        <f>+'Metas PA proyecto (1)'!D44</f>
        <v>1.4999999999999999E-2</v>
      </c>
      <c r="AI16" s="271">
        <f>+'Metas PA proyecto (1)'!E44</f>
        <v>0.12920000000000001</v>
      </c>
      <c r="AJ16" s="271">
        <f>+'Metas PA proyecto (1)'!F44</f>
        <v>0.13500000000000001</v>
      </c>
      <c r="AK16" s="271">
        <f>+'Metas PA proyecto (1)'!G44</f>
        <v>0.13079999999999992</v>
      </c>
      <c r="AL16" s="271">
        <f>+'Metas PA proyecto (1)'!H44</f>
        <v>0.27000000000000007</v>
      </c>
      <c r="AM16" s="269">
        <f>+'Metas PA proyecto (1)'!I44</f>
        <v>0.37</v>
      </c>
      <c r="AN16" s="271">
        <f>+'Metas PA proyecto (1)'!J44</f>
        <v>0.25</v>
      </c>
      <c r="AO16" s="271">
        <f>+'Metas PA proyecto (1)'!K44</f>
        <v>0</v>
      </c>
      <c r="AP16" s="269">
        <f>+'Metas PA proyecto (1)'!L44</f>
        <v>0</v>
      </c>
      <c r="AQ16" s="271">
        <f>+'Metas PA proyecto (1)'!M44</f>
        <v>0</v>
      </c>
      <c r="AR16" s="271">
        <f>+'Metas PA proyecto (1)'!N44</f>
        <v>0</v>
      </c>
      <c r="AS16" s="269">
        <f>+'Metas PA proyecto (1)'!O44</f>
        <v>0</v>
      </c>
      <c r="AT16" s="266">
        <f>+'Metas PA proyecto (1)'!P44</f>
        <v>1.2999999999999998</v>
      </c>
      <c r="AU16" s="266">
        <f t="shared" si="0"/>
        <v>1.2999999999999998</v>
      </c>
      <c r="AV16" s="266" t="s">
        <v>559</v>
      </c>
      <c r="AW16" s="266" t="s">
        <v>559</v>
      </c>
      <c r="AX16" s="266"/>
      <c r="AY16" s="123"/>
    </row>
    <row r="17" spans="1:51" s="189" customFormat="1" ht="55.2" x14ac:dyDescent="0.3">
      <c r="A17" s="114"/>
      <c r="B17" s="114"/>
      <c r="C17" s="114"/>
      <c r="D17" s="114"/>
      <c r="E17" s="114">
        <v>1.3</v>
      </c>
      <c r="F17" s="114"/>
      <c r="G17" s="122"/>
      <c r="H17" s="114"/>
      <c r="I17" s="123" t="s">
        <v>422</v>
      </c>
      <c r="J17" s="123" t="s">
        <v>438</v>
      </c>
      <c r="K17" s="123" t="s">
        <v>473</v>
      </c>
      <c r="L17" s="269">
        <v>4000</v>
      </c>
      <c r="M17" s="114" t="s">
        <v>474</v>
      </c>
      <c r="N17" s="123" t="s">
        <v>482</v>
      </c>
      <c r="O17" s="123"/>
      <c r="P17" s="123"/>
      <c r="Q17" s="123"/>
      <c r="R17" s="269">
        <v>4000</v>
      </c>
      <c r="S17" s="123"/>
      <c r="T17" s="114" t="s">
        <v>477</v>
      </c>
      <c r="U17" s="114"/>
      <c r="V17" s="271">
        <f>+'Metas PA proyecto (1)'!D47</f>
        <v>0.05</v>
      </c>
      <c r="W17" s="271">
        <f>+'Metas PA proyecto (1)'!E47</f>
        <v>0.05</v>
      </c>
      <c r="X17" s="270">
        <f>+'Metas PA proyecto (1)'!F47</f>
        <v>0.15</v>
      </c>
      <c r="Y17" s="271">
        <f>+'Metas PA proyecto (1)'!G47</f>
        <v>0.05</v>
      </c>
      <c r="Z17" s="271">
        <f>+'Metas PA proyecto (1)'!H47</f>
        <v>0.1</v>
      </c>
      <c r="AA17" s="270">
        <f>+'Metas PA proyecto (1)'!I47</f>
        <v>0.05</v>
      </c>
      <c r="AB17" s="271">
        <f>+'Metas PA proyecto (1)'!J47</f>
        <v>0.05</v>
      </c>
      <c r="AC17" s="271">
        <f>+'Metas PA proyecto (1)'!K47</f>
        <v>0.05</v>
      </c>
      <c r="AD17" s="270">
        <f>+'Metas PA proyecto (1)'!L47</f>
        <v>0.05</v>
      </c>
      <c r="AE17" s="271">
        <f>+'Metas PA proyecto (1)'!M47</f>
        <v>0.05</v>
      </c>
      <c r="AF17" s="271">
        <f>+'Metas PA proyecto (1)'!N47</f>
        <v>0.2</v>
      </c>
      <c r="AG17" s="270">
        <f>+'Metas PA proyecto (1)'!O47</f>
        <v>0.15</v>
      </c>
      <c r="AH17" s="271">
        <f>+'Metas PA proyecto (1)'!D48</f>
        <v>4.4999999999999997E-3</v>
      </c>
      <c r="AI17" s="271">
        <f>+'Metas PA proyecto (1)'!E48</f>
        <v>8.5250000000000006E-2</v>
      </c>
      <c r="AJ17" s="271">
        <f>+'Metas PA proyecto (1)'!F48</f>
        <v>0.14424999999999999</v>
      </c>
      <c r="AK17" s="271">
        <f>+'Metas PA proyecto (1)'!G48</f>
        <v>0.1045</v>
      </c>
      <c r="AL17" s="271">
        <f>+'Metas PA proyecto (1)'!H48</f>
        <v>0.20150000000000001</v>
      </c>
      <c r="AM17" s="269">
        <f>+'Metas PA proyecto (1)'!I48</f>
        <v>0.27575</v>
      </c>
      <c r="AN17" s="271">
        <f>+'Metas PA proyecto (1)'!J48</f>
        <v>0.12825</v>
      </c>
      <c r="AO17" s="271">
        <f>+'Metas PA proyecto (1)'!K48</f>
        <v>0</v>
      </c>
      <c r="AP17" s="269">
        <f>+'Metas PA proyecto (1)'!L48</f>
        <v>0</v>
      </c>
      <c r="AQ17" s="271">
        <f>+'Metas PA proyecto (1)'!M48</f>
        <v>0</v>
      </c>
      <c r="AR17" s="271">
        <f>+'Metas PA proyecto (1)'!N48</f>
        <v>0</v>
      </c>
      <c r="AS17" s="269">
        <f>+'Metas PA proyecto (1)'!O48</f>
        <v>0</v>
      </c>
      <c r="AT17" s="269">
        <f>+'Metas PA proyecto (1)'!P49</f>
        <v>3776</v>
      </c>
      <c r="AU17" s="266">
        <f t="shared" si="0"/>
        <v>0.94399999999999995</v>
      </c>
      <c r="AV17" s="266" t="s">
        <v>560</v>
      </c>
      <c r="AW17" s="266" t="s">
        <v>560</v>
      </c>
      <c r="AX17" s="266"/>
      <c r="AY17" s="123"/>
    </row>
    <row r="18" spans="1:51" s="189" customFormat="1" ht="110.4" x14ac:dyDescent="0.3">
      <c r="A18" s="114"/>
      <c r="B18" s="114"/>
      <c r="C18" s="114"/>
      <c r="D18" s="114"/>
      <c r="E18" s="114">
        <v>1.4</v>
      </c>
      <c r="F18" s="114"/>
      <c r="G18" s="122"/>
      <c r="H18" s="114"/>
      <c r="I18" s="123" t="s">
        <v>423</v>
      </c>
      <c r="J18" s="123" t="s">
        <v>440</v>
      </c>
      <c r="K18" s="123" t="s">
        <v>473</v>
      </c>
      <c r="L18" s="269">
        <v>5000</v>
      </c>
      <c r="M18" s="114" t="s">
        <v>474</v>
      </c>
      <c r="N18" s="123" t="s">
        <v>483</v>
      </c>
      <c r="O18" s="123"/>
      <c r="P18" s="123"/>
      <c r="Q18" s="123"/>
      <c r="R18" s="269">
        <v>5000</v>
      </c>
      <c r="S18" s="123"/>
      <c r="T18" s="114" t="s">
        <v>477</v>
      </c>
      <c r="U18" s="114"/>
      <c r="V18" s="271">
        <f>+'Metas PA proyecto (1)'!D51</f>
        <v>0.05</v>
      </c>
      <c r="W18" s="271">
        <f>+'Metas PA proyecto (1)'!E51</f>
        <v>0.05</v>
      </c>
      <c r="X18" s="270">
        <f>+'Metas PA proyecto (1)'!F51</f>
        <v>0.15</v>
      </c>
      <c r="Y18" s="271">
        <f>+'Metas PA proyecto (1)'!G51</f>
        <v>0.05</v>
      </c>
      <c r="Z18" s="271">
        <f>+'Metas PA proyecto (1)'!H51</f>
        <v>0.1</v>
      </c>
      <c r="AA18" s="270">
        <f>+'Metas PA proyecto (1)'!I51</f>
        <v>0.05</v>
      </c>
      <c r="AB18" s="271">
        <f>+'Metas PA proyecto (1)'!J51</f>
        <v>0.05</v>
      </c>
      <c r="AC18" s="271">
        <f>+'Metas PA proyecto (1)'!K51</f>
        <v>0.05</v>
      </c>
      <c r="AD18" s="270">
        <f>+'Metas PA proyecto (1)'!L51</f>
        <v>0.05</v>
      </c>
      <c r="AE18" s="271">
        <f>+'Metas PA proyecto (1)'!M51</f>
        <v>0.05</v>
      </c>
      <c r="AF18" s="271">
        <f>+'Metas PA proyecto (1)'!N51</f>
        <v>0.2</v>
      </c>
      <c r="AG18" s="270">
        <f>+'Metas PA proyecto (1)'!O51</f>
        <v>0.15</v>
      </c>
      <c r="AH18" s="271">
        <f>+'Metas PA proyecto (1)'!D52</f>
        <v>5.5E-2</v>
      </c>
      <c r="AI18" s="271">
        <f>+'Metas PA proyecto (1)'!E52</f>
        <v>5.9799999999999999E-2</v>
      </c>
      <c r="AJ18" s="271">
        <f>+'Metas PA proyecto (1)'!F52</f>
        <v>8.9800000000000005E-2</v>
      </c>
      <c r="AK18" s="271">
        <f>+'Metas PA proyecto (1)'!G52</f>
        <v>8.3199999999999996E-2</v>
      </c>
      <c r="AL18" s="271">
        <f>+'Metas PA proyecto (1)'!H52</f>
        <v>8.9399999999999993E-2</v>
      </c>
      <c r="AM18" s="269">
        <f>+'Metas PA proyecto (1)'!I52</f>
        <v>9.74E-2</v>
      </c>
      <c r="AN18" s="271">
        <f>+'Metas PA proyecto (1)'!J52</f>
        <v>8.2400000000000001E-2</v>
      </c>
      <c r="AO18" s="271">
        <f>+'Metas PA proyecto (1)'!K52</f>
        <v>0</v>
      </c>
      <c r="AP18" s="269">
        <f>+'Metas PA proyecto (1)'!L52</f>
        <v>0</v>
      </c>
      <c r="AQ18" s="271">
        <f>+'Metas PA proyecto (1)'!M52</f>
        <v>0</v>
      </c>
      <c r="AR18" s="271">
        <f>+'Metas PA proyecto (1)'!N52</f>
        <v>0</v>
      </c>
      <c r="AS18" s="269">
        <f>+'Metas PA proyecto (1)'!O52</f>
        <v>0</v>
      </c>
      <c r="AT18" s="269">
        <f>+'Metas PA proyecto (1)'!P53</f>
        <v>2785</v>
      </c>
      <c r="AU18" s="266">
        <f t="shared" si="0"/>
        <v>0.55700000000000005</v>
      </c>
      <c r="AV18" s="266" t="s">
        <v>569</v>
      </c>
      <c r="AW18" s="266" t="s">
        <v>569</v>
      </c>
      <c r="AX18" s="266"/>
      <c r="AY18" s="123"/>
    </row>
    <row r="19" spans="1:51" s="189" customFormat="1" ht="138" x14ac:dyDescent="0.3">
      <c r="A19" s="114"/>
      <c r="B19" s="114"/>
      <c r="C19" s="114"/>
      <c r="D19" s="114"/>
      <c r="E19" s="114">
        <v>2.1</v>
      </c>
      <c r="F19" s="114"/>
      <c r="G19" s="122"/>
      <c r="H19" s="114"/>
      <c r="I19" s="123" t="s">
        <v>424</v>
      </c>
      <c r="J19" s="123" t="s">
        <v>427</v>
      </c>
      <c r="K19" s="123" t="s">
        <v>473</v>
      </c>
      <c r="L19" s="269">
        <v>8</v>
      </c>
      <c r="M19" s="114" t="s">
        <v>474</v>
      </c>
      <c r="N19" s="123" t="s">
        <v>484</v>
      </c>
      <c r="O19" s="123"/>
      <c r="P19" s="123"/>
      <c r="Q19" s="123"/>
      <c r="R19" s="269">
        <v>8</v>
      </c>
      <c r="S19" s="123"/>
      <c r="T19" s="114" t="s">
        <v>477</v>
      </c>
      <c r="U19" s="114"/>
      <c r="V19" s="271">
        <f>+'Metas PA proyecto (2)'!D39</f>
        <v>1</v>
      </c>
      <c r="W19" s="271">
        <f>+'Metas PA proyecto (2)'!E39</f>
        <v>0</v>
      </c>
      <c r="X19" s="270">
        <f>+'Metas PA proyecto (2)'!F39</f>
        <v>0</v>
      </c>
      <c r="Y19" s="271">
        <f>+'Metas PA proyecto (2)'!G39</f>
        <v>0</v>
      </c>
      <c r="Z19" s="271">
        <f>+'Metas PA proyecto (2)'!H39</f>
        <v>0</v>
      </c>
      <c r="AA19" s="270">
        <f>+'Metas PA proyecto (2)'!I39</f>
        <v>0</v>
      </c>
      <c r="AB19" s="271">
        <f>+'Metas PA proyecto (2)'!J39</f>
        <v>0</v>
      </c>
      <c r="AC19" s="271">
        <f>+'Metas PA proyecto (2)'!K39</f>
        <v>0</v>
      </c>
      <c r="AD19" s="270">
        <f>+'Metas PA proyecto (2)'!L39</f>
        <v>0</v>
      </c>
      <c r="AE19" s="271">
        <f>+'Metas PA proyecto (2)'!M39</f>
        <v>0</v>
      </c>
      <c r="AF19" s="271">
        <f>+'Metas PA proyecto (2)'!N39</f>
        <v>0</v>
      </c>
      <c r="AG19" s="270">
        <f>+'Metas PA proyecto (2)'!O39</f>
        <v>0</v>
      </c>
      <c r="AH19" s="271">
        <f>+'Metas PA proyecto (2)'!D40</f>
        <v>0.875</v>
      </c>
      <c r="AI19" s="271">
        <f>+'Metas PA proyecto (2)'!E40</f>
        <v>0.125</v>
      </c>
      <c r="AJ19" s="271">
        <f>+'Metas PA proyecto (2)'!F40</f>
        <v>0</v>
      </c>
      <c r="AK19" s="271">
        <f>+'Metas PA proyecto (2)'!G40</f>
        <v>0</v>
      </c>
      <c r="AL19" s="271">
        <f>+'Metas PA proyecto (2)'!H40</f>
        <v>0</v>
      </c>
      <c r="AM19" s="269">
        <f>+'Metas PA proyecto (2)'!I40</f>
        <v>0</v>
      </c>
      <c r="AN19" s="271">
        <f>+'Metas PA proyecto (2)'!J40</f>
        <v>0</v>
      </c>
      <c r="AO19" s="271">
        <f>+'Metas PA proyecto (2)'!K40</f>
        <v>0</v>
      </c>
      <c r="AP19" s="269">
        <f>+'Metas PA proyecto (2)'!L40</f>
        <v>0</v>
      </c>
      <c r="AQ19" s="271">
        <f>+'Metas PA proyecto (2)'!M40</f>
        <v>0</v>
      </c>
      <c r="AR19" s="271">
        <f>+'Metas PA proyecto (2)'!N40</f>
        <v>0</v>
      </c>
      <c r="AS19" s="269">
        <f>+'Metas PA proyecto (2)'!O40</f>
        <v>0</v>
      </c>
      <c r="AT19" s="269">
        <f>+'Metas PA proyecto (2)'!P41</f>
        <v>8</v>
      </c>
      <c r="AU19" s="266">
        <f t="shared" si="0"/>
        <v>1</v>
      </c>
      <c r="AV19" s="266" t="s">
        <v>563</v>
      </c>
      <c r="AW19" s="266" t="s">
        <v>563</v>
      </c>
      <c r="AX19" s="266"/>
      <c r="AY19" s="123"/>
    </row>
    <row r="20" spans="1:51" s="189" customFormat="1" ht="82.8" x14ac:dyDescent="0.3">
      <c r="A20" s="114"/>
      <c r="B20" s="114"/>
      <c r="C20" s="114"/>
      <c r="D20" s="114"/>
      <c r="E20" s="114">
        <v>2.2000000000000002</v>
      </c>
      <c r="F20" s="114"/>
      <c r="G20" s="122"/>
      <c r="H20" s="114"/>
      <c r="I20" s="123" t="s">
        <v>425</v>
      </c>
      <c r="J20" s="123" t="s">
        <v>428</v>
      </c>
      <c r="K20" s="123" t="s">
        <v>473</v>
      </c>
      <c r="L20" s="269">
        <v>1</v>
      </c>
      <c r="M20" s="114" t="s">
        <v>474</v>
      </c>
      <c r="N20" s="123" t="s">
        <v>485</v>
      </c>
      <c r="O20" s="123"/>
      <c r="P20" s="123"/>
      <c r="Q20" s="123"/>
      <c r="R20" s="269">
        <v>1</v>
      </c>
      <c r="S20" s="123"/>
      <c r="T20" s="114" t="s">
        <v>477</v>
      </c>
      <c r="U20" s="114"/>
      <c r="V20" s="271">
        <f>+'Metas PA proyecto (2)'!D43</f>
        <v>0</v>
      </c>
      <c r="W20" s="271">
        <f>+'Metas PA proyecto (2)'!E43</f>
        <v>0</v>
      </c>
      <c r="X20" s="270">
        <f>+'Metas PA proyecto (2)'!F43</f>
        <v>0</v>
      </c>
      <c r="Y20" s="271">
        <f>+'Metas PA proyecto (2)'!G43</f>
        <v>1</v>
      </c>
      <c r="Z20" s="271">
        <f>+'Metas PA proyecto (2)'!H43</f>
        <v>0</v>
      </c>
      <c r="AA20" s="270">
        <f>+'Metas PA proyecto (2)'!I43</f>
        <v>0</v>
      </c>
      <c r="AB20" s="271">
        <f>+'Metas PA proyecto (2)'!J43</f>
        <v>0</v>
      </c>
      <c r="AC20" s="271">
        <f>+'Metas PA proyecto (2)'!K43</f>
        <v>0</v>
      </c>
      <c r="AD20" s="270">
        <f>+'Metas PA proyecto (2)'!L43</f>
        <v>0</v>
      </c>
      <c r="AE20" s="271">
        <f>+'Metas PA proyecto (2)'!M43</f>
        <v>0</v>
      </c>
      <c r="AF20" s="271">
        <f>+'Metas PA proyecto (2)'!N43</f>
        <v>0</v>
      </c>
      <c r="AG20" s="270">
        <f>+'Metas PA proyecto (2)'!O43</f>
        <v>0</v>
      </c>
      <c r="AH20" s="271">
        <f>+'Metas PA proyecto (2)'!D44</f>
        <v>0</v>
      </c>
      <c r="AI20" s="271">
        <f>+'Metas PA proyecto (2)'!E44</f>
        <v>0</v>
      </c>
      <c r="AJ20" s="271">
        <f>+'Metas PA proyecto (2)'!F44</f>
        <v>0</v>
      </c>
      <c r="AK20" s="271">
        <f>+'Metas PA proyecto (2)'!G44</f>
        <v>0</v>
      </c>
      <c r="AL20" s="271">
        <f>+'Metas PA proyecto (2)'!H44</f>
        <v>0</v>
      </c>
      <c r="AM20" s="269">
        <f>+'Metas PA proyecto (2)'!I44</f>
        <v>1</v>
      </c>
      <c r="AN20" s="271">
        <f>+'Metas PA proyecto (2)'!J44</f>
        <v>0</v>
      </c>
      <c r="AO20" s="271">
        <f>+'Metas PA proyecto (2)'!K44</f>
        <v>0</v>
      </c>
      <c r="AP20" s="269">
        <f>+'Metas PA proyecto (2)'!L44</f>
        <v>0</v>
      </c>
      <c r="AQ20" s="271">
        <f>+'Metas PA proyecto (2)'!M44</f>
        <v>0</v>
      </c>
      <c r="AR20" s="271">
        <f>+'Metas PA proyecto (2)'!N44</f>
        <v>0</v>
      </c>
      <c r="AS20" s="269">
        <f>+'Metas PA proyecto (2)'!O44</f>
        <v>0</v>
      </c>
      <c r="AT20" s="269">
        <f>+'Metas PA proyecto (2)'!P45</f>
        <v>1</v>
      </c>
      <c r="AU20" s="266">
        <f t="shared" si="0"/>
        <v>1</v>
      </c>
      <c r="AV20" s="266" t="s">
        <v>539</v>
      </c>
      <c r="AW20" s="266" t="s">
        <v>539</v>
      </c>
      <c r="AX20" s="266"/>
      <c r="AY20" s="123"/>
    </row>
    <row r="21" spans="1:51" s="189" customFormat="1" ht="165.6" x14ac:dyDescent="0.3">
      <c r="A21" s="114"/>
      <c r="B21" s="114"/>
      <c r="C21" s="114"/>
      <c r="D21" s="114"/>
      <c r="E21" s="114">
        <v>2.2999999999999998</v>
      </c>
      <c r="F21" s="114"/>
      <c r="G21" s="122"/>
      <c r="H21" s="114"/>
      <c r="I21" s="123" t="s">
        <v>434</v>
      </c>
      <c r="J21" s="123" t="s">
        <v>429</v>
      </c>
      <c r="K21" s="123" t="s">
        <v>473</v>
      </c>
      <c r="L21" s="269">
        <v>6000000</v>
      </c>
      <c r="M21" s="114" t="s">
        <v>474</v>
      </c>
      <c r="N21" s="123" t="s">
        <v>486</v>
      </c>
      <c r="O21" s="123"/>
      <c r="P21" s="123"/>
      <c r="Q21" s="123"/>
      <c r="R21" s="269">
        <v>6000000</v>
      </c>
      <c r="S21" s="123"/>
      <c r="T21" s="114" t="s">
        <v>477</v>
      </c>
      <c r="U21" s="114"/>
      <c r="V21" s="271">
        <f>+'Metas PA proyecto (2)'!D47</f>
        <v>0</v>
      </c>
      <c r="W21" s="271">
        <f>+'Metas PA proyecto (2)'!E47</f>
        <v>8.3299999999999999E-2</v>
      </c>
      <c r="X21" s="270">
        <f>+'Metas PA proyecto (2)'!F47</f>
        <v>8.3299999999999999E-2</v>
      </c>
      <c r="Y21" s="271">
        <f>+'Metas PA proyecto (2)'!G47</f>
        <v>8.3299999999999999E-2</v>
      </c>
      <c r="Z21" s="271">
        <f>+'Metas PA proyecto (2)'!H47</f>
        <v>8.3299999999999999E-2</v>
      </c>
      <c r="AA21" s="270">
        <f>+'Metas PA proyecto (2)'!I47</f>
        <v>8.3299999999999999E-2</v>
      </c>
      <c r="AB21" s="271">
        <f>+'Metas PA proyecto (2)'!J47</f>
        <v>8.3299999999999999E-2</v>
      </c>
      <c r="AC21" s="271">
        <f>+'Metas PA proyecto (2)'!K47</f>
        <v>8.3299999999999999E-2</v>
      </c>
      <c r="AD21" s="270">
        <f>+'Metas PA proyecto (2)'!L47</f>
        <v>8.3299999999999999E-2</v>
      </c>
      <c r="AE21" s="271">
        <f>+'Metas PA proyecto (2)'!M47</f>
        <v>8.3299999999999999E-2</v>
      </c>
      <c r="AF21" s="271">
        <f>+'Metas PA proyecto (2)'!N47</f>
        <v>0.15</v>
      </c>
      <c r="AG21" s="270">
        <f>+'Metas PA proyecto (2)'!O47</f>
        <v>0.1</v>
      </c>
      <c r="AH21" s="271">
        <f>+'Metas PA proyecto (2)'!D48</f>
        <v>0.13269600000000001</v>
      </c>
      <c r="AI21" s="271">
        <f>+'Metas PA proyecto (2)'!E48</f>
        <v>6.7120666666666662E-2</v>
      </c>
      <c r="AJ21" s="271">
        <f>+'Metas PA proyecto (2)'!F48</f>
        <v>0.16387866666666667</v>
      </c>
      <c r="AK21" s="271">
        <f>+'Metas PA proyecto (2)'!G48</f>
        <v>0.10004466666666667</v>
      </c>
      <c r="AL21" s="271">
        <f>+'Metas PA proyecto (2)'!H48</f>
        <v>0.28199433333333335</v>
      </c>
      <c r="AM21" s="269">
        <f>+'Metas PA proyecto (2)'!I48</f>
        <v>0.21199283333333332</v>
      </c>
      <c r="AN21" s="271">
        <f>+'Metas PA proyecto (2)'!J48</f>
        <v>6.8430000000000005E-2</v>
      </c>
      <c r="AO21" s="271">
        <f>+'Metas PA proyecto (2)'!K48</f>
        <v>0</v>
      </c>
      <c r="AP21" s="269">
        <f>+'Metas PA proyecto (2)'!L48</f>
        <v>0</v>
      </c>
      <c r="AQ21" s="271">
        <f>+'Metas PA proyecto (2)'!M48</f>
        <v>0</v>
      </c>
      <c r="AR21" s="271">
        <f>+'Metas PA proyecto (2)'!N48</f>
        <v>0</v>
      </c>
      <c r="AS21" s="269">
        <f>+'Metas PA proyecto (2)'!O48</f>
        <v>0</v>
      </c>
      <c r="AT21" s="269">
        <f>+'Metas PA proyecto (2)'!P49</f>
        <v>6156943</v>
      </c>
      <c r="AU21" s="266">
        <f t="shared" si="0"/>
        <v>1.0261571666666667</v>
      </c>
      <c r="AV21" s="266" t="s">
        <v>564</v>
      </c>
      <c r="AW21" s="266" t="s">
        <v>564</v>
      </c>
      <c r="AX21" s="266"/>
      <c r="AY21" s="123"/>
    </row>
    <row r="22" spans="1:51" s="189" customFormat="1" ht="248.4" x14ac:dyDescent="0.3">
      <c r="A22" s="114"/>
      <c r="B22" s="114"/>
      <c r="C22" s="114"/>
      <c r="D22" s="114"/>
      <c r="E22" s="114">
        <v>2.4</v>
      </c>
      <c r="F22" s="114"/>
      <c r="G22" s="122"/>
      <c r="H22" s="114"/>
      <c r="I22" s="123" t="s">
        <v>435</v>
      </c>
      <c r="J22" s="123" t="s">
        <v>430</v>
      </c>
      <c r="K22" s="123" t="s">
        <v>473</v>
      </c>
      <c r="L22" s="269">
        <v>13000000</v>
      </c>
      <c r="M22" s="114" t="s">
        <v>474</v>
      </c>
      <c r="N22" s="123" t="s">
        <v>487</v>
      </c>
      <c r="O22" s="123"/>
      <c r="P22" s="123"/>
      <c r="Q22" s="123"/>
      <c r="R22" s="269">
        <v>13000000</v>
      </c>
      <c r="S22" s="123"/>
      <c r="T22" s="114" t="s">
        <v>477</v>
      </c>
      <c r="U22" s="114"/>
      <c r="V22" s="271">
        <f>+'Metas PA proyecto (2)'!D51</f>
        <v>0</v>
      </c>
      <c r="W22" s="271">
        <f>+'Metas PA proyecto (2)'!E51</f>
        <v>0</v>
      </c>
      <c r="X22" s="270">
        <f>+'Metas PA proyecto (2)'!F51</f>
        <v>0</v>
      </c>
      <c r="Y22" s="271">
        <f>+'Metas PA proyecto (2)'!G51</f>
        <v>0</v>
      </c>
      <c r="Z22" s="271">
        <f>+'Metas PA proyecto (2)'!H51</f>
        <v>0.1</v>
      </c>
      <c r="AA22" s="270">
        <f>+'Metas PA proyecto (2)'!I51</f>
        <v>0.1</v>
      </c>
      <c r="AB22" s="271">
        <f>+'Metas PA proyecto (2)'!J51</f>
        <v>0.05</v>
      </c>
      <c r="AC22" s="271">
        <f>+'Metas PA proyecto (2)'!K51</f>
        <v>0.05</v>
      </c>
      <c r="AD22" s="270">
        <f>+'Metas PA proyecto (2)'!L51</f>
        <v>0.1</v>
      </c>
      <c r="AE22" s="271">
        <f>+'Metas PA proyecto (2)'!M51</f>
        <v>0.05</v>
      </c>
      <c r="AF22" s="271">
        <f>+'Metas PA proyecto (2)'!N51</f>
        <v>0.2</v>
      </c>
      <c r="AG22" s="270">
        <f>+'Metas PA proyecto (2)'!O51</f>
        <v>0.35</v>
      </c>
      <c r="AH22" s="271">
        <f>+'Metas PA proyecto (2)'!D52</f>
        <v>0</v>
      </c>
      <c r="AI22" s="271">
        <f>+'Metas PA proyecto (2)'!E52</f>
        <v>0</v>
      </c>
      <c r="AJ22" s="271">
        <f>+'Metas PA proyecto (2)'!F52</f>
        <v>0</v>
      </c>
      <c r="AK22" s="271">
        <f>+'Metas PA proyecto (2)'!G52</f>
        <v>0</v>
      </c>
      <c r="AL22" s="271">
        <f>+'Metas PA proyecto (2)'!H52</f>
        <v>0</v>
      </c>
      <c r="AM22" s="269">
        <f>+'Metas PA proyecto (2)'!I52</f>
        <v>0</v>
      </c>
      <c r="AN22" s="271">
        <f>+'Metas PA proyecto (2)'!J52</f>
        <v>0</v>
      </c>
      <c r="AO22" s="271">
        <f>+'Metas PA proyecto (2)'!K52</f>
        <v>0</v>
      </c>
      <c r="AP22" s="269">
        <f>+'Metas PA proyecto (2)'!L52</f>
        <v>0</v>
      </c>
      <c r="AQ22" s="271">
        <f>+'Metas PA proyecto (2)'!M52</f>
        <v>0</v>
      </c>
      <c r="AR22" s="271">
        <f>+'Metas PA proyecto (2)'!N52</f>
        <v>0</v>
      </c>
      <c r="AS22" s="269">
        <f>+'Metas PA proyecto (2)'!O52</f>
        <v>0</v>
      </c>
      <c r="AT22" s="269">
        <f>+'Metas PA proyecto (2)'!P54</f>
        <v>0</v>
      </c>
      <c r="AU22" s="266">
        <f t="shared" si="0"/>
        <v>0</v>
      </c>
      <c r="AV22" s="266" t="s">
        <v>540</v>
      </c>
      <c r="AW22" s="266" t="s">
        <v>540</v>
      </c>
      <c r="AX22" s="266"/>
      <c r="AY22" s="123"/>
    </row>
    <row r="23" spans="1:51" s="189" customFormat="1" ht="82.8" x14ac:dyDescent="0.3">
      <c r="A23" s="114"/>
      <c r="B23" s="114"/>
      <c r="C23" s="114"/>
      <c r="D23" s="114"/>
      <c r="E23" s="114">
        <v>2.5</v>
      </c>
      <c r="F23" s="114"/>
      <c r="G23" s="122"/>
      <c r="H23" s="114"/>
      <c r="I23" s="123" t="s">
        <v>436</v>
      </c>
      <c r="J23" s="123" t="s">
        <v>431</v>
      </c>
      <c r="K23" s="123" t="s">
        <v>473</v>
      </c>
      <c r="L23" s="269">
        <v>1000000</v>
      </c>
      <c r="M23" s="114" t="s">
        <v>474</v>
      </c>
      <c r="N23" s="123" t="s">
        <v>488</v>
      </c>
      <c r="O23" s="123"/>
      <c r="P23" s="123"/>
      <c r="Q23" s="123"/>
      <c r="R23" s="269">
        <v>1000000</v>
      </c>
      <c r="S23" s="123"/>
      <c r="T23" s="114" t="s">
        <v>477</v>
      </c>
      <c r="U23" s="114"/>
      <c r="V23" s="271">
        <f>+'Metas PA proyecto (2)'!D55</f>
        <v>0</v>
      </c>
      <c r="W23" s="271">
        <f>+'Metas PA proyecto (2)'!E55</f>
        <v>8.3299999999999999E-2</v>
      </c>
      <c r="X23" s="270">
        <f>+'Metas PA proyecto (2)'!F55</f>
        <v>8.3299999999999999E-2</v>
      </c>
      <c r="Y23" s="271">
        <f>+'Metas PA proyecto (2)'!G55</f>
        <v>8.3299999999999999E-2</v>
      </c>
      <c r="Z23" s="271">
        <f>+'Metas PA proyecto (2)'!H55</f>
        <v>8.3299999999999999E-2</v>
      </c>
      <c r="AA23" s="270">
        <f>+'Metas PA proyecto (2)'!I55</f>
        <v>8.3299999999999999E-2</v>
      </c>
      <c r="AB23" s="271">
        <f>+'Metas PA proyecto (2)'!J55</f>
        <v>8.3299999999999999E-2</v>
      </c>
      <c r="AC23" s="271">
        <f>+'Metas PA proyecto (2)'!K55</f>
        <v>8.3299999999999999E-2</v>
      </c>
      <c r="AD23" s="270">
        <f>+'Metas PA proyecto (2)'!L55</f>
        <v>8.3299999999999999E-2</v>
      </c>
      <c r="AE23" s="271">
        <f>+'Metas PA proyecto (2)'!M55</f>
        <v>8.3299999999999999E-2</v>
      </c>
      <c r="AF23" s="271">
        <f>+'Metas PA proyecto (2)'!N55</f>
        <v>0.15</v>
      </c>
      <c r="AG23" s="270">
        <f>+'Metas PA proyecto (2)'!O55</f>
        <v>0.1</v>
      </c>
      <c r="AH23" s="271">
        <f>+'Metas PA proyecto (2)'!D56</f>
        <v>6.7585999999999993E-2</v>
      </c>
      <c r="AI23" s="271">
        <f>+'Metas PA proyecto (2)'!E56</f>
        <v>7.8296000000000004E-2</v>
      </c>
      <c r="AJ23" s="271">
        <f>+'Metas PA proyecto (2)'!F56</f>
        <v>0.116606</v>
      </c>
      <c r="AK23" s="271">
        <f>+'Metas PA proyecto (2)'!G56</f>
        <v>9.4073000000000004E-2</v>
      </c>
      <c r="AL23" s="271">
        <f>+'Metas PA proyecto (2)'!H56</f>
        <v>9.6924999999999997E-2</v>
      </c>
      <c r="AM23" s="269">
        <f>+'Metas PA proyecto (2)'!I56</f>
        <v>0.13275400000000001</v>
      </c>
      <c r="AN23" s="271">
        <f>+'Metas PA proyecto (2)'!J56</f>
        <v>8.2126000000000005E-2</v>
      </c>
      <c r="AO23" s="271">
        <f>+'Metas PA proyecto (2)'!K56</f>
        <v>0</v>
      </c>
      <c r="AP23" s="269">
        <f>+'Metas PA proyecto (2)'!L56</f>
        <v>0</v>
      </c>
      <c r="AQ23" s="271">
        <f>+'Metas PA proyecto (2)'!M56</f>
        <v>0</v>
      </c>
      <c r="AR23" s="271">
        <f>+'Metas PA proyecto (2)'!N56</f>
        <v>0</v>
      </c>
      <c r="AS23" s="269">
        <f>+'Metas PA proyecto (2)'!O56</f>
        <v>0</v>
      </c>
      <c r="AT23" s="269">
        <f>+'Metas PA proyecto (2)'!P57</f>
        <v>668366</v>
      </c>
      <c r="AU23" s="266">
        <f t="shared" si="0"/>
        <v>0.66836600000000002</v>
      </c>
      <c r="AV23" s="266" t="s">
        <v>541</v>
      </c>
      <c r="AW23" s="266" t="s">
        <v>541</v>
      </c>
      <c r="AX23" s="266"/>
      <c r="AY23" s="123"/>
    </row>
    <row r="24" spans="1:51" s="189" customFormat="1" ht="82.8" x14ac:dyDescent="0.3">
      <c r="A24" s="114"/>
      <c r="B24" s="114"/>
      <c r="C24" s="114"/>
      <c r="D24" s="114"/>
      <c r="E24" s="114">
        <v>2.6</v>
      </c>
      <c r="F24" s="114"/>
      <c r="G24" s="122"/>
      <c r="H24" s="114"/>
      <c r="I24" s="123" t="s">
        <v>437</v>
      </c>
      <c r="J24" s="123" t="s">
        <v>432</v>
      </c>
      <c r="K24" s="123" t="s">
        <v>473</v>
      </c>
      <c r="L24" s="269">
        <v>60</v>
      </c>
      <c r="M24" s="114" t="s">
        <v>474</v>
      </c>
      <c r="N24" s="123" t="s">
        <v>489</v>
      </c>
      <c r="O24" s="123"/>
      <c r="P24" s="123"/>
      <c r="Q24" s="123"/>
      <c r="R24" s="269">
        <v>60</v>
      </c>
      <c r="S24" s="123"/>
      <c r="T24" s="114" t="s">
        <v>477</v>
      </c>
      <c r="U24" s="114"/>
      <c r="V24" s="271">
        <f>+'Metas PA proyecto (2)'!D59</f>
        <v>0</v>
      </c>
      <c r="W24" s="271">
        <f>+'Metas PA proyecto (2)'!E59</f>
        <v>8.3299999999999999E-2</v>
      </c>
      <c r="X24" s="270">
        <f>+'Metas PA proyecto (2)'!F59</f>
        <v>8.3299999999999999E-2</v>
      </c>
      <c r="Y24" s="271">
        <f>+'Metas PA proyecto (2)'!G59</f>
        <v>8.3299999999999999E-2</v>
      </c>
      <c r="Z24" s="271">
        <f>+'Metas PA proyecto (2)'!H59</f>
        <v>8.3299999999999999E-2</v>
      </c>
      <c r="AA24" s="270">
        <f>+'Metas PA proyecto (2)'!I59</f>
        <v>8.3299999999999999E-2</v>
      </c>
      <c r="AB24" s="271">
        <f>+'Metas PA proyecto (2)'!J59</f>
        <v>8.3299999999999999E-2</v>
      </c>
      <c r="AC24" s="271">
        <f>+'Metas PA proyecto (2)'!K59</f>
        <v>8.3299999999999999E-2</v>
      </c>
      <c r="AD24" s="270">
        <f>+'Metas PA proyecto (2)'!L59</f>
        <v>8.3299999999999999E-2</v>
      </c>
      <c r="AE24" s="271">
        <f>+'Metas PA proyecto (2)'!M59</f>
        <v>8.3299999999999999E-2</v>
      </c>
      <c r="AF24" s="271">
        <f>+'Metas PA proyecto (2)'!N59</f>
        <v>0.15</v>
      </c>
      <c r="AG24" s="270">
        <f>+'Metas PA proyecto (2)'!O59</f>
        <v>0.1</v>
      </c>
      <c r="AH24" s="271">
        <f>+'Metas PA proyecto (2)'!D60</f>
        <v>0</v>
      </c>
      <c r="AI24" s="271">
        <f>+'Metas PA proyecto (2)'!E60</f>
        <v>0.15</v>
      </c>
      <c r="AJ24" s="271">
        <f>+'Metas PA proyecto (2)'!F60</f>
        <v>0.25</v>
      </c>
      <c r="AK24" s="271">
        <f>+'Metas PA proyecto (2)'!G60</f>
        <v>8.3333333333333329E-2</v>
      </c>
      <c r="AL24" s="271">
        <f>+'Metas PA proyecto (2)'!H60</f>
        <v>0.16666666666666666</v>
      </c>
      <c r="AM24" s="269">
        <f>+'Metas PA proyecto (2)'!I60</f>
        <v>0.2</v>
      </c>
      <c r="AN24" s="271">
        <f>+'Metas PA proyecto (2)'!J60</f>
        <v>0.38333333333333336</v>
      </c>
      <c r="AO24" s="271">
        <f>+'Metas PA proyecto (2)'!K60</f>
        <v>0</v>
      </c>
      <c r="AP24" s="269">
        <f>+'Metas PA proyecto (2)'!L60</f>
        <v>0</v>
      </c>
      <c r="AQ24" s="271">
        <f>+'Metas PA proyecto (2)'!M60</f>
        <v>0</v>
      </c>
      <c r="AR24" s="271">
        <f>+'Metas PA proyecto (2)'!N60</f>
        <v>0</v>
      </c>
      <c r="AS24" s="269">
        <f>+'Metas PA proyecto (2)'!O60</f>
        <v>0</v>
      </c>
      <c r="AT24" s="269">
        <f>+'Metas PA proyecto (2)'!P61</f>
        <v>74</v>
      </c>
      <c r="AU24" s="266">
        <f t="shared" si="0"/>
        <v>1.2333333333333334</v>
      </c>
      <c r="AV24" s="266" t="s">
        <v>566</v>
      </c>
      <c r="AW24" s="266" t="s">
        <v>566</v>
      </c>
      <c r="AX24" s="266"/>
      <c r="AY24" s="123"/>
    </row>
    <row r="25" spans="1:51" s="374" customFormat="1" ht="194.25" customHeight="1" x14ac:dyDescent="0.3">
      <c r="A25" s="362"/>
      <c r="B25" s="362"/>
      <c r="C25" s="362"/>
      <c r="D25" s="362"/>
      <c r="E25" s="362"/>
      <c r="F25" s="362" t="s">
        <v>502</v>
      </c>
      <c r="G25" s="122" t="s">
        <v>470</v>
      </c>
      <c r="H25" s="362"/>
      <c r="I25" s="363" t="s">
        <v>503</v>
      </c>
      <c r="J25" s="364" t="s">
        <v>504</v>
      </c>
      <c r="K25" s="365" t="s">
        <v>473</v>
      </c>
      <c r="L25" s="366">
        <v>1</v>
      </c>
      <c r="M25" s="367" t="s">
        <v>474</v>
      </c>
      <c r="N25" s="364" t="s">
        <v>505</v>
      </c>
      <c r="O25" s="366">
        <v>1</v>
      </c>
      <c r="P25" s="366">
        <v>1</v>
      </c>
      <c r="Q25" s="366">
        <v>1</v>
      </c>
      <c r="R25" s="402">
        <v>5000</v>
      </c>
      <c r="S25" s="389">
        <v>2500</v>
      </c>
      <c r="T25" s="362" t="s">
        <v>506</v>
      </c>
      <c r="U25" s="368"/>
      <c r="V25" s="369"/>
      <c r="W25" s="369"/>
      <c r="X25" s="396">
        <v>1250</v>
      </c>
      <c r="Y25" s="369"/>
      <c r="Z25" s="369"/>
      <c r="AA25" s="396">
        <v>1250</v>
      </c>
      <c r="AB25" s="369"/>
      <c r="AC25" s="369"/>
      <c r="AD25" s="396">
        <v>1250</v>
      </c>
      <c r="AE25" s="369"/>
      <c r="AF25" s="369"/>
      <c r="AG25" s="396">
        <v>1250</v>
      </c>
      <c r="AH25" s="369"/>
      <c r="AI25" s="369"/>
      <c r="AJ25" s="396">
        <v>1027</v>
      </c>
      <c r="AK25" s="369"/>
      <c r="AL25" s="369"/>
      <c r="AM25" s="391"/>
      <c r="AN25" s="369"/>
      <c r="AO25" s="369"/>
      <c r="AP25" s="391"/>
      <c r="AQ25" s="369"/>
      <c r="AR25" s="369"/>
      <c r="AS25" s="391"/>
      <c r="AT25" s="370">
        <f>1027+1390</f>
        <v>2417</v>
      </c>
      <c r="AU25" s="371">
        <f t="shared" ref="AU25:AU33" si="1">+AT25/R25</f>
        <v>0.4834</v>
      </c>
      <c r="AV25" s="372" t="s">
        <v>546</v>
      </c>
      <c r="AW25" s="372" t="s">
        <v>546</v>
      </c>
      <c r="AX25" s="369"/>
      <c r="AY25" s="369"/>
    </row>
    <row r="26" spans="1:51" s="374" customFormat="1" ht="406.2" customHeight="1" x14ac:dyDescent="0.3">
      <c r="A26" s="362"/>
      <c r="B26" s="362"/>
      <c r="C26" s="362"/>
      <c r="D26" s="362"/>
      <c r="E26" s="362"/>
      <c r="F26" s="362" t="s">
        <v>502</v>
      </c>
      <c r="G26" s="375" t="s">
        <v>470</v>
      </c>
      <c r="H26" s="362"/>
      <c r="I26" s="376" t="s">
        <v>507</v>
      </c>
      <c r="J26" s="364" t="s">
        <v>508</v>
      </c>
      <c r="K26" s="377" t="s">
        <v>473</v>
      </c>
      <c r="L26" s="366">
        <v>1</v>
      </c>
      <c r="M26" s="369" t="s">
        <v>474</v>
      </c>
      <c r="N26" s="364" t="s">
        <v>509</v>
      </c>
      <c r="O26" s="366">
        <v>1</v>
      </c>
      <c r="P26" s="366">
        <v>1</v>
      </c>
      <c r="Q26" s="366">
        <v>1</v>
      </c>
      <c r="R26" s="402">
        <v>414</v>
      </c>
      <c r="S26" s="389">
        <v>207</v>
      </c>
      <c r="T26" s="362" t="s">
        <v>506</v>
      </c>
      <c r="U26" s="368">
        <f>+R26/4</f>
        <v>103.5</v>
      </c>
      <c r="V26" s="369"/>
      <c r="W26" s="369"/>
      <c r="X26" s="370">
        <v>104</v>
      </c>
      <c r="Y26" s="369"/>
      <c r="Z26" s="369"/>
      <c r="AA26" s="396">
        <v>104</v>
      </c>
      <c r="AB26" s="369"/>
      <c r="AC26" s="369"/>
      <c r="AD26" s="396">
        <v>103</v>
      </c>
      <c r="AE26" s="369"/>
      <c r="AF26" s="369"/>
      <c r="AG26" s="396">
        <v>103</v>
      </c>
      <c r="AH26" s="369"/>
      <c r="AI26" s="369"/>
      <c r="AJ26" s="396">
        <v>138</v>
      </c>
      <c r="AK26" s="369"/>
      <c r="AL26" s="369"/>
      <c r="AM26" s="391"/>
      <c r="AN26" s="369"/>
      <c r="AO26" s="369"/>
      <c r="AP26" s="391"/>
      <c r="AQ26" s="369"/>
      <c r="AR26" s="369"/>
      <c r="AS26" s="391"/>
      <c r="AT26" s="370">
        <v>357</v>
      </c>
      <c r="AU26" s="371">
        <f t="shared" si="1"/>
        <v>0.8623188405797102</v>
      </c>
      <c r="AV26" s="372" t="s">
        <v>548</v>
      </c>
      <c r="AW26" s="372" t="s">
        <v>548</v>
      </c>
      <c r="AX26" s="369"/>
      <c r="AY26" s="369"/>
    </row>
    <row r="27" spans="1:51" s="374" customFormat="1" ht="156" customHeight="1" x14ac:dyDescent="0.3">
      <c r="A27" s="362"/>
      <c r="B27" s="362"/>
      <c r="C27" s="362"/>
      <c r="D27" s="362"/>
      <c r="E27" s="362"/>
      <c r="F27" s="362" t="s">
        <v>502</v>
      </c>
      <c r="G27" s="122" t="s">
        <v>470</v>
      </c>
      <c r="H27" s="368"/>
      <c r="I27" s="364" t="s">
        <v>510</v>
      </c>
      <c r="J27" s="364" t="s">
        <v>511</v>
      </c>
      <c r="K27" s="365" t="s">
        <v>473</v>
      </c>
      <c r="L27" s="366">
        <v>1</v>
      </c>
      <c r="M27" s="367" t="s">
        <v>474</v>
      </c>
      <c r="N27" s="364" t="s">
        <v>512</v>
      </c>
      <c r="O27" s="366">
        <v>1</v>
      </c>
      <c r="P27" s="366">
        <v>1</v>
      </c>
      <c r="Q27" s="366">
        <v>1</v>
      </c>
      <c r="R27" s="402">
        <v>24</v>
      </c>
      <c r="S27" s="389">
        <v>12</v>
      </c>
      <c r="T27" s="362" t="s">
        <v>506</v>
      </c>
      <c r="U27" s="368"/>
      <c r="V27" s="369"/>
      <c r="W27" s="369"/>
      <c r="X27" s="396">
        <v>6</v>
      </c>
      <c r="Y27" s="369"/>
      <c r="Z27" s="369"/>
      <c r="AA27" s="396">
        <v>6</v>
      </c>
      <c r="AB27" s="369"/>
      <c r="AC27" s="369"/>
      <c r="AD27" s="396">
        <v>6</v>
      </c>
      <c r="AE27" s="369"/>
      <c r="AF27" s="369"/>
      <c r="AG27" s="396">
        <v>6</v>
      </c>
      <c r="AH27" s="369"/>
      <c r="AI27" s="369"/>
      <c r="AJ27" s="396">
        <v>8</v>
      </c>
      <c r="AK27" s="369"/>
      <c r="AL27" s="369"/>
      <c r="AM27" s="391"/>
      <c r="AN27" s="369"/>
      <c r="AO27" s="369"/>
      <c r="AP27" s="391"/>
      <c r="AQ27" s="369"/>
      <c r="AR27" s="369"/>
      <c r="AS27" s="391"/>
      <c r="AT27" s="370">
        <f>8+8</f>
        <v>16</v>
      </c>
      <c r="AU27" s="371">
        <f t="shared" si="1"/>
        <v>0.66666666666666663</v>
      </c>
      <c r="AV27" s="372" t="s">
        <v>542</v>
      </c>
      <c r="AW27" s="372" t="s">
        <v>542</v>
      </c>
      <c r="AX27" s="369"/>
      <c r="AY27" s="369"/>
    </row>
    <row r="28" spans="1:51" s="374" customFormat="1" ht="165" customHeight="1" x14ac:dyDescent="0.3">
      <c r="A28" s="362"/>
      <c r="B28" s="362"/>
      <c r="C28" s="362"/>
      <c r="D28" s="362"/>
      <c r="E28" s="362"/>
      <c r="F28" s="362" t="s">
        <v>502</v>
      </c>
      <c r="G28" s="375" t="s">
        <v>470</v>
      </c>
      <c r="H28" s="368"/>
      <c r="I28" s="364" t="s">
        <v>513</v>
      </c>
      <c r="J28" s="364" t="s">
        <v>514</v>
      </c>
      <c r="K28" s="377" t="s">
        <v>473</v>
      </c>
      <c r="L28" s="366">
        <v>1</v>
      </c>
      <c r="M28" s="369" t="s">
        <v>474</v>
      </c>
      <c r="N28" s="364" t="s">
        <v>515</v>
      </c>
      <c r="O28" s="366">
        <v>1</v>
      </c>
      <c r="P28" s="366">
        <v>1</v>
      </c>
      <c r="Q28" s="366">
        <v>1</v>
      </c>
      <c r="R28" s="402">
        <v>432</v>
      </c>
      <c r="S28" s="389">
        <v>216</v>
      </c>
      <c r="T28" s="362" t="s">
        <v>506</v>
      </c>
      <c r="U28" s="368"/>
      <c r="V28" s="369"/>
      <c r="W28" s="369"/>
      <c r="X28" s="396">
        <v>108</v>
      </c>
      <c r="Y28" s="369"/>
      <c r="Z28" s="369"/>
      <c r="AA28" s="396">
        <v>108</v>
      </c>
      <c r="AB28" s="369"/>
      <c r="AC28" s="369"/>
      <c r="AD28" s="396">
        <v>108</v>
      </c>
      <c r="AE28" s="369"/>
      <c r="AF28" s="369"/>
      <c r="AG28" s="396">
        <v>108</v>
      </c>
      <c r="AH28" s="369"/>
      <c r="AI28" s="369"/>
      <c r="AJ28" s="396">
        <v>144</v>
      </c>
      <c r="AK28" s="369"/>
      <c r="AL28" s="369"/>
      <c r="AM28" s="391"/>
      <c r="AN28" s="369"/>
      <c r="AO28" s="369"/>
      <c r="AP28" s="391"/>
      <c r="AQ28" s="369"/>
      <c r="AR28" s="369"/>
      <c r="AS28" s="391"/>
      <c r="AT28" s="370">
        <f>144+251</f>
        <v>395</v>
      </c>
      <c r="AU28" s="371">
        <f t="shared" si="1"/>
        <v>0.91435185185185186</v>
      </c>
      <c r="AV28" s="372" t="s">
        <v>547</v>
      </c>
      <c r="AW28" s="372" t="s">
        <v>547</v>
      </c>
      <c r="AX28" s="369"/>
      <c r="AY28" s="369"/>
    </row>
    <row r="29" spans="1:51" s="374" customFormat="1" ht="124.2" x14ac:dyDescent="0.3">
      <c r="A29" s="362"/>
      <c r="B29" s="362"/>
      <c r="C29" s="362"/>
      <c r="D29" s="362"/>
      <c r="E29" s="362"/>
      <c r="F29" s="362" t="s">
        <v>502</v>
      </c>
      <c r="G29" s="122" t="s">
        <v>470</v>
      </c>
      <c r="H29" s="368"/>
      <c r="I29" s="364" t="s">
        <v>516</v>
      </c>
      <c r="J29" s="364" t="s">
        <v>517</v>
      </c>
      <c r="K29" s="365" t="s">
        <v>473</v>
      </c>
      <c r="L29" s="366">
        <v>1</v>
      </c>
      <c r="M29" s="367" t="s">
        <v>474</v>
      </c>
      <c r="N29" s="364" t="s">
        <v>518</v>
      </c>
      <c r="O29" s="366">
        <v>1</v>
      </c>
      <c r="P29" s="366">
        <v>1</v>
      </c>
      <c r="Q29" s="366">
        <v>1</v>
      </c>
      <c r="R29" s="402">
        <v>4000</v>
      </c>
      <c r="S29" s="389">
        <v>2000</v>
      </c>
      <c r="T29" s="362" t="s">
        <v>506</v>
      </c>
      <c r="U29" s="368"/>
      <c r="V29" s="369"/>
      <c r="W29" s="369"/>
      <c r="X29" s="396">
        <v>1000</v>
      </c>
      <c r="Y29" s="369"/>
      <c r="Z29" s="369"/>
      <c r="AA29" s="396">
        <v>1000</v>
      </c>
      <c r="AB29" s="369"/>
      <c r="AC29" s="369"/>
      <c r="AD29" s="396">
        <v>1000</v>
      </c>
      <c r="AE29" s="369"/>
      <c r="AF29" s="369"/>
      <c r="AG29" s="396">
        <v>1000</v>
      </c>
      <c r="AH29" s="369"/>
      <c r="AI29" s="369"/>
      <c r="AJ29" s="396">
        <v>931</v>
      </c>
      <c r="AK29" s="369"/>
      <c r="AL29" s="369"/>
      <c r="AM29" s="391"/>
      <c r="AN29" s="369"/>
      <c r="AO29" s="369"/>
      <c r="AP29" s="391"/>
      <c r="AQ29" s="369"/>
      <c r="AR29" s="369"/>
      <c r="AS29" s="391"/>
      <c r="AT29" s="370">
        <f>931+1070</f>
        <v>2001</v>
      </c>
      <c r="AU29" s="371">
        <f t="shared" si="1"/>
        <v>0.50024999999999997</v>
      </c>
      <c r="AV29" s="372" t="s">
        <v>543</v>
      </c>
      <c r="AW29" s="372" t="s">
        <v>543</v>
      </c>
      <c r="AX29" s="369"/>
      <c r="AY29" s="369"/>
    </row>
    <row r="30" spans="1:51" s="374" customFormat="1" ht="208.5" customHeight="1" x14ac:dyDescent="0.3">
      <c r="A30" s="362"/>
      <c r="B30" s="362"/>
      <c r="C30" s="362"/>
      <c r="D30" s="362"/>
      <c r="E30" s="362"/>
      <c r="F30" s="362" t="s">
        <v>502</v>
      </c>
      <c r="G30" s="122" t="s">
        <v>470</v>
      </c>
      <c r="H30" s="362"/>
      <c r="I30" s="364" t="s">
        <v>519</v>
      </c>
      <c r="J30" s="364" t="s">
        <v>520</v>
      </c>
      <c r="K30" s="365" t="s">
        <v>473</v>
      </c>
      <c r="L30" s="366">
        <v>1</v>
      </c>
      <c r="M30" s="367" t="s">
        <v>474</v>
      </c>
      <c r="N30" s="364" t="s">
        <v>521</v>
      </c>
      <c r="O30" s="366">
        <v>1</v>
      </c>
      <c r="P30" s="366">
        <v>1</v>
      </c>
      <c r="Q30" s="366">
        <v>1</v>
      </c>
      <c r="R30" s="402">
        <v>108</v>
      </c>
      <c r="S30" s="389">
        <v>54</v>
      </c>
      <c r="T30" s="362" t="s">
        <v>506</v>
      </c>
      <c r="U30" s="368"/>
      <c r="V30" s="369"/>
      <c r="W30" s="369"/>
      <c r="X30" s="396">
        <v>27</v>
      </c>
      <c r="Y30" s="369"/>
      <c r="Z30" s="369"/>
      <c r="AA30" s="396">
        <v>27</v>
      </c>
      <c r="AB30" s="369"/>
      <c r="AC30" s="369"/>
      <c r="AD30" s="396">
        <v>27</v>
      </c>
      <c r="AE30" s="369"/>
      <c r="AF30" s="369"/>
      <c r="AG30" s="396">
        <v>27</v>
      </c>
      <c r="AH30" s="369"/>
      <c r="AI30" s="369"/>
      <c r="AJ30" s="396">
        <v>36</v>
      </c>
      <c r="AK30" s="369"/>
      <c r="AL30" s="369"/>
      <c r="AM30" s="391"/>
      <c r="AN30" s="369"/>
      <c r="AO30" s="369"/>
      <c r="AP30" s="391"/>
      <c r="AQ30" s="369"/>
      <c r="AR30" s="369"/>
      <c r="AS30" s="391"/>
      <c r="AT30" s="370">
        <f>36+265</f>
        <v>301</v>
      </c>
      <c r="AU30" s="371">
        <f t="shared" si="1"/>
        <v>2.7870370370370372</v>
      </c>
      <c r="AV30" s="372" t="s">
        <v>545</v>
      </c>
      <c r="AW30" s="372" t="s">
        <v>545</v>
      </c>
      <c r="AX30" s="369"/>
      <c r="AY30" s="369"/>
    </row>
    <row r="31" spans="1:51" s="374" customFormat="1" ht="237.75" customHeight="1" x14ac:dyDescent="0.3">
      <c r="A31" s="362"/>
      <c r="B31" s="362"/>
      <c r="C31" s="362"/>
      <c r="D31" s="362"/>
      <c r="E31" s="362"/>
      <c r="F31" s="362" t="s">
        <v>502</v>
      </c>
      <c r="G31" s="122" t="s">
        <v>470</v>
      </c>
      <c r="H31" s="362"/>
      <c r="I31" s="364" t="s">
        <v>522</v>
      </c>
      <c r="J31" s="364" t="s">
        <v>523</v>
      </c>
      <c r="K31" s="365" t="s">
        <v>473</v>
      </c>
      <c r="L31" s="366">
        <v>1</v>
      </c>
      <c r="M31" s="367" t="s">
        <v>474</v>
      </c>
      <c r="N31" s="364" t="s">
        <v>524</v>
      </c>
      <c r="O31" s="366">
        <v>1</v>
      </c>
      <c r="P31" s="366">
        <v>1</v>
      </c>
      <c r="Q31" s="366">
        <v>1</v>
      </c>
      <c r="R31" s="402">
        <v>72</v>
      </c>
      <c r="S31" s="389">
        <v>36</v>
      </c>
      <c r="T31" s="362" t="s">
        <v>506</v>
      </c>
      <c r="U31" s="368"/>
      <c r="V31" s="369"/>
      <c r="W31" s="369"/>
      <c r="X31" s="396">
        <v>18</v>
      </c>
      <c r="Y31" s="369"/>
      <c r="Z31" s="369"/>
      <c r="AA31" s="396">
        <v>18</v>
      </c>
      <c r="AB31" s="369"/>
      <c r="AC31" s="369"/>
      <c r="AD31" s="396">
        <v>18</v>
      </c>
      <c r="AE31" s="369"/>
      <c r="AF31" s="369"/>
      <c r="AG31" s="396">
        <v>18</v>
      </c>
      <c r="AH31" s="369"/>
      <c r="AI31" s="369"/>
      <c r="AJ31" s="396">
        <v>24</v>
      </c>
      <c r="AK31" s="369"/>
      <c r="AL31" s="369"/>
      <c r="AM31" s="391"/>
      <c r="AN31" s="369"/>
      <c r="AO31" s="369"/>
      <c r="AP31" s="391"/>
      <c r="AQ31" s="369"/>
      <c r="AR31" s="369"/>
      <c r="AS31" s="391"/>
      <c r="AT31" s="369">
        <f>24+21</f>
        <v>45</v>
      </c>
      <c r="AU31" s="371">
        <f t="shared" si="1"/>
        <v>0.625</v>
      </c>
      <c r="AV31" s="378" t="s">
        <v>549</v>
      </c>
      <c r="AW31" s="378" t="s">
        <v>549</v>
      </c>
      <c r="AX31" s="369"/>
      <c r="AY31" s="369"/>
    </row>
    <row r="32" spans="1:51" s="374" customFormat="1" ht="293.25" customHeight="1" x14ac:dyDescent="0.3">
      <c r="A32" s="362"/>
      <c r="B32" s="362"/>
      <c r="C32" s="362"/>
      <c r="D32" s="362"/>
      <c r="E32" s="362"/>
      <c r="F32" s="362" t="s">
        <v>502</v>
      </c>
      <c r="G32" s="375" t="s">
        <v>470</v>
      </c>
      <c r="H32" s="362"/>
      <c r="I32" s="364" t="s">
        <v>525</v>
      </c>
      <c r="J32" s="364" t="s">
        <v>526</v>
      </c>
      <c r="K32" s="377" t="s">
        <v>473</v>
      </c>
      <c r="L32" s="366">
        <v>1</v>
      </c>
      <c r="M32" s="369" t="s">
        <v>474</v>
      </c>
      <c r="N32" s="364" t="s">
        <v>527</v>
      </c>
      <c r="O32" s="366">
        <v>1</v>
      </c>
      <c r="P32" s="366">
        <v>1</v>
      </c>
      <c r="Q32" s="366">
        <v>1</v>
      </c>
      <c r="R32" s="402">
        <v>4</v>
      </c>
      <c r="S32" s="389">
        <v>2</v>
      </c>
      <c r="T32" s="362" t="s">
        <v>506</v>
      </c>
      <c r="U32" s="368"/>
      <c r="V32" s="369"/>
      <c r="W32" s="369"/>
      <c r="X32" s="396">
        <v>2</v>
      </c>
      <c r="Y32" s="369"/>
      <c r="Z32" s="369"/>
      <c r="AA32" s="396">
        <v>1</v>
      </c>
      <c r="AB32" s="369"/>
      <c r="AC32" s="369"/>
      <c r="AD32" s="396">
        <v>1</v>
      </c>
      <c r="AE32" s="369"/>
      <c r="AF32" s="369"/>
      <c r="AG32" s="396">
        <v>1</v>
      </c>
      <c r="AH32" s="369"/>
      <c r="AI32" s="369"/>
      <c r="AJ32" s="396">
        <v>1</v>
      </c>
      <c r="AK32" s="369"/>
      <c r="AL32" s="369"/>
      <c r="AM32" s="373"/>
      <c r="AN32" s="369"/>
      <c r="AO32" s="369"/>
      <c r="AP32" s="391"/>
      <c r="AQ32" s="369"/>
      <c r="AR32" s="369"/>
      <c r="AS32" s="391"/>
      <c r="AT32" s="370">
        <v>1</v>
      </c>
      <c r="AU32" s="371">
        <f t="shared" si="1"/>
        <v>0.25</v>
      </c>
      <c r="AV32" s="372" t="s">
        <v>550</v>
      </c>
      <c r="AW32" s="372" t="s">
        <v>551</v>
      </c>
      <c r="AX32" s="369"/>
      <c r="AY32" s="369"/>
    </row>
    <row r="33" spans="1:51" s="374" customFormat="1" ht="231" customHeight="1" x14ac:dyDescent="0.3">
      <c r="A33" s="362"/>
      <c r="B33" s="362"/>
      <c r="C33" s="362"/>
      <c r="D33" s="362"/>
      <c r="E33" s="362"/>
      <c r="F33" s="362" t="s">
        <v>502</v>
      </c>
      <c r="G33" s="375" t="s">
        <v>470</v>
      </c>
      <c r="H33" s="362"/>
      <c r="I33" s="364" t="s">
        <v>528</v>
      </c>
      <c r="J33" s="364" t="s">
        <v>529</v>
      </c>
      <c r="K33" s="377" t="s">
        <v>473</v>
      </c>
      <c r="L33" s="366">
        <v>1</v>
      </c>
      <c r="M33" s="369" t="s">
        <v>474</v>
      </c>
      <c r="N33" s="364" t="s">
        <v>530</v>
      </c>
      <c r="O33" s="366">
        <v>1</v>
      </c>
      <c r="P33" s="366">
        <v>1</v>
      </c>
      <c r="Q33" s="366">
        <v>1</v>
      </c>
      <c r="R33" s="402">
        <v>36</v>
      </c>
      <c r="S33" s="389">
        <v>18</v>
      </c>
      <c r="T33" s="362" t="s">
        <v>506</v>
      </c>
      <c r="U33" s="368"/>
      <c r="V33" s="369"/>
      <c r="W33" s="369"/>
      <c r="X33" s="396">
        <v>9</v>
      </c>
      <c r="Y33" s="369"/>
      <c r="Z33" s="369"/>
      <c r="AA33" s="396">
        <v>9</v>
      </c>
      <c r="AB33" s="369"/>
      <c r="AC33" s="369"/>
      <c r="AD33" s="396">
        <v>9</v>
      </c>
      <c r="AE33" s="369"/>
      <c r="AF33" s="369"/>
      <c r="AG33" s="396">
        <v>9</v>
      </c>
      <c r="AH33" s="369"/>
      <c r="AI33" s="369"/>
      <c r="AJ33" s="396">
        <v>12</v>
      </c>
      <c r="AK33" s="369"/>
      <c r="AL33" s="369"/>
      <c r="AM33" s="373"/>
      <c r="AN33" s="369"/>
      <c r="AO33" s="369"/>
      <c r="AP33" s="391"/>
      <c r="AQ33" s="369"/>
      <c r="AR33" s="369"/>
      <c r="AS33" s="391"/>
      <c r="AT33" s="369">
        <f>8+4+8</f>
        <v>20</v>
      </c>
      <c r="AU33" s="371">
        <f t="shared" si="1"/>
        <v>0.55555555555555558</v>
      </c>
      <c r="AV33" s="378" t="s">
        <v>544</v>
      </c>
      <c r="AW33" s="378" t="s">
        <v>544</v>
      </c>
      <c r="AX33" s="369"/>
      <c r="AY33" s="369"/>
    </row>
    <row r="34" spans="1:51" x14ac:dyDescent="0.3">
      <c r="A34" s="176" t="s">
        <v>293</v>
      </c>
      <c r="B34" s="177"/>
      <c r="C34" s="177"/>
      <c r="D34" s="278"/>
      <c r="E34" s="278"/>
      <c r="F34" s="278"/>
      <c r="G34" s="278"/>
      <c r="H34" s="278"/>
      <c r="J34" s="177"/>
      <c r="K34" s="177"/>
      <c r="L34" s="177"/>
      <c r="M34" s="177"/>
      <c r="N34" s="177"/>
      <c r="O34" s="177"/>
      <c r="P34" s="177"/>
      <c r="Q34" s="177"/>
      <c r="R34" s="272"/>
      <c r="S34" s="177"/>
      <c r="T34" s="177"/>
      <c r="U34" s="177"/>
      <c r="V34" s="177"/>
      <c r="W34" s="177"/>
      <c r="X34" s="397"/>
      <c r="Y34" s="177"/>
      <c r="Z34" s="177"/>
      <c r="AA34" s="397"/>
      <c r="AB34" s="177"/>
      <c r="AC34" s="177"/>
      <c r="AD34" s="397"/>
      <c r="AE34" s="177"/>
      <c r="AF34" s="177"/>
      <c r="AG34" s="397"/>
      <c r="AH34" s="177"/>
      <c r="AI34" s="177"/>
      <c r="AJ34" s="177"/>
      <c r="AK34" s="177"/>
      <c r="AL34" s="177"/>
      <c r="AM34" s="272"/>
      <c r="AN34" s="177"/>
      <c r="AO34" s="177"/>
      <c r="AP34" s="272"/>
      <c r="AQ34" s="177"/>
      <c r="AR34" s="177"/>
      <c r="AS34" s="272"/>
      <c r="AT34" s="177"/>
      <c r="AU34" s="177"/>
      <c r="AV34" s="177"/>
      <c r="AW34" s="177"/>
      <c r="AX34" s="177"/>
      <c r="AY34" s="178"/>
    </row>
    <row r="35" spans="1:51" ht="50.25" customHeight="1" x14ac:dyDescent="0.3">
      <c r="A35" s="704" t="s">
        <v>64</v>
      </c>
      <c r="B35" s="704"/>
      <c r="C35" s="704"/>
      <c r="D35" s="676" t="s">
        <v>66</v>
      </c>
      <c r="E35" s="676"/>
      <c r="F35" s="676"/>
      <c r="G35" s="676"/>
      <c r="H35" s="676"/>
      <c r="I35" s="676"/>
      <c r="J35" s="705" t="s">
        <v>493</v>
      </c>
      <c r="K35" s="705"/>
      <c r="L35" s="705"/>
      <c r="M35" s="705"/>
      <c r="N35" s="705"/>
      <c r="O35" s="705"/>
      <c r="P35" s="676" t="s">
        <v>531</v>
      </c>
      <c r="Q35" s="676"/>
      <c r="R35" s="676"/>
      <c r="S35" s="676"/>
      <c r="T35" s="676"/>
      <c r="U35" s="676"/>
      <c r="V35" s="676"/>
      <c r="W35" s="676"/>
      <c r="X35" s="676" t="s">
        <v>66</v>
      </c>
      <c r="Y35" s="676"/>
      <c r="Z35" s="676"/>
      <c r="AA35" s="676"/>
      <c r="AB35" s="676"/>
      <c r="AC35" s="676"/>
      <c r="AD35" s="676"/>
      <c r="AE35" s="676"/>
      <c r="AF35" s="676"/>
      <c r="AG35" s="676"/>
      <c r="AH35" s="676"/>
      <c r="AI35" s="706" t="s">
        <v>315</v>
      </c>
      <c r="AJ35" s="707"/>
      <c r="AK35" s="707"/>
      <c r="AL35" s="707"/>
      <c r="AM35" s="707"/>
      <c r="AN35" s="707"/>
      <c r="AO35" s="707"/>
      <c r="AP35" s="707"/>
      <c r="AQ35" s="707"/>
      <c r="AR35" s="707"/>
      <c r="AS35" s="708"/>
      <c r="AT35" s="676" t="s">
        <v>13</v>
      </c>
      <c r="AU35" s="676"/>
      <c r="AV35" s="676"/>
      <c r="AW35" s="676"/>
      <c r="AX35" s="676"/>
      <c r="AY35" s="676"/>
    </row>
    <row r="36" spans="1:51" ht="13.95" customHeight="1" x14ac:dyDescent="0.3">
      <c r="A36" s="704"/>
      <c r="B36" s="704"/>
      <c r="C36" s="704"/>
      <c r="D36" s="676" t="s">
        <v>498</v>
      </c>
      <c r="E36" s="676"/>
      <c r="F36" s="676"/>
      <c r="G36" s="676"/>
      <c r="H36" s="676"/>
      <c r="I36" s="676"/>
      <c r="J36" s="705"/>
      <c r="K36" s="705"/>
      <c r="L36" s="705"/>
      <c r="M36" s="705"/>
      <c r="N36" s="705"/>
      <c r="O36" s="705"/>
      <c r="P36" s="676" t="s">
        <v>537</v>
      </c>
      <c r="Q36" s="676"/>
      <c r="R36" s="676"/>
      <c r="S36" s="676"/>
      <c r="T36" s="676"/>
      <c r="U36" s="676"/>
      <c r="V36" s="676"/>
      <c r="W36" s="676"/>
      <c r="X36" s="676" t="s">
        <v>500</v>
      </c>
      <c r="Y36" s="676"/>
      <c r="Z36" s="676"/>
      <c r="AA36" s="676"/>
      <c r="AB36" s="676"/>
      <c r="AC36" s="676"/>
      <c r="AD36" s="676"/>
      <c r="AE36" s="676"/>
      <c r="AF36" s="676"/>
      <c r="AG36" s="676"/>
      <c r="AH36" s="676"/>
      <c r="AI36" s="709"/>
      <c r="AJ36" s="710"/>
      <c r="AK36" s="710"/>
      <c r="AL36" s="710"/>
      <c r="AM36" s="710"/>
      <c r="AN36" s="710"/>
      <c r="AO36" s="710"/>
      <c r="AP36" s="710"/>
      <c r="AQ36" s="710"/>
      <c r="AR36" s="710"/>
      <c r="AS36" s="711"/>
      <c r="AT36" s="676" t="s">
        <v>65</v>
      </c>
      <c r="AU36" s="676"/>
      <c r="AV36" s="676"/>
      <c r="AW36" s="676"/>
      <c r="AX36" s="676"/>
      <c r="AY36" s="676"/>
    </row>
    <row r="37" spans="1:51" ht="27.45" customHeight="1" x14ac:dyDescent="0.3">
      <c r="A37" s="704"/>
      <c r="B37" s="704"/>
      <c r="C37" s="704"/>
      <c r="D37" s="676" t="s">
        <v>499</v>
      </c>
      <c r="E37" s="676"/>
      <c r="F37" s="676"/>
      <c r="G37" s="676"/>
      <c r="H37" s="676"/>
      <c r="I37" s="676"/>
      <c r="J37" s="705"/>
      <c r="K37" s="705"/>
      <c r="L37" s="705"/>
      <c r="M37" s="705"/>
      <c r="N37" s="705"/>
      <c r="O37" s="705"/>
      <c r="P37" s="676" t="s">
        <v>538</v>
      </c>
      <c r="Q37" s="676"/>
      <c r="R37" s="676"/>
      <c r="S37" s="676"/>
      <c r="T37" s="676"/>
      <c r="U37" s="676"/>
      <c r="V37" s="676"/>
      <c r="W37" s="676"/>
      <c r="X37" s="676" t="s">
        <v>501</v>
      </c>
      <c r="Y37" s="676"/>
      <c r="Z37" s="676"/>
      <c r="AA37" s="676"/>
      <c r="AB37" s="676"/>
      <c r="AC37" s="676"/>
      <c r="AD37" s="676"/>
      <c r="AE37" s="676"/>
      <c r="AF37" s="676"/>
      <c r="AG37" s="676"/>
      <c r="AH37" s="676"/>
      <c r="AI37" s="712"/>
      <c r="AJ37" s="713"/>
      <c r="AK37" s="713"/>
      <c r="AL37" s="713"/>
      <c r="AM37" s="713"/>
      <c r="AN37" s="713"/>
      <c r="AO37" s="713"/>
      <c r="AP37" s="713"/>
      <c r="AQ37" s="713"/>
      <c r="AR37" s="713"/>
      <c r="AS37" s="714"/>
      <c r="AT37" s="676" t="s">
        <v>75</v>
      </c>
      <c r="AU37" s="676"/>
      <c r="AV37" s="676"/>
      <c r="AW37" s="676"/>
      <c r="AX37" s="676"/>
      <c r="AY37" s="676"/>
    </row>
  </sheetData>
  <mergeCells count="53">
    <mergeCell ref="AY5:AY12"/>
    <mergeCell ref="H7:I7"/>
    <mergeCell ref="H8:I8"/>
    <mergeCell ref="AW5:AW12"/>
    <mergeCell ref="A9:C9"/>
    <mergeCell ref="J11:J12"/>
    <mergeCell ref="K11:K12"/>
    <mergeCell ref="AH11:AS11"/>
    <mergeCell ref="AX1:AY1"/>
    <mergeCell ref="AX2:AY2"/>
    <mergeCell ref="AX3:AY3"/>
    <mergeCell ref="AX4:AY4"/>
    <mergeCell ref="A1:AW1"/>
    <mergeCell ref="AI35:AS37"/>
    <mergeCell ref="A2:AW2"/>
    <mergeCell ref="A3:AW4"/>
    <mergeCell ref="AT11:AU11"/>
    <mergeCell ref="AX5:AX12"/>
    <mergeCell ref="AH5:AU10"/>
    <mergeCell ref="K6:U8"/>
    <mergeCell ref="N11:N12"/>
    <mergeCell ref="A11:F11"/>
    <mergeCell ref="G11:H11"/>
    <mergeCell ref="M11:M12"/>
    <mergeCell ref="I11:I12"/>
    <mergeCell ref="V11:AG11"/>
    <mergeCell ref="P35:W35"/>
    <mergeCell ref="P36:W36"/>
    <mergeCell ref="P37:W37"/>
    <mergeCell ref="X36:AH36"/>
    <mergeCell ref="X35:AH35"/>
    <mergeCell ref="X37:AH37"/>
    <mergeCell ref="A35:C37"/>
    <mergeCell ref="J35:O37"/>
    <mergeCell ref="D35:I35"/>
    <mergeCell ref="D36:I36"/>
    <mergeCell ref="D37:I37"/>
    <mergeCell ref="AT36:AY36"/>
    <mergeCell ref="AT35:AY35"/>
    <mergeCell ref="AT37:AY37"/>
    <mergeCell ref="U11:U12"/>
    <mergeCell ref="O11:S11"/>
    <mergeCell ref="T11:T12"/>
    <mergeCell ref="AV5:AV12"/>
    <mergeCell ref="A5:AG5"/>
    <mergeCell ref="A6:C8"/>
    <mergeCell ref="D6:E8"/>
    <mergeCell ref="F6:G8"/>
    <mergeCell ref="H6:I6"/>
    <mergeCell ref="A10:C10"/>
    <mergeCell ref="D9:AG9"/>
    <mergeCell ref="D10:AG10"/>
    <mergeCell ref="L11:L12"/>
  </mergeCells>
  <pageMargins left="0.7" right="0.7" top="0.75" bottom="0.75" header="0.3" footer="0.3"/>
  <pageSetup scale="16" fitToHeight="0" orientation="landscape" r:id="rId1"/>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BK58"/>
  <sheetViews>
    <sheetView topLeftCell="AI1" zoomScale="60" zoomScaleNormal="60" workbookViewId="0">
      <selection activeCell="BI4" sqref="BI4:BK4"/>
    </sheetView>
  </sheetViews>
  <sheetFormatPr baseColWidth="10" defaultColWidth="19.44140625" defaultRowHeight="13.8" x14ac:dyDescent="0.3"/>
  <cols>
    <col min="1" max="1" width="29.44140625" style="108" bestFit="1" customWidth="1"/>
    <col min="2" max="17" width="11" style="108" customWidth="1"/>
    <col min="18" max="19" width="12.109375" style="108" customWidth="1"/>
    <col min="20" max="23" width="8.109375" style="108" customWidth="1"/>
    <col min="24" max="24" width="9.44140625" style="108" customWidth="1"/>
    <col min="25" max="25" width="8.109375" style="108" customWidth="1"/>
    <col min="26" max="30" width="7.6640625" style="108" customWidth="1"/>
    <col min="31" max="31" width="11.33203125" style="108" customWidth="1"/>
    <col min="32" max="32" width="2.33203125" style="108" customWidth="1"/>
    <col min="33" max="33" width="19.44140625" style="108" customWidth="1"/>
    <col min="34" max="51" width="11.33203125" style="108" customWidth="1"/>
    <col min="52" max="63" width="8.6640625" style="108" customWidth="1"/>
    <col min="64" max="16384" width="19.44140625" style="108"/>
  </cols>
  <sheetData>
    <row r="1" spans="1:63" ht="16.2" customHeight="1" x14ac:dyDescent="0.3">
      <c r="A1" s="688" t="s">
        <v>16</v>
      </c>
      <c r="B1" s="688"/>
      <c r="C1" s="688"/>
      <c r="D1" s="688"/>
      <c r="E1" s="688"/>
      <c r="F1" s="688"/>
      <c r="G1" s="688"/>
      <c r="H1" s="688"/>
      <c r="I1" s="688"/>
      <c r="J1" s="688"/>
      <c r="K1" s="688"/>
      <c r="L1" s="688"/>
      <c r="M1" s="688"/>
      <c r="N1" s="688"/>
      <c r="O1" s="688"/>
      <c r="P1" s="688"/>
      <c r="Q1" s="688"/>
      <c r="R1" s="688"/>
      <c r="S1" s="688"/>
      <c r="T1" s="688"/>
      <c r="U1" s="688"/>
      <c r="V1" s="688"/>
      <c r="W1" s="688"/>
      <c r="X1" s="688"/>
      <c r="Y1" s="688"/>
      <c r="Z1" s="688"/>
      <c r="AA1" s="688"/>
      <c r="AB1" s="688"/>
      <c r="AC1" s="688"/>
      <c r="AD1" s="688"/>
      <c r="AE1" s="688"/>
      <c r="AF1" s="688"/>
      <c r="AG1" s="688"/>
      <c r="AH1" s="688"/>
      <c r="AI1" s="688"/>
      <c r="AJ1" s="688"/>
      <c r="AK1" s="688"/>
      <c r="AL1" s="688"/>
      <c r="AM1" s="688"/>
      <c r="AN1" s="688"/>
      <c r="AO1" s="688"/>
      <c r="AP1" s="688"/>
      <c r="AQ1" s="688"/>
      <c r="AR1" s="688"/>
      <c r="AS1" s="688"/>
      <c r="AT1" s="688"/>
      <c r="AU1" s="688"/>
      <c r="AV1" s="688"/>
      <c r="AW1" s="688"/>
      <c r="AX1" s="688"/>
      <c r="AY1" s="688"/>
      <c r="AZ1" s="688"/>
      <c r="BA1" s="688"/>
      <c r="BB1" s="688"/>
      <c r="BC1" s="688"/>
      <c r="BD1" s="688"/>
      <c r="BE1" s="688"/>
      <c r="BF1" s="688"/>
      <c r="BG1" s="688"/>
      <c r="BH1" s="688"/>
      <c r="BI1" s="744" t="s">
        <v>18</v>
      </c>
      <c r="BJ1" s="744"/>
      <c r="BK1" s="744"/>
    </row>
    <row r="2" spans="1:63" ht="16.2" customHeight="1" x14ac:dyDescent="0.3">
      <c r="A2" s="688" t="s">
        <v>17</v>
      </c>
      <c r="B2" s="688"/>
      <c r="C2" s="688"/>
      <c r="D2" s="688"/>
      <c r="E2" s="688"/>
      <c r="F2" s="688"/>
      <c r="G2" s="688"/>
      <c r="H2" s="688"/>
      <c r="I2" s="688"/>
      <c r="J2" s="688"/>
      <c r="K2" s="688"/>
      <c r="L2" s="688"/>
      <c r="M2" s="688"/>
      <c r="N2" s="688"/>
      <c r="O2" s="688"/>
      <c r="P2" s="688"/>
      <c r="Q2" s="688"/>
      <c r="R2" s="688"/>
      <c r="S2" s="688"/>
      <c r="T2" s="688"/>
      <c r="U2" s="688"/>
      <c r="V2" s="688"/>
      <c r="W2" s="688"/>
      <c r="X2" s="688"/>
      <c r="Y2" s="688"/>
      <c r="Z2" s="688"/>
      <c r="AA2" s="688"/>
      <c r="AB2" s="688"/>
      <c r="AC2" s="688"/>
      <c r="AD2" s="688"/>
      <c r="AE2" s="688"/>
      <c r="AF2" s="688"/>
      <c r="AG2" s="688"/>
      <c r="AH2" s="688"/>
      <c r="AI2" s="688"/>
      <c r="AJ2" s="688"/>
      <c r="AK2" s="688"/>
      <c r="AL2" s="688"/>
      <c r="AM2" s="688"/>
      <c r="AN2" s="688"/>
      <c r="AO2" s="688"/>
      <c r="AP2" s="688"/>
      <c r="AQ2" s="688"/>
      <c r="AR2" s="688"/>
      <c r="AS2" s="688"/>
      <c r="AT2" s="688"/>
      <c r="AU2" s="688"/>
      <c r="AV2" s="688"/>
      <c r="AW2" s="688"/>
      <c r="AX2" s="688"/>
      <c r="AY2" s="688"/>
      <c r="AZ2" s="688"/>
      <c r="BA2" s="688"/>
      <c r="BB2" s="688"/>
      <c r="BC2" s="688"/>
      <c r="BD2" s="688"/>
      <c r="BE2" s="688"/>
      <c r="BF2" s="688"/>
      <c r="BG2" s="688"/>
      <c r="BH2" s="688"/>
      <c r="BI2" s="744" t="s">
        <v>410</v>
      </c>
      <c r="BJ2" s="744"/>
      <c r="BK2" s="744"/>
    </row>
    <row r="3" spans="1:63" ht="25.95" customHeight="1" x14ac:dyDescent="0.3">
      <c r="A3" s="688" t="s">
        <v>187</v>
      </c>
      <c r="B3" s="688"/>
      <c r="C3" s="688"/>
      <c r="D3" s="688"/>
      <c r="E3" s="688"/>
      <c r="F3" s="688"/>
      <c r="G3" s="688"/>
      <c r="H3" s="688"/>
      <c r="I3" s="688"/>
      <c r="J3" s="688"/>
      <c r="K3" s="688"/>
      <c r="L3" s="688"/>
      <c r="M3" s="688"/>
      <c r="N3" s="688"/>
      <c r="O3" s="688"/>
      <c r="P3" s="688"/>
      <c r="Q3" s="688"/>
      <c r="R3" s="688"/>
      <c r="S3" s="688"/>
      <c r="T3" s="688"/>
      <c r="U3" s="688"/>
      <c r="V3" s="688"/>
      <c r="W3" s="688"/>
      <c r="X3" s="688"/>
      <c r="Y3" s="688"/>
      <c r="Z3" s="688"/>
      <c r="AA3" s="688"/>
      <c r="AB3" s="688"/>
      <c r="AC3" s="688"/>
      <c r="AD3" s="688"/>
      <c r="AE3" s="688"/>
      <c r="AF3" s="688"/>
      <c r="AG3" s="688"/>
      <c r="AH3" s="688"/>
      <c r="AI3" s="688"/>
      <c r="AJ3" s="688"/>
      <c r="AK3" s="688"/>
      <c r="AL3" s="688"/>
      <c r="AM3" s="688"/>
      <c r="AN3" s="688"/>
      <c r="AO3" s="688"/>
      <c r="AP3" s="688"/>
      <c r="AQ3" s="688"/>
      <c r="AR3" s="688"/>
      <c r="AS3" s="688"/>
      <c r="AT3" s="688"/>
      <c r="AU3" s="688"/>
      <c r="AV3" s="688"/>
      <c r="AW3" s="688"/>
      <c r="AX3" s="688"/>
      <c r="AY3" s="688"/>
      <c r="AZ3" s="688"/>
      <c r="BA3" s="688"/>
      <c r="BB3" s="688"/>
      <c r="BC3" s="688"/>
      <c r="BD3" s="688"/>
      <c r="BE3" s="688"/>
      <c r="BF3" s="688"/>
      <c r="BG3" s="688"/>
      <c r="BH3" s="688"/>
      <c r="BI3" s="744" t="s">
        <v>416</v>
      </c>
      <c r="BJ3" s="744"/>
      <c r="BK3" s="744"/>
    </row>
    <row r="4" spans="1:63" ht="16.2" customHeight="1" x14ac:dyDescent="0.3">
      <c r="A4" s="688" t="s">
        <v>172</v>
      </c>
      <c r="B4" s="688"/>
      <c r="C4" s="688"/>
      <c r="D4" s="688"/>
      <c r="E4" s="688"/>
      <c r="F4" s="688"/>
      <c r="G4" s="688"/>
      <c r="H4" s="688"/>
      <c r="I4" s="688"/>
      <c r="J4" s="688"/>
      <c r="K4" s="688"/>
      <c r="L4" s="688"/>
      <c r="M4" s="688"/>
      <c r="N4" s="688"/>
      <c r="O4" s="688"/>
      <c r="P4" s="688"/>
      <c r="Q4" s="688"/>
      <c r="R4" s="688"/>
      <c r="S4" s="688"/>
      <c r="T4" s="688"/>
      <c r="U4" s="688"/>
      <c r="V4" s="688"/>
      <c r="W4" s="688"/>
      <c r="X4" s="688"/>
      <c r="Y4" s="688"/>
      <c r="Z4" s="688"/>
      <c r="AA4" s="688"/>
      <c r="AB4" s="688"/>
      <c r="AC4" s="688"/>
      <c r="AD4" s="688"/>
      <c r="AE4" s="688"/>
      <c r="AF4" s="688"/>
      <c r="AG4" s="688"/>
      <c r="AH4" s="688"/>
      <c r="AI4" s="688"/>
      <c r="AJ4" s="688"/>
      <c r="AK4" s="688"/>
      <c r="AL4" s="688"/>
      <c r="AM4" s="688"/>
      <c r="AN4" s="688"/>
      <c r="AO4" s="688"/>
      <c r="AP4" s="688"/>
      <c r="AQ4" s="688"/>
      <c r="AR4" s="688"/>
      <c r="AS4" s="688"/>
      <c r="AT4" s="688"/>
      <c r="AU4" s="688"/>
      <c r="AV4" s="688"/>
      <c r="AW4" s="688"/>
      <c r="AX4" s="688"/>
      <c r="AY4" s="688"/>
      <c r="AZ4" s="688"/>
      <c r="BA4" s="688"/>
      <c r="BB4" s="688"/>
      <c r="BC4" s="688"/>
      <c r="BD4" s="688"/>
      <c r="BE4" s="688"/>
      <c r="BF4" s="688"/>
      <c r="BG4" s="688"/>
      <c r="BH4" s="688"/>
      <c r="BI4" s="741" t="s">
        <v>183</v>
      </c>
      <c r="BJ4" s="742"/>
      <c r="BK4" s="743"/>
    </row>
    <row r="5" spans="1:63" ht="25.95" customHeight="1" x14ac:dyDescent="0.3">
      <c r="A5" s="738" t="s">
        <v>316</v>
      </c>
      <c r="B5" s="738"/>
      <c r="C5" s="738"/>
      <c r="D5" s="738"/>
      <c r="E5" s="738"/>
      <c r="F5" s="738"/>
      <c r="G5" s="738"/>
      <c r="H5" s="738"/>
      <c r="I5" s="738"/>
      <c r="J5" s="738"/>
      <c r="K5" s="738"/>
      <c r="L5" s="738"/>
      <c r="M5" s="738"/>
      <c r="N5" s="738"/>
      <c r="O5" s="738"/>
      <c r="P5" s="738"/>
      <c r="Q5" s="738"/>
      <c r="R5" s="738"/>
      <c r="S5" s="738"/>
      <c r="T5" s="738"/>
      <c r="U5" s="738"/>
      <c r="V5" s="738"/>
      <c r="W5" s="738"/>
      <c r="X5" s="738"/>
      <c r="Y5" s="738"/>
      <c r="Z5" s="738"/>
      <c r="AA5" s="738"/>
      <c r="AB5" s="738"/>
      <c r="AC5" s="738"/>
      <c r="AD5" s="738"/>
      <c r="AE5" s="738"/>
      <c r="AG5" s="738" t="s">
        <v>317</v>
      </c>
      <c r="AH5" s="738"/>
      <c r="AI5" s="738"/>
      <c r="AJ5" s="738"/>
      <c r="AK5" s="738"/>
      <c r="AL5" s="738"/>
      <c r="AM5" s="738"/>
      <c r="AN5" s="738"/>
      <c r="AO5" s="738"/>
      <c r="AP5" s="738"/>
      <c r="AQ5" s="738"/>
      <c r="AR5" s="738"/>
      <c r="AS5" s="738"/>
      <c r="AT5" s="738"/>
      <c r="AU5" s="738"/>
      <c r="AV5" s="738"/>
      <c r="AW5" s="738"/>
      <c r="AX5" s="738"/>
      <c r="AY5" s="738"/>
      <c r="AZ5" s="738"/>
      <c r="BA5" s="738"/>
      <c r="BB5" s="738"/>
      <c r="BC5" s="738"/>
      <c r="BD5" s="738"/>
      <c r="BE5" s="738"/>
      <c r="BF5" s="738"/>
      <c r="BG5" s="738"/>
      <c r="BH5" s="738"/>
      <c r="BI5" s="739"/>
      <c r="BJ5" s="739"/>
      <c r="BK5" s="739"/>
    </row>
    <row r="6" spans="1:63" ht="31.5" customHeight="1" x14ac:dyDescent="0.3">
      <c r="A6" s="140" t="s">
        <v>289</v>
      </c>
      <c r="B6" s="740"/>
      <c r="C6" s="740"/>
      <c r="D6" s="740"/>
      <c r="E6" s="740"/>
      <c r="F6" s="740"/>
      <c r="G6" s="740"/>
      <c r="H6" s="740"/>
      <c r="I6" s="740"/>
      <c r="J6" s="740"/>
      <c r="K6" s="740"/>
      <c r="L6" s="740"/>
      <c r="M6" s="740"/>
      <c r="N6" s="740"/>
      <c r="O6" s="740"/>
      <c r="P6" s="740"/>
      <c r="Q6" s="740"/>
      <c r="R6" s="740"/>
      <c r="S6" s="740"/>
      <c r="T6" s="740"/>
      <c r="U6" s="740"/>
      <c r="V6" s="740"/>
      <c r="W6" s="740"/>
      <c r="X6" s="740"/>
      <c r="Y6" s="740"/>
      <c r="Z6" s="740"/>
      <c r="AA6" s="740"/>
      <c r="AB6" s="740"/>
      <c r="AC6" s="740"/>
      <c r="AD6" s="740"/>
      <c r="AE6" s="740"/>
      <c r="AF6" s="740"/>
      <c r="AG6" s="740"/>
      <c r="AH6" s="740"/>
      <c r="AI6" s="740"/>
      <c r="AJ6" s="740"/>
      <c r="AK6" s="740"/>
      <c r="AL6" s="740"/>
      <c r="AM6" s="740"/>
      <c r="AN6" s="740"/>
      <c r="AO6" s="740"/>
      <c r="AP6" s="740"/>
      <c r="AQ6" s="740"/>
      <c r="AR6" s="740"/>
      <c r="AS6" s="740"/>
      <c r="AT6" s="740"/>
      <c r="AU6" s="740"/>
      <c r="AV6" s="740"/>
      <c r="AW6" s="740"/>
      <c r="AX6" s="740"/>
      <c r="AY6" s="740"/>
      <c r="AZ6" s="740"/>
      <c r="BA6" s="740"/>
      <c r="BB6" s="740"/>
      <c r="BC6" s="740"/>
      <c r="BD6" s="740"/>
      <c r="BE6" s="740"/>
      <c r="BF6" s="740"/>
      <c r="BG6" s="740"/>
      <c r="BH6" s="740"/>
      <c r="BI6" s="740"/>
      <c r="BJ6" s="740"/>
      <c r="BK6" s="740"/>
    </row>
    <row r="7" spans="1:63" ht="31.5" customHeight="1" x14ac:dyDescent="0.3">
      <c r="A7" s="141" t="s">
        <v>177</v>
      </c>
      <c r="B7" s="733"/>
      <c r="C7" s="735"/>
      <c r="D7" s="735"/>
      <c r="E7" s="735"/>
      <c r="F7" s="735"/>
      <c r="G7" s="735"/>
      <c r="H7" s="735"/>
      <c r="I7" s="735"/>
      <c r="J7" s="735"/>
      <c r="K7" s="735"/>
      <c r="L7" s="735"/>
      <c r="M7" s="735"/>
      <c r="N7" s="735"/>
      <c r="O7" s="735"/>
      <c r="P7" s="735"/>
      <c r="Q7" s="735"/>
      <c r="R7" s="735"/>
      <c r="S7" s="735"/>
      <c r="T7" s="735"/>
      <c r="U7" s="735"/>
      <c r="V7" s="735"/>
      <c r="W7" s="735"/>
      <c r="X7" s="735"/>
      <c r="Y7" s="735"/>
      <c r="Z7" s="735"/>
      <c r="AA7" s="735"/>
      <c r="AB7" s="735"/>
      <c r="AC7" s="735"/>
      <c r="AD7" s="735"/>
      <c r="AE7" s="735"/>
      <c r="AF7" s="735"/>
      <c r="AG7" s="735"/>
      <c r="AH7" s="735"/>
      <c r="AI7" s="735"/>
      <c r="AJ7" s="735"/>
      <c r="AK7" s="735"/>
      <c r="AL7" s="735"/>
      <c r="AM7" s="735"/>
      <c r="AN7" s="735"/>
      <c r="AO7" s="735"/>
      <c r="AP7" s="735"/>
      <c r="AQ7" s="735"/>
      <c r="AR7" s="735"/>
      <c r="AS7" s="735"/>
      <c r="AT7" s="735"/>
      <c r="AU7" s="735"/>
      <c r="AV7" s="735"/>
      <c r="AW7" s="735"/>
      <c r="AX7" s="735"/>
      <c r="AY7" s="735"/>
      <c r="AZ7" s="735"/>
      <c r="BA7" s="735"/>
      <c r="BB7" s="735"/>
      <c r="BC7" s="735"/>
      <c r="BD7" s="735"/>
      <c r="BE7" s="735"/>
      <c r="BF7" s="735"/>
      <c r="BG7" s="735"/>
      <c r="BH7" s="735"/>
      <c r="BI7" s="735"/>
      <c r="BJ7" s="735"/>
      <c r="BK7" s="734"/>
    </row>
    <row r="8" spans="1:63" ht="18.75" customHeight="1" x14ac:dyDescent="0.3">
      <c r="A8" s="132"/>
      <c r="B8" s="132"/>
      <c r="C8" s="132"/>
      <c r="D8" s="132"/>
      <c r="E8" s="132"/>
      <c r="F8" s="132"/>
      <c r="G8" s="132"/>
      <c r="H8" s="132"/>
      <c r="I8" s="132"/>
      <c r="J8" s="132"/>
      <c r="K8" s="133"/>
      <c r="L8" s="133"/>
      <c r="M8" s="133"/>
      <c r="N8" s="133"/>
      <c r="O8" s="133"/>
      <c r="P8" s="133"/>
      <c r="Q8" s="133"/>
      <c r="R8" s="133"/>
      <c r="S8" s="133"/>
      <c r="T8" s="133"/>
      <c r="U8" s="133"/>
      <c r="V8" s="133"/>
      <c r="W8" s="133"/>
      <c r="X8" s="133"/>
      <c r="Y8" s="133"/>
      <c r="Z8" s="133"/>
      <c r="AA8" s="133"/>
      <c r="AB8" s="133"/>
      <c r="AC8" s="133"/>
      <c r="AD8" s="133"/>
      <c r="AE8" s="133"/>
      <c r="AG8" s="132"/>
      <c r="AH8" s="133"/>
      <c r="AI8" s="133"/>
      <c r="AJ8" s="133"/>
      <c r="AK8" s="133"/>
      <c r="AL8" s="133"/>
      <c r="AM8" s="133"/>
      <c r="AN8" s="133"/>
      <c r="AO8" s="133"/>
    </row>
    <row r="9" spans="1:63" ht="30" customHeight="1" x14ac:dyDescent="0.3">
      <c r="A9" s="736" t="s">
        <v>90</v>
      </c>
      <c r="B9" s="167" t="s">
        <v>39</v>
      </c>
      <c r="C9" s="167" t="s">
        <v>40</v>
      </c>
      <c r="D9" s="733" t="s">
        <v>41</v>
      </c>
      <c r="E9" s="734"/>
      <c r="F9" s="167" t="s">
        <v>42</v>
      </c>
      <c r="G9" s="167" t="s">
        <v>43</v>
      </c>
      <c r="H9" s="733" t="s">
        <v>44</v>
      </c>
      <c r="I9" s="734"/>
      <c r="J9" s="167" t="s">
        <v>45</v>
      </c>
      <c r="K9" s="167" t="s">
        <v>46</v>
      </c>
      <c r="L9" s="733" t="s">
        <v>47</v>
      </c>
      <c r="M9" s="734"/>
      <c r="N9" s="167" t="s">
        <v>48</v>
      </c>
      <c r="O9" s="167" t="s">
        <v>49</v>
      </c>
      <c r="P9" s="733" t="s">
        <v>50</v>
      </c>
      <c r="Q9" s="734"/>
      <c r="R9" s="733" t="s">
        <v>91</v>
      </c>
      <c r="S9" s="734"/>
      <c r="T9" s="733" t="s">
        <v>288</v>
      </c>
      <c r="U9" s="735"/>
      <c r="V9" s="735"/>
      <c r="W9" s="735"/>
      <c r="X9" s="735"/>
      <c r="Y9" s="734"/>
      <c r="Z9" s="733" t="s">
        <v>287</v>
      </c>
      <c r="AA9" s="735"/>
      <c r="AB9" s="735"/>
      <c r="AC9" s="735"/>
      <c r="AD9" s="735"/>
      <c r="AE9" s="734"/>
      <c r="AG9" s="736" t="s">
        <v>90</v>
      </c>
      <c r="AH9" s="167" t="s">
        <v>39</v>
      </c>
      <c r="AI9" s="167" t="s">
        <v>40</v>
      </c>
      <c r="AJ9" s="733" t="s">
        <v>41</v>
      </c>
      <c r="AK9" s="734"/>
      <c r="AL9" s="167" t="s">
        <v>42</v>
      </c>
      <c r="AM9" s="167" t="s">
        <v>43</v>
      </c>
      <c r="AN9" s="733" t="s">
        <v>44</v>
      </c>
      <c r="AO9" s="734"/>
      <c r="AP9" s="167" t="s">
        <v>45</v>
      </c>
      <c r="AQ9" s="167" t="s">
        <v>46</v>
      </c>
      <c r="AR9" s="733" t="s">
        <v>47</v>
      </c>
      <c r="AS9" s="734"/>
      <c r="AT9" s="167" t="s">
        <v>48</v>
      </c>
      <c r="AU9" s="167" t="s">
        <v>49</v>
      </c>
      <c r="AV9" s="733" t="s">
        <v>50</v>
      </c>
      <c r="AW9" s="734"/>
      <c r="AX9" s="733" t="s">
        <v>91</v>
      </c>
      <c r="AY9" s="734"/>
      <c r="AZ9" s="733" t="s">
        <v>288</v>
      </c>
      <c r="BA9" s="735"/>
      <c r="BB9" s="735"/>
      <c r="BC9" s="735"/>
      <c r="BD9" s="735"/>
      <c r="BE9" s="734"/>
      <c r="BF9" s="733" t="s">
        <v>287</v>
      </c>
      <c r="BG9" s="735"/>
      <c r="BH9" s="735"/>
      <c r="BI9" s="735"/>
      <c r="BJ9" s="735"/>
      <c r="BK9" s="734"/>
    </row>
    <row r="10" spans="1:63" ht="36" customHeight="1" x14ac:dyDescent="0.3">
      <c r="A10" s="737"/>
      <c r="B10" s="117" t="s">
        <v>369</v>
      </c>
      <c r="C10" s="117" t="s">
        <v>369</v>
      </c>
      <c r="D10" s="117" t="s">
        <v>369</v>
      </c>
      <c r="E10" s="117" t="s">
        <v>370</v>
      </c>
      <c r="F10" s="117" t="s">
        <v>369</v>
      </c>
      <c r="G10" s="117" t="s">
        <v>369</v>
      </c>
      <c r="H10" s="117" t="s">
        <v>369</v>
      </c>
      <c r="I10" s="117" t="s">
        <v>370</v>
      </c>
      <c r="J10" s="117" t="s">
        <v>369</v>
      </c>
      <c r="K10" s="117" t="s">
        <v>369</v>
      </c>
      <c r="L10" s="117" t="s">
        <v>369</v>
      </c>
      <c r="M10" s="117" t="s">
        <v>370</v>
      </c>
      <c r="N10" s="117" t="s">
        <v>369</v>
      </c>
      <c r="O10" s="117" t="s">
        <v>369</v>
      </c>
      <c r="P10" s="117" t="s">
        <v>369</v>
      </c>
      <c r="Q10" s="117" t="s">
        <v>370</v>
      </c>
      <c r="R10" s="117" t="s">
        <v>369</v>
      </c>
      <c r="S10" s="117" t="s">
        <v>370</v>
      </c>
      <c r="T10" s="162" t="s">
        <v>390</v>
      </c>
      <c r="U10" s="162" t="s">
        <v>391</v>
      </c>
      <c r="V10" s="162" t="s">
        <v>392</v>
      </c>
      <c r="W10" s="162" t="s">
        <v>302</v>
      </c>
      <c r="X10" s="163" t="s">
        <v>393</v>
      </c>
      <c r="Y10" s="162" t="s">
        <v>301</v>
      </c>
      <c r="Z10" s="117" t="s">
        <v>384</v>
      </c>
      <c r="AA10" s="134" t="s">
        <v>385</v>
      </c>
      <c r="AB10" s="117" t="s">
        <v>386</v>
      </c>
      <c r="AC10" s="117" t="s">
        <v>387</v>
      </c>
      <c r="AD10" s="117" t="s">
        <v>388</v>
      </c>
      <c r="AE10" s="117" t="s">
        <v>389</v>
      </c>
      <c r="AG10" s="737"/>
      <c r="AH10" s="117" t="s">
        <v>369</v>
      </c>
      <c r="AI10" s="117" t="s">
        <v>369</v>
      </c>
      <c r="AJ10" s="117" t="s">
        <v>369</v>
      </c>
      <c r="AK10" s="117" t="s">
        <v>370</v>
      </c>
      <c r="AL10" s="117" t="s">
        <v>369</v>
      </c>
      <c r="AM10" s="117" t="s">
        <v>369</v>
      </c>
      <c r="AN10" s="117" t="s">
        <v>369</v>
      </c>
      <c r="AO10" s="117" t="s">
        <v>370</v>
      </c>
      <c r="AP10" s="117" t="s">
        <v>369</v>
      </c>
      <c r="AQ10" s="117" t="s">
        <v>369</v>
      </c>
      <c r="AR10" s="117" t="s">
        <v>369</v>
      </c>
      <c r="AS10" s="117" t="s">
        <v>370</v>
      </c>
      <c r="AT10" s="117" t="s">
        <v>369</v>
      </c>
      <c r="AU10" s="117" t="s">
        <v>369</v>
      </c>
      <c r="AV10" s="117" t="s">
        <v>369</v>
      </c>
      <c r="AW10" s="117" t="s">
        <v>370</v>
      </c>
      <c r="AX10" s="117" t="s">
        <v>369</v>
      </c>
      <c r="AY10" s="117" t="s">
        <v>370</v>
      </c>
      <c r="AZ10" s="162" t="s">
        <v>390</v>
      </c>
      <c r="BA10" s="162" t="s">
        <v>391</v>
      </c>
      <c r="BB10" s="162" t="s">
        <v>392</v>
      </c>
      <c r="BC10" s="162" t="s">
        <v>302</v>
      </c>
      <c r="BD10" s="163" t="s">
        <v>393</v>
      </c>
      <c r="BE10" s="162" t="s">
        <v>301</v>
      </c>
      <c r="BF10" s="160" t="s">
        <v>384</v>
      </c>
      <c r="BG10" s="161" t="s">
        <v>385</v>
      </c>
      <c r="BH10" s="160" t="s">
        <v>386</v>
      </c>
      <c r="BI10" s="160" t="s">
        <v>387</v>
      </c>
      <c r="BJ10" s="160" t="s">
        <v>388</v>
      </c>
      <c r="BK10" s="160" t="s">
        <v>389</v>
      </c>
    </row>
    <row r="11" spans="1:63" x14ac:dyDescent="0.3">
      <c r="A11" s="135" t="s">
        <v>92</v>
      </c>
      <c r="B11" s="135"/>
      <c r="C11" s="135"/>
      <c r="D11" s="135"/>
      <c r="E11" s="173"/>
      <c r="F11" s="135"/>
      <c r="G11" s="135"/>
      <c r="H11" s="135"/>
      <c r="I11" s="173"/>
      <c r="J11" s="135"/>
      <c r="K11" s="135"/>
      <c r="L11" s="135"/>
      <c r="M11" s="173"/>
      <c r="N11" s="135"/>
      <c r="O11" s="135"/>
      <c r="P11" s="135"/>
      <c r="Q11" s="173"/>
      <c r="R11" s="165">
        <f t="shared" ref="R11:R31" si="0">B11+C11+D11+F11+G11+H11+J11+K11+L11+N11+O11+P11</f>
        <v>0</v>
      </c>
      <c r="S11" s="142">
        <f>+E11+I11+M11+Q11</f>
        <v>0</v>
      </c>
      <c r="T11" s="164"/>
      <c r="U11" s="164"/>
      <c r="V11" s="164"/>
      <c r="W11" s="164"/>
      <c r="X11" s="164"/>
      <c r="Y11" s="137"/>
      <c r="Z11" s="137"/>
      <c r="AA11" s="137"/>
      <c r="AB11" s="137"/>
      <c r="AC11" s="137"/>
      <c r="AD11" s="137"/>
      <c r="AE11" s="138"/>
      <c r="AG11" s="135" t="s">
        <v>92</v>
      </c>
      <c r="AH11" s="135"/>
      <c r="AI11" s="135"/>
      <c r="AJ11" s="135"/>
      <c r="AK11" s="173"/>
      <c r="AL11" s="135"/>
      <c r="AM11" s="135"/>
      <c r="AN11" s="135"/>
      <c r="AO11" s="173"/>
      <c r="AP11" s="135"/>
      <c r="AQ11" s="135"/>
      <c r="AR11" s="135"/>
      <c r="AS11" s="173"/>
      <c r="AT11" s="135"/>
      <c r="AU11" s="135"/>
      <c r="AV11" s="135"/>
      <c r="AW11" s="173"/>
      <c r="AX11" s="165">
        <f t="shared" ref="AX11:AX31" si="1">AH11+AI11+AJ11+AL11+AM11+AN11+AP11+AQ11+AR11+AT11+AU11+AV11</f>
        <v>0</v>
      </c>
      <c r="AY11" s="142">
        <f>+AK11+AO11+AS11+AW11</f>
        <v>0</v>
      </c>
      <c r="AZ11" s="137"/>
      <c r="BA11" s="137"/>
      <c r="BB11" s="137"/>
      <c r="BC11" s="137"/>
      <c r="BD11" s="137"/>
      <c r="BE11" s="137"/>
      <c r="BF11" s="137"/>
      <c r="BG11" s="137"/>
      <c r="BH11" s="137"/>
      <c r="BI11" s="137"/>
      <c r="BJ11" s="137"/>
      <c r="BK11" s="138"/>
    </row>
    <row r="12" spans="1:63" x14ac:dyDescent="0.3">
      <c r="A12" s="135" t="s">
        <v>93</v>
      </c>
      <c r="B12" s="135"/>
      <c r="C12" s="135"/>
      <c r="D12" s="135"/>
      <c r="E12" s="173"/>
      <c r="F12" s="135"/>
      <c r="G12" s="135"/>
      <c r="H12" s="135"/>
      <c r="I12" s="173"/>
      <c r="J12" s="135"/>
      <c r="K12" s="135"/>
      <c r="L12" s="135"/>
      <c r="M12" s="173"/>
      <c r="N12" s="135"/>
      <c r="O12" s="135"/>
      <c r="P12" s="135"/>
      <c r="Q12" s="173"/>
      <c r="R12" s="165">
        <f t="shared" si="0"/>
        <v>0</v>
      </c>
      <c r="S12" s="142">
        <f t="shared" ref="S12:S31" si="2">+E12+I12+M12+Q12</f>
        <v>0</v>
      </c>
      <c r="T12" s="164"/>
      <c r="U12" s="164"/>
      <c r="V12" s="164"/>
      <c r="W12" s="164"/>
      <c r="X12" s="164"/>
      <c r="Y12" s="137"/>
      <c r="Z12" s="137"/>
      <c r="AA12" s="137"/>
      <c r="AB12" s="137"/>
      <c r="AC12" s="137"/>
      <c r="AD12" s="137"/>
      <c r="AE12" s="137"/>
      <c r="AG12" s="135" t="s">
        <v>93</v>
      </c>
      <c r="AH12" s="135"/>
      <c r="AI12" s="135"/>
      <c r="AJ12" s="135"/>
      <c r="AK12" s="173"/>
      <c r="AL12" s="135"/>
      <c r="AM12" s="135"/>
      <c r="AN12" s="135"/>
      <c r="AO12" s="173"/>
      <c r="AP12" s="135"/>
      <c r="AQ12" s="135"/>
      <c r="AR12" s="135"/>
      <c r="AS12" s="173"/>
      <c r="AT12" s="135"/>
      <c r="AU12" s="135"/>
      <c r="AV12" s="135"/>
      <c r="AW12" s="173"/>
      <c r="AX12" s="165">
        <f t="shared" si="1"/>
        <v>0</v>
      </c>
      <c r="AY12" s="142">
        <f t="shared" ref="AY12:AY31" si="3">+AK12+AO12+AS12+AW12</f>
        <v>0</v>
      </c>
      <c r="AZ12" s="137"/>
      <c r="BA12" s="137"/>
      <c r="BB12" s="137"/>
      <c r="BC12" s="137"/>
      <c r="BD12" s="137"/>
      <c r="BE12" s="137"/>
      <c r="BF12" s="137"/>
      <c r="BG12" s="137"/>
      <c r="BH12" s="137"/>
      <c r="BI12" s="137"/>
      <c r="BJ12" s="137"/>
      <c r="BK12" s="137"/>
    </row>
    <row r="13" spans="1:63" x14ac:dyDescent="0.3">
      <c r="A13" s="135" t="s">
        <v>94</v>
      </c>
      <c r="B13" s="135"/>
      <c r="C13" s="135"/>
      <c r="D13" s="135"/>
      <c r="E13" s="173"/>
      <c r="F13" s="135"/>
      <c r="G13" s="135"/>
      <c r="H13" s="135"/>
      <c r="I13" s="173"/>
      <c r="J13" s="135"/>
      <c r="K13" s="135"/>
      <c r="L13" s="135"/>
      <c r="M13" s="173"/>
      <c r="N13" s="135"/>
      <c r="O13" s="135"/>
      <c r="P13" s="135"/>
      <c r="Q13" s="173"/>
      <c r="R13" s="165">
        <f t="shared" si="0"/>
        <v>0</v>
      </c>
      <c r="S13" s="142">
        <f t="shared" si="2"/>
        <v>0</v>
      </c>
      <c r="T13" s="164"/>
      <c r="U13" s="164"/>
      <c r="V13" s="164"/>
      <c r="W13" s="164"/>
      <c r="X13" s="164"/>
      <c r="Y13" s="137"/>
      <c r="Z13" s="137"/>
      <c r="AA13" s="137"/>
      <c r="AB13" s="137"/>
      <c r="AC13" s="137"/>
      <c r="AD13" s="137"/>
      <c r="AE13" s="137"/>
      <c r="AG13" s="135" t="s">
        <v>94</v>
      </c>
      <c r="AH13" s="135"/>
      <c r="AI13" s="135"/>
      <c r="AJ13" s="135"/>
      <c r="AK13" s="173"/>
      <c r="AL13" s="135"/>
      <c r="AM13" s="135"/>
      <c r="AN13" s="135"/>
      <c r="AO13" s="173"/>
      <c r="AP13" s="135"/>
      <c r="AQ13" s="135"/>
      <c r="AR13" s="135"/>
      <c r="AS13" s="173"/>
      <c r="AT13" s="135"/>
      <c r="AU13" s="135"/>
      <c r="AV13" s="135"/>
      <c r="AW13" s="173"/>
      <c r="AX13" s="165">
        <f t="shared" si="1"/>
        <v>0</v>
      </c>
      <c r="AY13" s="142">
        <f t="shared" si="3"/>
        <v>0</v>
      </c>
      <c r="AZ13" s="137"/>
      <c r="BA13" s="137"/>
      <c r="BB13" s="137"/>
      <c r="BC13" s="137"/>
      <c r="BD13" s="137"/>
      <c r="BE13" s="137"/>
      <c r="BF13" s="137"/>
      <c r="BG13" s="137"/>
      <c r="BH13" s="137"/>
      <c r="BI13" s="137"/>
      <c r="BJ13" s="137"/>
      <c r="BK13" s="137"/>
    </row>
    <row r="14" spans="1:63" x14ac:dyDescent="0.3">
      <c r="A14" s="135" t="s">
        <v>95</v>
      </c>
      <c r="B14" s="135"/>
      <c r="C14" s="135"/>
      <c r="D14" s="135"/>
      <c r="E14" s="173"/>
      <c r="F14" s="135"/>
      <c r="G14" s="135"/>
      <c r="H14" s="135"/>
      <c r="I14" s="173"/>
      <c r="J14" s="135"/>
      <c r="K14" s="135"/>
      <c r="L14" s="135"/>
      <c r="M14" s="173"/>
      <c r="N14" s="135"/>
      <c r="O14" s="135"/>
      <c r="P14" s="135"/>
      <c r="Q14" s="173"/>
      <c r="R14" s="165">
        <f t="shared" si="0"/>
        <v>0</v>
      </c>
      <c r="S14" s="142">
        <f t="shared" si="2"/>
        <v>0</v>
      </c>
      <c r="T14" s="164"/>
      <c r="U14" s="164"/>
      <c r="V14" s="164"/>
      <c r="W14" s="164"/>
      <c r="X14" s="164"/>
      <c r="Y14" s="137"/>
      <c r="Z14" s="137"/>
      <c r="AA14" s="137"/>
      <c r="AB14" s="137"/>
      <c r="AC14" s="137"/>
      <c r="AD14" s="137"/>
      <c r="AE14" s="137"/>
      <c r="AG14" s="135" t="s">
        <v>95</v>
      </c>
      <c r="AH14" s="135"/>
      <c r="AI14" s="135"/>
      <c r="AJ14" s="135"/>
      <c r="AK14" s="173"/>
      <c r="AL14" s="135"/>
      <c r="AM14" s="135"/>
      <c r="AN14" s="135"/>
      <c r="AO14" s="173"/>
      <c r="AP14" s="135"/>
      <c r="AQ14" s="135"/>
      <c r="AR14" s="135"/>
      <c r="AS14" s="173"/>
      <c r="AT14" s="135"/>
      <c r="AU14" s="135"/>
      <c r="AV14" s="135"/>
      <c r="AW14" s="173"/>
      <c r="AX14" s="165">
        <f t="shared" si="1"/>
        <v>0</v>
      </c>
      <c r="AY14" s="142">
        <f t="shared" si="3"/>
        <v>0</v>
      </c>
      <c r="AZ14" s="137"/>
      <c r="BA14" s="137"/>
      <c r="BB14" s="137"/>
      <c r="BC14" s="137"/>
      <c r="BD14" s="137"/>
      <c r="BE14" s="137"/>
      <c r="BF14" s="137"/>
      <c r="BG14" s="137"/>
      <c r="BH14" s="137"/>
      <c r="BI14" s="137"/>
      <c r="BJ14" s="137"/>
      <c r="BK14" s="137"/>
    </row>
    <row r="15" spans="1:63" x14ac:dyDescent="0.3">
      <c r="A15" s="135" t="s">
        <v>96</v>
      </c>
      <c r="B15" s="135"/>
      <c r="C15" s="135"/>
      <c r="D15" s="135"/>
      <c r="E15" s="173"/>
      <c r="F15" s="135"/>
      <c r="G15" s="135"/>
      <c r="H15" s="135"/>
      <c r="I15" s="173"/>
      <c r="J15" s="135"/>
      <c r="K15" s="135"/>
      <c r="L15" s="135"/>
      <c r="M15" s="173"/>
      <c r="N15" s="135"/>
      <c r="O15" s="135"/>
      <c r="P15" s="135"/>
      <c r="Q15" s="173"/>
      <c r="R15" s="165">
        <f t="shared" si="0"/>
        <v>0</v>
      </c>
      <c r="S15" s="142">
        <f t="shared" si="2"/>
        <v>0</v>
      </c>
      <c r="T15" s="164"/>
      <c r="U15" s="164"/>
      <c r="V15" s="164"/>
      <c r="W15" s="164"/>
      <c r="X15" s="164"/>
      <c r="Y15" s="137"/>
      <c r="Z15" s="137"/>
      <c r="AA15" s="137"/>
      <c r="AB15" s="137"/>
      <c r="AC15" s="137"/>
      <c r="AD15" s="137"/>
      <c r="AE15" s="137"/>
      <c r="AG15" s="135" t="s">
        <v>96</v>
      </c>
      <c r="AH15" s="135"/>
      <c r="AI15" s="135"/>
      <c r="AJ15" s="135"/>
      <c r="AK15" s="173"/>
      <c r="AL15" s="135"/>
      <c r="AM15" s="135"/>
      <c r="AN15" s="135"/>
      <c r="AO15" s="173"/>
      <c r="AP15" s="135"/>
      <c r="AQ15" s="135"/>
      <c r="AR15" s="135"/>
      <c r="AS15" s="173"/>
      <c r="AT15" s="135"/>
      <c r="AU15" s="135"/>
      <c r="AV15" s="135"/>
      <c r="AW15" s="173"/>
      <c r="AX15" s="165">
        <f t="shared" si="1"/>
        <v>0</v>
      </c>
      <c r="AY15" s="142">
        <f t="shared" si="3"/>
        <v>0</v>
      </c>
      <c r="AZ15" s="137"/>
      <c r="BA15" s="137"/>
      <c r="BB15" s="137"/>
      <c r="BC15" s="137"/>
      <c r="BD15" s="137"/>
      <c r="BE15" s="137"/>
      <c r="BF15" s="137"/>
      <c r="BG15" s="137"/>
      <c r="BH15" s="137"/>
      <c r="BI15" s="137"/>
      <c r="BJ15" s="137"/>
      <c r="BK15" s="137"/>
    </row>
    <row r="16" spans="1:63" x14ac:dyDescent="0.3">
      <c r="A16" s="135" t="s">
        <v>97</v>
      </c>
      <c r="B16" s="135"/>
      <c r="C16" s="135"/>
      <c r="D16" s="135"/>
      <c r="E16" s="173"/>
      <c r="F16" s="135"/>
      <c r="G16" s="135"/>
      <c r="H16" s="135"/>
      <c r="I16" s="173"/>
      <c r="J16" s="135"/>
      <c r="K16" s="135"/>
      <c r="L16" s="135"/>
      <c r="M16" s="173"/>
      <c r="N16" s="135"/>
      <c r="O16" s="135"/>
      <c r="P16" s="135"/>
      <c r="Q16" s="173"/>
      <c r="R16" s="165">
        <f t="shared" si="0"/>
        <v>0</v>
      </c>
      <c r="S16" s="142">
        <f t="shared" si="2"/>
        <v>0</v>
      </c>
      <c r="T16" s="164"/>
      <c r="U16" s="164"/>
      <c r="V16" s="164"/>
      <c r="W16" s="164"/>
      <c r="X16" s="164"/>
      <c r="Y16" s="137"/>
      <c r="Z16" s="137"/>
      <c r="AA16" s="137"/>
      <c r="AB16" s="137"/>
      <c r="AC16" s="137"/>
      <c r="AD16" s="137"/>
      <c r="AE16" s="137"/>
      <c r="AG16" s="135" t="s">
        <v>97</v>
      </c>
      <c r="AH16" s="135"/>
      <c r="AI16" s="135"/>
      <c r="AJ16" s="135"/>
      <c r="AK16" s="173"/>
      <c r="AL16" s="135"/>
      <c r="AM16" s="135"/>
      <c r="AN16" s="135"/>
      <c r="AO16" s="173"/>
      <c r="AP16" s="135"/>
      <c r="AQ16" s="135"/>
      <c r="AR16" s="135"/>
      <c r="AS16" s="173"/>
      <c r="AT16" s="135"/>
      <c r="AU16" s="135"/>
      <c r="AV16" s="135"/>
      <c r="AW16" s="173"/>
      <c r="AX16" s="165">
        <f t="shared" si="1"/>
        <v>0</v>
      </c>
      <c r="AY16" s="142">
        <f t="shared" si="3"/>
        <v>0</v>
      </c>
      <c r="AZ16" s="137"/>
      <c r="BA16" s="137"/>
      <c r="BB16" s="137"/>
      <c r="BC16" s="137"/>
      <c r="BD16" s="137"/>
      <c r="BE16" s="137"/>
      <c r="BF16" s="137"/>
      <c r="BG16" s="137"/>
      <c r="BH16" s="137"/>
      <c r="BI16" s="137"/>
      <c r="BJ16" s="137"/>
      <c r="BK16" s="137"/>
    </row>
    <row r="17" spans="1:63" x14ac:dyDescent="0.3">
      <c r="A17" s="135" t="s">
        <v>98</v>
      </c>
      <c r="B17" s="135"/>
      <c r="C17" s="135"/>
      <c r="D17" s="135"/>
      <c r="E17" s="173"/>
      <c r="F17" s="135"/>
      <c r="G17" s="135"/>
      <c r="H17" s="135"/>
      <c r="I17" s="173"/>
      <c r="J17" s="135"/>
      <c r="K17" s="135"/>
      <c r="L17" s="135"/>
      <c r="M17" s="173"/>
      <c r="N17" s="135"/>
      <c r="O17" s="135"/>
      <c r="P17" s="135"/>
      <c r="Q17" s="173"/>
      <c r="R17" s="165">
        <f t="shared" si="0"/>
        <v>0</v>
      </c>
      <c r="S17" s="142">
        <f t="shared" si="2"/>
        <v>0</v>
      </c>
      <c r="T17" s="164"/>
      <c r="U17" s="164"/>
      <c r="V17" s="164"/>
      <c r="W17" s="164"/>
      <c r="X17" s="164"/>
      <c r="Y17" s="137"/>
      <c r="Z17" s="137"/>
      <c r="AA17" s="137"/>
      <c r="AB17" s="137"/>
      <c r="AC17" s="137"/>
      <c r="AD17" s="137"/>
      <c r="AE17" s="137"/>
      <c r="AG17" s="135" t="s">
        <v>98</v>
      </c>
      <c r="AH17" s="135"/>
      <c r="AI17" s="135"/>
      <c r="AJ17" s="135"/>
      <c r="AK17" s="173"/>
      <c r="AL17" s="135"/>
      <c r="AM17" s="135"/>
      <c r="AN17" s="135"/>
      <c r="AO17" s="173"/>
      <c r="AP17" s="135"/>
      <c r="AQ17" s="135"/>
      <c r="AR17" s="135"/>
      <c r="AS17" s="173"/>
      <c r="AT17" s="135"/>
      <c r="AU17" s="135"/>
      <c r="AV17" s="135"/>
      <c r="AW17" s="173"/>
      <c r="AX17" s="165">
        <f t="shared" si="1"/>
        <v>0</v>
      </c>
      <c r="AY17" s="142">
        <f t="shared" si="3"/>
        <v>0</v>
      </c>
      <c r="AZ17" s="137"/>
      <c r="BA17" s="137"/>
      <c r="BB17" s="137"/>
      <c r="BC17" s="137"/>
      <c r="BD17" s="137"/>
      <c r="BE17" s="137"/>
      <c r="BF17" s="137"/>
      <c r="BG17" s="137"/>
      <c r="BH17" s="137"/>
      <c r="BI17" s="137"/>
      <c r="BJ17" s="137"/>
      <c r="BK17" s="137"/>
    </row>
    <row r="18" spans="1:63" x14ac:dyDescent="0.3">
      <c r="A18" s="135" t="s">
        <v>99</v>
      </c>
      <c r="B18" s="135"/>
      <c r="C18" s="135"/>
      <c r="D18" s="135"/>
      <c r="E18" s="173"/>
      <c r="F18" s="135"/>
      <c r="G18" s="135"/>
      <c r="H18" s="135"/>
      <c r="I18" s="173"/>
      <c r="J18" s="135"/>
      <c r="K18" s="135"/>
      <c r="L18" s="135"/>
      <c r="M18" s="173"/>
      <c r="N18" s="135"/>
      <c r="O18" s="135"/>
      <c r="P18" s="135"/>
      <c r="Q18" s="173"/>
      <c r="R18" s="165">
        <f t="shared" si="0"/>
        <v>0</v>
      </c>
      <c r="S18" s="142">
        <f t="shared" si="2"/>
        <v>0</v>
      </c>
      <c r="T18" s="164"/>
      <c r="U18" s="164"/>
      <c r="V18" s="164"/>
      <c r="W18" s="164"/>
      <c r="X18" s="164"/>
      <c r="Y18" s="137"/>
      <c r="Z18" s="137"/>
      <c r="AA18" s="137"/>
      <c r="AB18" s="137"/>
      <c r="AC18" s="137"/>
      <c r="AD18" s="137"/>
      <c r="AE18" s="137"/>
      <c r="AG18" s="135" t="s">
        <v>99</v>
      </c>
      <c r="AH18" s="135"/>
      <c r="AI18" s="135"/>
      <c r="AJ18" s="135"/>
      <c r="AK18" s="173"/>
      <c r="AL18" s="135"/>
      <c r="AM18" s="135"/>
      <c r="AN18" s="135"/>
      <c r="AO18" s="173"/>
      <c r="AP18" s="135"/>
      <c r="AQ18" s="135"/>
      <c r="AR18" s="135"/>
      <c r="AS18" s="173"/>
      <c r="AT18" s="135"/>
      <c r="AU18" s="135"/>
      <c r="AV18" s="135"/>
      <c r="AW18" s="173"/>
      <c r="AX18" s="165">
        <f t="shared" si="1"/>
        <v>0</v>
      </c>
      <c r="AY18" s="142">
        <f t="shared" si="3"/>
        <v>0</v>
      </c>
      <c r="AZ18" s="137"/>
      <c r="BA18" s="137"/>
      <c r="BB18" s="137"/>
      <c r="BC18" s="137"/>
      <c r="BD18" s="137"/>
      <c r="BE18" s="137"/>
      <c r="BF18" s="137"/>
      <c r="BG18" s="137"/>
      <c r="BH18" s="137"/>
      <c r="BI18" s="137"/>
      <c r="BJ18" s="137"/>
      <c r="BK18" s="137"/>
    </row>
    <row r="19" spans="1:63" x14ac:dyDescent="0.3">
      <c r="A19" s="135" t="s">
        <v>100</v>
      </c>
      <c r="B19" s="135"/>
      <c r="C19" s="135"/>
      <c r="D19" s="135"/>
      <c r="E19" s="173"/>
      <c r="F19" s="135"/>
      <c r="G19" s="135"/>
      <c r="H19" s="135"/>
      <c r="I19" s="173"/>
      <c r="J19" s="135"/>
      <c r="K19" s="135"/>
      <c r="L19" s="135"/>
      <c r="M19" s="173"/>
      <c r="N19" s="135"/>
      <c r="O19" s="135"/>
      <c r="P19" s="135"/>
      <c r="Q19" s="173"/>
      <c r="R19" s="165">
        <f t="shared" si="0"/>
        <v>0</v>
      </c>
      <c r="S19" s="142">
        <f t="shared" si="2"/>
        <v>0</v>
      </c>
      <c r="T19" s="164"/>
      <c r="U19" s="164"/>
      <c r="V19" s="164"/>
      <c r="W19" s="164"/>
      <c r="X19" s="164"/>
      <c r="Y19" s="137"/>
      <c r="Z19" s="137"/>
      <c r="AA19" s="137"/>
      <c r="AB19" s="137"/>
      <c r="AC19" s="137"/>
      <c r="AD19" s="137"/>
      <c r="AE19" s="137"/>
      <c r="AG19" s="135" t="s">
        <v>100</v>
      </c>
      <c r="AH19" s="135"/>
      <c r="AI19" s="135"/>
      <c r="AJ19" s="135"/>
      <c r="AK19" s="173"/>
      <c r="AL19" s="135"/>
      <c r="AM19" s="135"/>
      <c r="AN19" s="135"/>
      <c r="AO19" s="173"/>
      <c r="AP19" s="135"/>
      <c r="AQ19" s="135"/>
      <c r="AR19" s="135"/>
      <c r="AS19" s="173"/>
      <c r="AT19" s="135"/>
      <c r="AU19" s="135"/>
      <c r="AV19" s="135"/>
      <c r="AW19" s="173"/>
      <c r="AX19" s="165">
        <f t="shared" si="1"/>
        <v>0</v>
      </c>
      <c r="AY19" s="142">
        <f t="shared" si="3"/>
        <v>0</v>
      </c>
      <c r="AZ19" s="137"/>
      <c r="BA19" s="137"/>
      <c r="BB19" s="137"/>
      <c r="BC19" s="137"/>
      <c r="BD19" s="137"/>
      <c r="BE19" s="137"/>
      <c r="BF19" s="137"/>
      <c r="BG19" s="137"/>
      <c r="BH19" s="137"/>
      <c r="BI19" s="135"/>
      <c r="BJ19" s="135"/>
      <c r="BK19" s="135"/>
    </row>
    <row r="20" spans="1:63" x14ac:dyDescent="0.3">
      <c r="A20" s="135" t="s">
        <v>101</v>
      </c>
      <c r="B20" s="135"/>
      <c r="C20" s="135"/>
      <c r="D20" s="135"/>
      <c r="E20" s="173"/>
      <c r="F20" s="135"/>
      <c r="G20" s="135"/>
      <c r="H20" s="135"/>
      <c r="I20" s="173"/>
      <c r="J20" s="135"/>
      <c r="K20" s="135"/>
      <c r="L20" s="135"/>
      <c r="M20" s="173"/>
      <c r="N20" s="135"/>
      <c r="O20" s="135"/>
      <c r="P20" s="135"/>
      <c r="Q20" s="173"/>
      <c r="R20" s="165">
        <f t="shared" si="0"/>
        <v>0</v>
      </c>
      <c r="S20" s="142">
        <f t="shared" si="2"/>
        <v>0</v>
      </c>
      <c r="T20" s="164"/>
      <c r="U20" s="164"/>
      <c r="V20" s="164"/>
      <c r="W20" s="164"/>
      <c r="X20" s="164"/>
      <c r="Y20" s="137"/>
      <c r="Z20" s="137"/>
      <c r="AA20" s="137"/>
      <c r="AB20" s="137"/>
      <c r="AC20" s="137"/>
      <c r="AD20" s="137"/>
      <c r="AE20" s="137"/>
      <c r="AG20" s="135" t="s">
        <v>101</v>
      </c>
      <c r="AH20" s="135"/>
      <c r="AI20" s="135"/>
      <c r="AJ20" s="135"/>
      <c r="AK20" s="173"/>
      <c r="AL20" s="135"/>
      <c r="AM20" s="135"/>
      <c r="AN20" s="135"/>
      <c r="AO20" s="173"/>
      <c r="AP20" s="135"/>
      <c r="AQ20" s="135"/>
      <c r="AR20" s="135"/>
      <c r="AS20" s="173"/>
      <c r="AT20" s="135"/>
      <c r="AU20" s="135"/>
      <c r="AV20" s="135"/>
      <c r="AW20" s="173"/>
      <c r="AX20" s="165">
        <f t="shared" si="1"/>
        <v>0</v>
      </c>
      <c r="AY20" s="142">
        <f t="shared" si="3"/>
        <v>0</v>
      </c>
      <c r="AZ20" s="137"/>
      <c r="BA20" s="137"/>
      <c r="BB20" s="137"/>
      <c r="BC20" s="137"/>
      <c r="BD20" s="137"/>
      <c r="BE20" s="137"/>
      <c r="BF20" s="137"/>
      <c r="BG20" s="137"/>
      <c r="BH20" s="137"/>
      <c r="BI20" s="135"/>
      <c r="BJ20" s="135"/>
      <c r="BK20" s="135"/>
    </row>
    <row r="21" spans="1:63" x14ac:dyDescent="0.3">
      <c r="A21" s="135" t="s">
        <v>102</v>
      </c>
      <c r="B21" s="135"/>
      <c r="C21" s="135"/>
      <c r="D21" s="135"/>
      <c r="E21" s="173"/>
      <c r="F21" s="135"/>
      <c r="G21" s="135"/>
      <c r="H21" s="135"/>
      <c r="I21" s="173"/>
      <c r="J21" s="135"/>
      <c r="K21" s="135"/>
      <c r="L21" s="135"/>
      <c r="M21" s="173"/>
      <c r="N21" s="135"/>
      <c r="O21" s="135"/>
      <c r="P21" s="135"/>
      <c r="Q21" s="173"/>
      <c r="R21" s="165">
        <f t="shared" si="0"/>
        <v>0</v>
      </c>
      <c r="S21" s="142">
        <f t="shared" si="2"/>
        <v>0</v>
      </c>
      <c r="T21" s="164"/>
      <c r="U21" s="164"/>
      <c r="V21" s="164"/>
      <c r="W21" s="164"/>
      <c r="X21" s="164"/>
      <c r="Y21" s="137"/>
      <c r="Z21" s="137"/>
      <c r="AA21" s="137"/>
      <c r="AB21" s="137"/>
      <c r="AC21" s="137"/>
      <c r="AD21" s="137"/>
      <c r="AE21" s="137"/>
      <c r="AG21" s="135" t="s">
        <v>102</v>
      </c>
      <c r="AH21" s="135"/>
      <c r="AI21" s="135"/>
      <c r="AJ21" s="135"/>
      <c r="AK21" s="173"/>
      <c r="AL21" s="135"/>
      <c r="AM21" s="135"/>
      <c r="AN21" s="135"/>
      <c r="AO21" s="173"/>
      <c r="AP21" s="135"/>
      <c r="AQ21" s="135"/>
      <c r="AR21" s="135"/>
      <c r="AS21" s="173"/>
      <c r="AT21" s="135"/>
      <c r="AU21" s="135"/>
      <c r="AV21" s="135"/>
      <c r="AW21" s="173"/>
      <c r="AX21" s="165">
        <f t="shared" si="1"/>
        <v>0</v>
      </c>
      <c r="AY21" s="142">
        <f t="shared" si="3"/>
        <v>0</v>
      </c>
      <c r="AZ21" s="137"/>
      <c r="BA21" s="137"/>
      <c r="BB21" s="137"/>
      <c r="BC21" s="137"/>
      <c r="BD21" s="137"/>
      <c r="BE21" s="137"/>
      <c r="BF21" s="137"/>
      <c r="BG21" s="137"/>
      <c r="BH21" s="137"/>
      <c r="BI21" s="135"/>
      <c r="BJ21" s="135"/>
      <c r="BK21" s="135"/>
    </row>
    <row r="22" spans="1:63" x14ac:dyDescent="0.3">
      <c r="A22" s="135" t="s">
        <v>103</v>
      </c>
      <c r="B22" s="135"/>
      <c r="C22" s="135"/>
      <c r="D22" s="135"/>
      <c r="E22" s="173"/>
      <c r="F22" s="135"/>
      <c r="G22" s="135"/>
      <c r="H22" s="135"/>
      <c r="I22" s="173"/>
      <c r="J22" s="135"/>
      <c r="K22" s="135"/>
      <c r="L22" s="135"/>
      <c r="M22" s="173"/>
      <c r="N22" s="135"/>
      <c r="O22" s="135"/>
      <c r="P22" s="135"/>
      <c r="Q22" s="173"/>
      <c r="R22" s="165">
        <f t="shared" si="0"/>
        <v>0</v>
      </c>
      <c r="S22" s="142">
        <f t="shared" si="2"/>
        <v>0</v>
      </c>
      <c r="T22" s="164"/>
      <c r="U22" s="164"/>
      <c r="V22" s="164"/>
      <c r="W22" s="164"/>
      <c r="X22" s="164"/>
      <c r="Y22" s="137"/>
      <c r="Z22" s="137"/>
      <c r="AA22" s="137"/>
      <c r="AB22" s="137"/>
      <c r="AC22" s="137"/>
      <c r="AD22" s="137"/>
      <c r="AE22" s="137"/>
      <c r="AG22" s="135" t="s">
        <v>103</v>
      </c>
      <c r="AH22" s="135"/>
      <c r="AI22" s="135"/>
      <c r="AJ22" s="135"/>
      <c r="AK22" s="173"/>
      <c r="AL22" s="135"/>
      <c r="AM22" s="135"/>
      <c r="AN22" s="135"/>
      <c r="AO22" s="173"/>
      <c r="AP22" s="135"/>
      <c r="AQ22" s="135"/>
      <c r="AR22" s="135"/>
      <c r="AS22" s="173"/>
      <c r="AT22" s="135"/>
      <c r="AU22" s="135"/>
      <c r="AV22" s="135"/>
      <c r="AW22" s="173"/>
      <c r="AX22" s="165">
        <f t="shared" si="1"/>
        <v>0</v>
      </c>
      <c r="AY22" s="142">
        <f t="shared" si="3"/>
        <v>0</v>
      </c>
      <c r="AZ22" s="137"/>
      <c r="BA22" s="137"/>
      <c r="BB22" s="137"/>
      <c r="BC22" s="137"/>
      <c r="BD22" s="137"/>
      <c r="BE22" s="137"/>
      <c r="BF22" s="137"/>
      <c r="BG22" s="137"/>
      <c r="BH22" s="137"/>
      <c r="BI22" s="137"/>
      <c r="BJ22" s="137"/>
      <c r="BK22" s="137"/>
    </row>
    <row r="23" spans="1:63" x14ac:dyDescent="0.3">
      <c r="A23" s="135" t="s">
        <v>104</v>
      </c>
      <c r="B23" s="135"/>
      <c r="C23" s="135"/>
      <c r="D23" s="135"/>
      <c r="E23" s="173"/>
      <c r="F23" s="135"/>
      <c r="G23" s="135"/>
      <c r="H23" s="135"/>
      <c r="I23" s="173"/>
      <c r="J23" s="135"/>
      <c r="K23" s="135"/>
      <c r="L23" s="135"/>
      <c r="M23" s="173"/>
      <c r="N23" s="135"/>
      <c r="O23" s="135"/>
      <c r="P23" s="135"/>
      <c r="Q23" s="173"/>
      <c r="R23" s="165">
        <f t="shared" si="0"/>
        <v>0</v>
      </c>
      <c r="S23" s="142">
        <f t="shared" si="2"/>
        <v>0</v>
      </c>
      <c r="T23" s="164"/>
      <c r="U23" s="164"/>
      <c r="V23" s="164"/>
      <c r="W23" s="164"/>
      <c r="X23" s="164"/>
      <c r="Y23" s="137"/>
      <c r="Z23" s="137"/>
      <c r="AA23" s="137"/>
      <c r="AB23" s="137"/>
      <c r="AC23" s="137"/>
      <c r="AD23" s="137"/>
      <c r="AE23" s="137"/>
      <c r="AG23" s="135" t="s">
        <v>104</v>
      </c>
      <c r="AH23" s="135"/>
      <c r="AI23" s="135"/>
      <c r="AJ23" s="135"/>
      <c r="AK23" s="173"/>
      <c r="AL23" s="135"/>
      <c r="AM23" s="135"/>
      <c r="AN23" s="135"/>
      <c r="AO23" s="173"/>
      <c r="AP23" s="135"/>
      <c r="AQ23" s="135"/>
      <c r="AR23" s="135"/>
      <c r="AS23" s="173"/>
      <c r="AT23" s="135"/>
      <c r="AU23" s="135"/>
      <c r="AV23" s="135"/>
      <c r="AW23" s="173"/>
      <c r="AX23" s="165">
        <f t="shared" si="1"/>
        <v>0</v>
      </c>
      <c r="AY23" s="142">
        <f t="shared" si="3"/>
        <v>0</v>
      </c>
      <c r="AZ23" s="137"/>
      <c r="BA23" s="137"/>
      <c r="BB23" s="137"/>
      <c r="BC23" s="137"/>
      <c r="BD23" s="137"/>
      <c r="BE23" s="137"/>
      <c r="BF23" s="137"/>
      <c r="BG23" s="137"/>
      <c r="BH23" s="137"/>
      <c r="BI23" s="137"/>
      <c r="BJ23" s="137"/>
      <c r="BK23" s="137"/>
    </row>
    <row r="24" spans="1:63" x14ac:dyDescent="0.3">
      <c r="A24" s="135" t="s">
        <v>105</v>
      </c>
      <c r="B24" s="135"/>
      <c r="C24" s="135"/>
      <c r="D24" s="135"/>
      <c r="E24" s="173"/>
      <c r="F24" s="135"/>
      <c r="G24" s="135"/>
      <c r="H24" s="135"/>
      <c r="I24" s="173"/>
      <c r="J24" s="135"/>
      <c r="K24" s="135"/>
      <c r="L24" s="135"/>
      <c r="M24" s="173"/>
      <c r="N24" s="135"/>
      <c r="O24" s="135"/>
      <c r="P24" s="135"/>
      <c r="Q24" s="173"/>
      <c r="R24" s="165">
        <f t="shared" si="0"/>
        <v>0</v>
      </c>
      <c r="S24" s="142">
        <f t="shared" si="2"/>
        <v>0</v>
      </c>
      <c r="T24" s="164"/>
      <c r="U24" s="164"/>
      <c r="V24" s="164"/>
      <c r="W24" s="164"/>
      <c r="X24" s="164"/>
      <c r="Y24" s="137"/>
      <c r="Z24" s="137"/>
      <c r="AA24" s="137"/>
      <c r="AB24" s="137"/>
      <c r="AC24" s="137"/>
      <c r="AD24" s="137"/>
      <c r="AE24" s="137"/>
      <c r="AG24" s="135" t="s">
        <v>105</v>
      </c>
      <c r="AH24" s="135"/>
      <c r="AI24" s="135"/>
      <c r="AJ24" s="135"/>
      <c r="AK24" s="173"/>
      <c r="AL24" s="135"/>
      <c r="AM24" s="135"/>
      <c r="AN24" s="135"/>
      <c r="AO24" s="173"/>
      <c r="AP24" s="135"/>
      <c r="AQ24" s="135"/>
      <c r="AR24" s="135"/>
      <c r="AS24" s="173"/>
      <c r="AT24" s="135"/>
      <c r="AU24" s="135"/>
      <c r="AV24" s="135"/>
      <c r="AW24" s="173"/>
      <c r="AX24" s="165">
        <f t="shared" si="1"/>
        <v>0</v>
      </c>
      <c r="AY24" s="142">
        <f t="shared" si="3"/>
        <v>0</v>
      </c>
      <c r="AZ24" s="137"/>
      <c r="BA24" s="137"/>
      <c r="BB24" s="137"/>
      <c r="BC24" s="137"/>
      <c r="BD24" s="137"/>
      <c r="BE24" s="137"/>
      <c r="BF24" s="137"/>
      <c r="BG24" s="137"/>
      <c r="BH24" s="137"/>
      <c r="BI24" s="137"/>
      <c r="BJ24" s="137"/>
      <c r="BK24" s="137"/>
    </row>
    <row r="25" spans="1:63" x14ac:dyDescent="0.3">
      <c r="A25" s="135" t="s">
        <v>106</v>
      </c>
      <c r="B25" s="135"/>
      <c r="C25" s="135"/>
      <c r="D25" s="135"/>
      <c r="E25" s="173"/>
      <c r="F25" s="135"/>
      <c r="G25" s="135"/>
      <c r="H25" s="135"/>
      <c r="I25" s="173"/>
      <c r="J25" s="135"/>
      <c r="K25" s="135"/>
      <c r="L25" s="135"/>
      <c r="M25" s="173"/>
      <c r="N25" s="135"/>
      <c r="O25" s="135"/>
      <c r="P25" s="135"/>
      <c r="Q25" s="173"/>
      <c r="R25" s="165">
        <f t="shared" si="0"/>
        <v>0</v>
      </c>
      <c r="S25" s="142">
        <f t="shared" si="2"/>
        <v>0</v>
      </c>
      <c r="T25" s="164"/>
      <c r="U25" s="164"/>
      <c r="V25" s="164"/>
      <c r="W25" s="164"/>
      <c r="X25" s="164"/>
      <c r="Y25" s="137"/>
      <c r="Z25" s="137"/>
      <c r="AA25" s="137"/>
      <c r="AB25" s="137"/>
      <c r="AC25" s="137"/>
      <c r="AD25" s="137"/>
      <c r="AE25" s="137"/>
      <c r="AG25" s="135" t="s">
        <v>106</v>
      </c>
      <c r="AH25" s="135"/>
      <c r="AI25" s="135"/>
      <c r="AJ25" s="135"/>
      <c r="AK25" s="173"/>
      <c r="AL25" s="135"/>
      <c r="AM25" s="135"/>
      <c r="AN25" s="135"/>
      <c r="AO25" s="173"/>
      <c r="AP25" s="135"/>
      <c r="AQ25" s="135"/>
      <c r="AR25" s="135"/>
      <c r="AS25" s="173"/>
      <c r="AT25" s="135"/>
      <c r="AU25" s="135"/>
      <c r="AV25" s="135"/>
      <c r="AW25" s="173"/>
      <c r="AX25" s="165">
        <f t="shared" si="1"/>
        <v>0</v>
      </c>
      <c r="AY25" s="142">
        <f t="shared" si="3"/>
        <v>0</v>
      </c>
      <c r="AZ25" s="137"/>
      <c r="BA25" s="137"/>
      <c r="BB25" s="137"/>
      <c r="BC25" s="137"/>
      <c r="BD25" s="137"/>
      <c r="BE25" s="137"/>
      <c r="BF25" s="137"/>
      <c r="BG25" s="137"/>
      <c r="BH25" s="137"/>
      <c r="BI25" s="137"/>
      <c r="BJ25" s="137"/>
      <c r="BK25" s="137"/>
    </row>
    <row r="26" spans="1:63" x14ac:dyDescent="0.3">
      <c r="A26" s="135" t="s">
        <v>107</v>
      </c>
      <c r="B26" s="135"/>
      <c r="C26" s="135"/>
      <c r="D26" s="135"/>
      <c r="E26" s="173"/>
      <c r="F26" s="135"/>
      <c r="G26" s="135"/>
      <c r="H26" s="135"/>
      <c r="I26" s="173"/>
      <c r="J26" s="135"/>
      <c r="K26" s="135"/>
      <c r="L26" s="135"/>
      <c r="M26" s="173"/>
      <c r="N26" s="135"/>
      <c r="O26" s="135"/>
      <c r="P26" s="135"/>
      <c r="Q26" s="173"/>
      <c r="R26" s="165">
        <f t="shared" si="0"/>
        <v>0</v>
      </c>
      <c r="S26" s="142">
        <f t="shared" si="2"/>
        <v>0</v>
      </c>
      <c r="T26" s="164"/>
      <c r="U26" s="164"/>
      <c r="V26" s="164"/>
      <c r="W26" s="164"/>
      <c r="X26" s="164"/>
      <c r="Y26" s="137"/>
      <c r="Z26" s="137"/>
      <c r="AA26" s="137"/>
      <c r="AB26" s="137"/>
      <c r="AC26" s="137"/>
      <c r="AD26" s="137"/>
      <c r="AE26" s="137"/>
      <c r="AG26" s="135" t="s">
        <v>107</v>
      </c>
      <c r="AH26" s="135"/>
      <c r="AI26" s="135"/>
      <c r="AJ26" s="135"/>
      <c r="AK26" s="173"/>
      <c r="AL26" s="135"/>
      <c r="AM26" s="135"/>
      <c r="AN26" s="135"/>
      <c r="AO26" s="173"/>
      <c r="AP26" s="135"/>
      <c r="AQ26" s="135"/>
      <c r="AR26" s="135"/>
      <c r="AS26" s="173"/>
      <c r="AT26" s="135"/>
      <c r="AU26" s="135"/>
      <c r="AV26" s="135"/>
      <c r="AW26" s="173"/>
      <c r="AX26" s="165">
        <f t="shared" si="1"/>
        <v>0</v>
      </c>
      <c r="AY26" s="142">
        <f t="shared" si="3"/>
        <v>0</v>
      </c>
      <c r="AZ26" s="137"/>
      <c r="BA26" s="137"/>
      <c r="BB26" s="137"/>
      <c r="BC26" s="137"/>
      <c r="BD26" s="137"/>
      <c r="BE26" s="137"/>
      <c r="BF26" s="137"/>
      <c r="BG26" s="137"/>
      <c r="BH26" s="137"/>
      <c r="BI26" s="137"/>
      <c r="BJ26" s="137"/>
      <c r="BK26" s="137"/>
    </row>
    <row r="27" spans="1:63" x14ac:dyDescent="0.3">
      <c r="A27" s="135" t="s">
        <v>108</v>
      </c>
      <c r="B27" s="135"/>
      <c r="C27" s="135"/>
      <c r="D27" s="135"/>
      <c r="E27" s="173"/>
      <c r="F27" s="135"/>
      <c r="G27" s="135"/>
      <c r="H27" s="135"/>
      <c r="I27" s="173"/>
      <c r="J27" s="135"/>
      <c r="K27" s="135"/>
      <c r="L27" s="135"/>
      <c r="M27" s="173"/>
      <c r="N27" s="135"/>
      <c r="O27" s="135"/>
      <c r="P27" s="135"/>
      <c r="Q27" s="173"/>
      <c r="R27" s="165">
        <f t="shared" si="0"/>
        <v>0</v>
      </c>
      <c r="S27" s="142">
        <f t="shared" si="2"/>
        <v>0</v>
      </c>
      <c r="T27" s="164"/>
      <c r="U27" s="164"/>
      <c r="V27" s="164"/>
      <c r="W27" s="164"/>
      <c r="X27" s="164"/>
      <c r="Y27" s="137"/>
      <c r="Z27" s="137"/>
      <c r="AA27" s="137"/>
      <c r="AB27" s="137"/>
      <c r="AC27" s="137"/>
      <c r="AD27" s="137"/>
      <c r="AE27" s="137"/>
      <c r="AG27" s="135" t="s">
        <v>108</v>
      </c>
      <c r="AH27" s="135"/>
      <c r="AI27" s="135"/>
      <c r="AJ27" s="135"/>
      <c r="AK27" s="173"/>
      <c r="AL27" s="135"/>
      <c r="AM27" s="135"/>
      <c r="AN27" s="135"/>
      <c r="AO27" s="173"/>
      <c r="AP27" s="135"/>
      <c r="AQ27" s="135"/>
      <c r="AR27" s="135"/>
      <c r="AS27" s="173"/>
      <c r="AT27" s="135"/>
      <c r="AU27" s="135"/>
      <c r="AV27" s="135"/>
      <c r="AW27" s="173"/>
      <c r="AX27" s="165">
        <f t="shared" si="1"/>
        <v>0</v>
      </c>
      <c r="AY27" s="142">
        <f t="shared" si="3"/>
        <v>0</v>
      </c>
      <c r="AZ27" s="137"/>
      <c r="BA27" s="137"/>
      <c r="BB27" s="137"/>
      <c r="BC27" s="137"/>
      <c r="BD27" s="137"/>
      <c r="BE27" s="137"/>
      <c r="BF27" s="137"/>
      <c r="BG27" s="137"/>
      <c r="BH27" s="137"/>
      <c r="BI27" s="137"/>
      <c r="BJ27" s="137"/>
      <c r="BK27" s="137"/>
    </row>
    <row r="28" spans="1:63" x14ac:dyDescent="0.3">
      <c r="A28" s="135" t="s">
        <v>109</v>
      </c>
      <c r="B28" s="135"/>
      <c r="C28" s="135"/>
      <c r="D28" s="135"/>
      <c r="E28" s="173"/>
      <c r="F28" s="135"/>
      <c r="G28" s="135"/>
      <c r="H28" s="135"/>
      <c r="I28" s="173"/>
      <c r="J28" s="135"/>
      <c r="K28" s="135"/>
      <c r="L28" s="135"/>
      <c r="M28" s="173"/>
      <c r="N28" s="135"/>
      <c r="O28" s="135"/>
      <c r="P28" s="135"/>
      <c r="Q28" s="173"/>
      <c r="R28" s="165">
        <f t="shared" si="0"/>
        <v>0</v>
      </c>
      <c r="S28" s="142">
        <f t="shared" si="2"/>
        <v>0</v>
      </c>
      <c r="T28" s="164"/>
      <c r="U28" s="164"/>
      <c r="V28" s="164"/>
      <c r="W28" s="164"/>
      <c r="X28" s="164"/>
      <c r="Y28" s="137"/>
      <c r="Z28" s="137"/>
      <c r="AA28" s="137"/>
      <c r="AB28" s="137"/>
      <c r="AC28" s="137"/>
      <c r="AD28" s="137"/>
      <c r="AE28" s="137"/>
      <c r="AG28" s="135" t="s">
        <v>109</v>
      </c>
      <c r="AH28" s="135"/>
      <c r="AI28" s="135"/>
      <c r="AJ28" s="135"/>
      <c r="AK28" s="173"/>
      <c r="AL28" s="135"/>
      <c r="AM28" s="135"/>
      <c r="AN28" s="135"/>
      <c r="AO28" s="173"/>
      <c r="AP28" s="135"/>
      <c r="AQ28" s="135"/>
      <c r="AR28" s="135"/>
      <c r="AS28" s="173"/>
      <c r="AT28" s="135"/>
      <c r="AU28" s="135"/>
      <c r="AV28" s="135"/>
      <c r="AW28" s="173"/>
      <c r="AX28" s="165">
        <f t="shared" si="1"/>
        <v>0</v>
      </c>
      <c r="AY28" s="142">
        <f t="shared" si="3"/>
        <v>0</v>
      </c>
      <c r="AZ28" s="137"/>
      <c r="BA28" s="137"/>
      <c r="BB28" s="137"/>
      <c r="BC28" s="137"/>
      <c r="BD28" s="137"/>
      <c r="BE28" s="137"/>
      <c r="BF28" s="137"/>
      <c r="BG28" s="137"/>
      <c r="BH28" s="137"/>
      <c r="BI28" s="137"/>
      <c r="BJ28" s="137"/>
      <c r="BK28" s="137"/>
    </row>
    <row r="29" spans="1:63" x14ac:dyDescent="0.3">
      <c r="A29" s="135" t="s">
        <v>110</v>
      </c>
      <c r="B29" s="135"/>
      <c r="C29" s="135"/>
      <c r="D29" s="135"/>
      <c r="E29" s="173"/>
      <c r="F29" s="135"/>
      <c r="G29" s="135"/>
      <c r="H29" s="135"/>
      <c r="I29" s="173"/>
      <c r="J29" s="135"/>
      <c r="K29" s="135"/>
      <c r="L29" s="135"/>
      <c r="M29" s="173"/>
      <c r="N29" s="135"/>
      <c r="O29" s="135"/>
      <c r="P29" s="135"/>
      <c r="Q29" s="173"/>
      <c r="R29" s="165">
        <f t="shared" si="0"/>
        <v>0</v>
      </c>
      <c r="S29" s="142">
        <f t="shared" si="2"/>
        <v>0</v>
      </c>
      <c r="T29" s="164"/>
      <c r="U29" s="164"/>
      <c r="V29" s="164"/>
      <c r="W29" s="164"/>
      <c r="X29" s="164"/>
      <c r="Y29" s="137"/>
      <c r="Z29" s="137"/>
      <c r="AA29" s="137"/>
      <c r="AB29" s="137"/>
      <c r="AC29" s="137"/>
      <c r="AD29" s="137"/>
      <c r="AE29" s="137"/>
      <c r="AG29" s="135" t="s">
        <v>110</v>
      </c>
      <c r="AH29" s="135"/>
      <c r="AI29" s="135"/>
      <c r="AJ29" s="135"/>
      <c r="AK29" s="173"/>
      <c r="AL29" s="135"/>
      <c r="AM29" s="135"/>
      <c r="AN29" s="135"/>
      <c r="AO29" s="173"/>
      <c r="AP29" s="135"/>
      <c r="AQ29" s="135"/>
      <c r="AR29" s="135"/>
      <c r="AS29" s="173"/>
      <c r="AT29" s="135"/>
      <c r="AU29" s="135"/>
      <c r="AV29" s="135"/>
      <c r="AW29" s="173"/>
      <c r="AX29" s="165">
        <f t="shared" si="1"/>
        <v>0</v>
      </c>
      <c r="AY29" s="142">
        <f t="shared" si="3"/>
        <v>0</v>
      </c>
      <c r="AZ29" s="137"/>
      <c r="BA29" s="137"/>
      <c r="BB29" s="137"/>
      <c r="BC29" s="137"/>
      <c r="BD29" s="137"/>
      <c r="BE29" s="137"/>
      <c r="BF29" s="137"/>
      <c r="BG29" s="137"/>
      <c r="BH29" s="137"/>
      <c r="BI29" s="137"/>
      <c r="BJ29" s="137"/>
      <c r="BK29" s="137"/>
    </row>
    <row r="30" spans="1:63" x14ac:dyDescent="0.3">
      <c r="A30" s="135" t="s">
        <v>111</v>
      </c>
      <c r="B30" s="135"/>
      <c r="C30" s="135"/>
      <c r="D30" s="135"/>
      <c r="E30" s="173"/>
      <c r="F30" s="135"/>
      <c r="G30" s="135"/>
      <c r="H30" s="135"/>
      <c r="I30" s="173"/>
      <c r="J30" s="135"/>
      <c r="K30" s="135"/>
      <c r="L30" s="135"/>
      <c r="M30" s="173"/>
      <c r="N30" s="135"/>
      <c r="O30" s="135"/>
      <c r="P30" s="135"/>
      <c r="Q30" s="173"/>
      <c r="R30" s="165">
        <f t="shared" si="0"/>
        <v>0</v>
      </c>
      <c r="S30" s="142">
        <f t="shared" si="2"/>
        <v>0</v>
      </c>
      <c r="T30" s="164"/>
      <c r="U30" s="164"/>
      <c r="V30" s="164"/>
      <c r="W30" s="164"/>
      <c r="X30" s="164"/>
      <c r="Y30" s="137"/>
      <c r="Z30" s="137"/>
      <c r="AA30" s="137"/>
      <c r="AB30" s="137"/>
      <c r="AC30" s="137"/>
      <c r="AD30" s="137"/>
      <c r="AE30" s="137"/>
      <c r="AG30" s="135" t="s">
        <v>111</v>
      </c>
      <c r="AH30" s="135"/>
      <c r="AI30" s="135"/>
      <c r="AJ30" s="135"/>
      <c r="AK30" s="173"/>
      <c r="AL30" s="135"/>
      <c r="AM30" s="135"/>
      <c r="AN30" s="135"/>
      <c r="AO30" s="173"/>
      <c r="AP30" s="135"/>
      <c r="AQ30" s="135"/>
      <c r="AR30" s="135"/>
      <c r="AS30" s="173"/>
      <c r="AT30" s="135"/>
      <c r="AU30" s="135"/>
      <c r="AV30" s="135"/>
      <c r="AW30" s="173"/>
      <c r="AX30" s="165">
        <f t="shared" si="1"/>
        <v>0</v>
      </c>
      <c r="AY30" s="142">
        <f t="shared" si="3"/>
        <v>0</v>
      </c>
      <c r="AZ30" s="137"/>
      <c r="BA30" s="137"/>
      <c r="BB30" s="137"/>
      <c r="BC30" s="137"/>
      <c r="BD30" s="137"/>
      <c r="BE30" s="137"/>
      <c r="BF30" s="137"/>
      <c r="BG30" s="137"/>
      <c r="BH30" s="137"/>
      <c r="BI30" s="137"/>
      <c r="BJ30" s="137"/>
      <c r="BK30" s="137"/>
    </row>
    <row r="31" spans="1:63" x14ac:dyDescent="0.3">
      <c r="A31" s="135" t="s">
        <v>112</v>
      </c>
      <c r="B31" s="135"/>
      <c r="C31" s="135"/>
      <c r="D31" s="135"/>
      <c r="E31" s="173"/>
      <c r="F31" s="135"/>
      <c r="G31" s="135"/>
      <c r="H31" s="135"/>
      <c r="I31" s="173"/>
      <c r="J31" s="135"/>
      <c r="K31" s="135"/>
      <c r="L31" s="135"/>
      <c r="M31" s="173"/>
      <c r="N31" s="135"/>
      <c r="O31" s="135"/>
      <c r="P31" s="135"/>
      <c r="Q31" s="173"/>
      <c r="R31" s="165">
        <f t="shared" si="0"/>
        <v>0</v>
      </c>
      <c r="S31" s="142">
        <f t="shared" si="2"/>
        <v>0</v>
      </c>
      <c r="T31" s="164"/>
      <c r="U31" s="164"/>
      <c r="V31" s="164"/>
      <c r="W31" s="164"/>
      <c r="X31" s="164"/>
      <c r="Y31" s="137"/>
      <c r="Z31" s="137"/>
      <c r="AA31" s="137"/>
      <c r="AB31" s="137"/>
      <c r="AC31" s="137"/>
      <c r="AD31" s="137"/>
      <c r="AE31" s="137"/>
      <c r="AG31" s="135" t="s">
        <v>112</v>
      </c>
      <c r="AH31" s="135"/>
      <c r="AI31" s="135"/>
      <c r="AJ31" s="135"/>
      <c r="AK31" s="173"/>
      <c r="AL31" s="135"/>
      <c r="AM31" s="135"/>
      <c r="AN31" s="135"/>
      <c r="AO31" s="173"/>
      <c r="AP31" s="135"/>
      <c r="AQ31" s="135"/>
      <c r="AR31" s="135"/>
      <c r="AS31" s="173"/>
      <c r="AT31" s="135"/>
      <c r="AU31" s="135"/>
      <c r="AV31" s="135"/>
      <c r="AW31" s="173"/>
      <c r="AX31" s="165">
        <f t="shared" si="1"/>
        <v>0</v>
      </c>
      <c r="AY31" s="142">
        <f t="shared" si="3"/>
        <v>0</v>
      </c>
      <c r="AZ31" s="137"/>
      <c r="BA31" s="137"/>
      <c r="BB31" s="137"/>
      <c r="BC31" s="137"/>
      <c r="BD31" s="137"/>
      <c r="BE31" s="137"/>
      <c r="BF31" s="137"/>
      <c r="BG31" s="137"/>
      <c r="BH31" s="137"/>
      <c r="BI31" s="137"/>
      <c r="BJ31" s="137"/>
      <c r="BK31" s="137"/>
    </row>
    <row r="32" spans="1:63" x14ac:dyDescent="0.3">
      <c r="A32" s="139" t="s">
        <v>113</v>
      </c>
      <c r="B32" s="136">
        <f>SUM(B11:B31)</f>
        <v>0</v>
      </c>
      <c r="C32" s="136">
        <f t="shared" ref="C32:AE32" si="4">SUM(C11:C31)</f>
        <v>0</v>
      </c>
      <c r="D32" s="136">
        <f t="shared" si="4"/>
        <v>0</v>
      </c>
      <c r="E32" s="174">
        <f>SUM(E11:E31)</f>
        <v>0</v>
      </c>
      <c r="F32" s="136">
        <f t="shared" si="4"/>
        <v>0</v>
      </c>
      <c r="G32" s="136">
        <f t="shared" si="4"/>
        <v>0</v>
      </c>
      <c r="H32" s="136">
        <f t="shared" si="4"/>
        <v>0</v>
      </c>
      <c r="I32" s="174">
        <f>SUM(I11:I31)</f>
        <v>0</v>
      </c>
      <c r="J32" s="136">
        <f t="shared" si="4"/>
        <v>0</v>
      </c>
      <c r="K32" s="136">
        <f t="shared" si="4"/>
        <v>0</v>
      </c>
      <c r="L32" s="136">
        <f t="shared" si="4"/>
        <v>0</v>
      </c>
      <c r="M32" s="174">
        <f>SUM(M11:M31)</f>
        <v>0</v>
      </c>
      <c r="N32" s="136">
        <f t="shared" si="4"/>
        <v>0</v>
      </c>
      <c r="O32" s="136">
        <f t="shared" si="4"/>
        <v>0</v>
      </c>
      <c r="P32" s="136">
        <f t="shared" si="4"/>
        <v>0</v>
      </c>
      <c r="Q32" s="174">
        <f>SUM(Q11:Q31)</f>
        <v>0</v>
      </c>
      <c r="R32" s="136">
        <f t="shared" si="4"/>
        <v>0</v>
      </c>
      <c r="S32" s="142">
        <f t="shared" si="4"/>
        <v>0</v>
      </c>
      <c r="T32" s="136">
        <f t="shared" si="4"/>
        <v>0</v>
      </c>
      <c r="U32" s="136">
        <f t="shared" si="4"/>
        <v>0</v>
      </c>
      <c r="V32" s="136">
        <f t="shared" si="4"/>
        <v>0</v>
      </c>
      <c r="W32" s="136">
        <f t="shared" si="4"/>
        <v>0</v>
      </c>
      <c r="X32" s="136">
        <f t="shared" si="4"/>
        <v>0</v>
      </c>
      <c r="Y32" s="136">
        <f t="shared" si="4"/>
        <v>0</v>
      </c>
      <c r="Z32" s="136">
        <f t="shared" si="4"/>
        <v>0</v>
      </c>
      <c r="AA32" s="136">
        <f t="shared" si="4"/>
        <v>0</v>
      </c>
      <c r="AB32" s="136">
        <f t="shared" si="4"/>
        <v>0</v>
      </c>
      <c r="AC32" s="136">
        <f t="shared" si="4"/>
        <v>0</v>
      </c>
      <c r="AD32" s="136">
        <f t="shared" si="4"/>
        <v>0</v>
      </c>
      <c r="AE32" s="136">
        <f t="shared" si="4"/>
        <v>0</v>
      </c>
      <c r="AG32" s="139" t="s">
        <v>113</v>
      </c>
      <c r="AH32" s="136">
        <f t="shared" ref="AH32:AW32" si="5">SUM(AH11:AH31)</f>
        <v>0</v>
      </c>
      <c r="AI32" s="136">
        <f t="shared" si="5"/>
        <v>0</v>
      </c>
      <c r="AJ32" s="136">
        <f t="shared" si="5"/>
        <v>0</v>
      </c>
      <c r="AK32" s="174">
        <f t="shared" si="5"/>
        <v>0</v>
      </c>
      <c r="AL32" s="136">
        <f t="shared" si="5"/>
        <v>0</v>
      </c>
      <c r="AM32" s="136">
        <f t="shared" si="5"/>
        <v>0</v>
      </c>
      <c r="AN32" s="136">
        <f t="shared" si="5"/>
        <v>0</v>
      </c>
      <c r="AO32" s="174">
        <f t="shared" si="5"/>
        <v>0</v>
      </c>
      <c r="AP32" s="136">
        <f t="shared" si="5"/>
        <v>0</v>
      </c>
      <c r="AQ32" s="136">
        <f t="shared" si="5"/>
        <v>0</v>
      </c>
      <c r="AR32" s="136">
        <f t="shared" si="5"/>
        <v>0</v>
      </c>
      <c r="AS32" s="174">
        <f t="shared" si="5"/>
        <v>0</v>
      </c>
      <c r="AT32" s="136">
        <f t="shared" si="5"/>
        <v>0</v>
      </c>
      <c r="AU32" s="136">
        <f t="shared" si="5"/>
        <v>0</v>
      </c>
      <c r="AV32" s="136">
        <f t="shared" si="5"/>
        <v>0</v>
      </c>
      <c r="AW32" s="174">
        <f t="shared" si="5"/>
        <v>0</v>
      </c>
      <c r="AX32" s="166">
        <f t="shared" ref="AX32:BK32" si="6">SUM(AX11:AX31)</f>
        <v>0</v>
      </c>
      <c r="AY32" s="143">
        <f t="shared" si="6"/>
        <v>0</v>
      </c>
      <c r="AZ32" s="136">
        <f t="shared" si="6"/>
        <v>0</v>
      </c>
      <c r="BA32" s="136">
        <f t="shared" si="6"/>
        <v>0</v>
      </c>
      <c r="BB32" s="136">
        <f t="shared" si="6"/>
        <v>0</v>
      </c>
      <c r="BC32" s="136">
        <f t="shared" si="6"/>
        <v>0</v>
      </c>
      <c r="BD32" s="136">
        <f t="shared" si="6"/>
        <v>0</v>
      </c>
      <c r="BE32" s="136">
        <f t="shared" si="6"/>
        <v>0</v>
      </c>
      <c r="BF32" s="136">
        <f t="shared" si="6"/>
        <v>0</v>
      </c>
      <c r="BG32" s="136">
        <f t="shared" si="6"/>
        <v>0</v>
      </c>
      <c r="BH32" s="136">
        <f t="shared" si="6"/>
        <v>0</v>
      </c>
      <c r="BI32" s="136">
        <f t="shared" si="6"/>
        <v>0</v>
      </c>
      <c r="BJ32" s="136">
        <f t="shared" si="6"/>
        <v>0</v>
      </c>
      <c r="BK32" s="136">
        <f t="shared" si="6"/>
        <v>0</v>
      </c>
    </row>
    <row r="35" spans="1:63" ht="30" customHeight="1" x14ac:dyDescent="0.3">
      <c r="A35" s="736" t="s">
        <v>90</v>
      </c>
      <c r="B35" s="167" t="s">
        <v>39</v>
      </c>
      <c r="C35" s="167" t="s">
        <v>40</v>
      </c>
      <c r="D35" s="733" t="s">
        <v>41</v>
      </c>
      <c r="E35" s="734"/>
      <c r="F35" s="167" t="s">
        <v>42</v>
      </c>
      <c r="G35" s="167" t="s">
        <v>43</v>
      </c>
      <c r="H35" s="733" t="s">
        <v>44</v>
      </c>
      <c r="I35" s="734"/>
      <c r="J35" s="167" t="s">
        <v>45</v>
      </c>
      <c r="K35" s="167" t="s">
        <v>46</v>
      </c>
      <c r="L35" s="733" t="s">
        <v>47</v>
      </c>
      <c r="M35" s="734"/>
      <c r="N35" s="167" t="s">
        <v>48</v>
      </c>
      <c r="O35" s="167" t="s">
        <v>49</v>
      </c>
      <c r="P35" s="733" t="s">
        <v>50</v>
      </c>
      <c r="Q35" s="734"/>
      <c r="R35" s="733" t="s">
        <v>91</v>
      </c>
      <c r="S35" s="734"/>
      <c r="T35" s="733" t="s">
        <v>288</v>
      </c>
      <c r="U35" s="735"/>
      <c r="V35" s="735"/>
      <c r="W35" s="735"/>
      <c r="X35" s="735"/>
      <c r="Y35" s="734"/>
      <c r="Z35" s="733" t="s">
        <v>287</v>
      </c>
      <c r="AA35" s="735"/>
      <c r="AB35" s="735"/>
      <c r="AC35" s="735"/>
      <c r="AD35" s="735"/>
      <c r="AE35" s="734"/>
      <c r="AG35" s="736" t="s">
        <v>90</v>
      </c>
      <c r="AH35" s="167" t="s">
        <v>39</v>
      </c>
      <c r="AI35" s="167" t="s">
        <v>40</v>
      </c>
      <c r="AJ35" s="733" t="s">
        <v>41</v>
      </c>
      <c r="AK35" s="734"/>
      <c r="AL35" s="167" t="s">
        <v>42</v>
      </c>
      <c r="AM35" s="167" t="s">
        <v>43</v>
      </c>
      <c r="AN35" s="733" t="s">
        <v>44</v>
      </c>
      <c r="AO35" s="734"/>
      <c r="AP35" s="167" t="s">
        <v>45</v>
      </c>
      <c r="AQ35" s="167" t="s">
        <v>46</v>
      </c>
      <c r="AR35" s="733" t="s">
        <v>47</v>
      </c>
      <c r="AS35" s="734"/>
      <c r="AT35" s="167" t="s">
        <v>48</v>
      </c>
      <c r="AU35" s="167" t="s">
        <v>49</v>
      </c>
      <c r="AV35" s="733" t="s">
        <v>50</v>
      </c>
      <c r="AW35" s="734"/>
      <c r="AX35" s="733" t="s">
        <v>91</v>
      </c>
      <c r="AY35" s="734"/>
      <c r="AZ35" s="733" t="s">
        <v>288</v>
      </c>
      <c r="BA35" s="735"/>
      <c r="BB35" s="735"/>
      <c r="BC35" s="735"/>
      <c r="BD35" s="735"/>
      <c r="BE35" s="734"/>
      <c r="BF35" s="733" t="s">
        <v>287</v>
      </c>
      <c r="BG35" s="735"/>
      <c r="BH35" s="735"/>
      <c r="BI35" s="735"/>
      <c r="BJ35" s="735"/>
      <c r="BK35" s="734"/>
    </row>
    <row r="36" spans="1:63" ht="36" customHeight="1" x14ac:dyDescent="0.3">
      <c r="A36" s="737"/>
      <c r="B36" s="117" t="s">
        <v>369</v>
      </c>
      <c r="C36" s="117" t="s">
        <v>369</v>
      </c>
      <c r="D36" s="117" t="s">
        <v>369</v>
      </c>
      <c r="E36" s="117" t="s">
        <v>370</v>
      </c>
      <c r="F36" s="117" t="s">
        <v>369</v>
      </c>
      <c r="G36" s="117" t="s">
        <v>369</v>
      </c>
      <c r="H36" s="117" t="s">
        <v>369</v>
      </c>
      <c r="I36" s="117" t="s">
        <v>370</v>
      </c>
      <c r="J36" s="117" t="s">
        <v>369</v>
      </c>
      <c r="K36" s="117" t="s">
        <v>369</v>
      </c>
      <c r="L36" s="117" t="s">
        <v>369</v>
      </c>
      <c r="M36" s="117" t="s">
        <v>370</v>
      </c>
      <c r="N36" s="117" t="s">
        <v>369</v>
      </c>
      <c r="O36" s="117" t="s">
        <v>369</v>
      </c>
      <c r="P36" s="117" t="s">
        <v>369</v>
      </c>
      <c r="Q36" s="117" t="s">
        <v>370</v>
      </c>
      <c r="R36" s="117" t="s">
        <v>369</v>
      </c>
      <c r="S36" s="117" t="s">
        <v>370</v>
      </c>
      <c r="T36" s="162" t="s">
        <v>390</v>
      </c>
      <c r="U36" s="162" t="s">
        <v>391</v>
      </c>
      <c r="V36" s="162" t="s">
        <v>392</v>
      </c>
      <c r="W36" s="162" t="s">
        <v>302</v>
      </c>
      <c r="X36" s="163" t="s">
        <v>393</v>
      </c>
      <c r="Y36" s="162" t="s">
        <v>301</v>
      </c>
      <c r="Z36" s="117" t="s">
        <v>384</v>
      </c>
      <c r="AA36" s="134" t="s">
        <v>385</v>
      </c>
      <c r="AB36" s="117" t="s">
        <v>386</v>
      </c>
      <c r="AC36" s="117" t="s">
        <v>387</v>
      </c>
      <c r="AD36" s="117" t="s">
        <v>388</v>
      </c>
      <c r="AE36" s="117" t="s">
        <v>389</v>
      </c>
      <c r="AG36" s="737"/>
      <c r="AH36" s="117" t="s">
        <v>369</v>
      </c>
      <c r="AI36" s="117" t="s">
        <v>369</v>
      </c>
      <c r="AJ36" s="117" t="s">
        <v>369</v>
      </c>
      <c r="AK36" s="117" t="s">
        <v>370</v>
      </c>
      <c r="AL36" s="117" t="s">
        <v>369</v>
      </c>
      <c r="AM36" s="117" t="s">
        <v>369</v>
      </c>
      <c r="AN36" s="117" t="s">
        <v>369</v>
      </c>
      <c r="AO36" s="117" t="s">
        <v>370</v>
      </c>
      <c r="AP36" s="117" t="s">
        <v>369</v>
      </c>
      <c r="AQ36" s="117" t="s">
        <v>369</v>
      </c>
      <c r="AR36" s="117" t="s">
        <v>369</v>
      </c>
      <c r="AS36" s="117" t="s">
        <v>370</v>
      </c>
      <c r="AT36" s="117" t="s">
        <v>369</v>
      </c>
      <c r="AU36" s="117" t="s">
        <v>369</v>
      </c>
      <c r="AV36" s="117" t="s">
        <v>369</v>
      </c>
      <c r="AW36" s="117" t="s">
        <v>370</v>
      </c>
      <c r="AX36" s="117" t="s">
        <v>369</v>
      </c>
      <c r="AY36" s="117" t="s">
        <v>370</v>
      </c>
      <c r="AZ36" s="162" t="s">
        <v>390</v>
      </c>
      <c r="BA36" s="162" t="s">
        <v>391</v>
      </c>
      <c r="BB36" s="162" t="s">
        <v>392</v>
      </c>
      <c r="BC36" s="162" t="s">
        <v>302</v>
      </c>
      <c r="BD36" s="163" t="s">
        <v>393</v>
      </c>
      <c r="BE36" s="162" t="s">
        <v>301</v>
      </c>
      <c r="BF36" s="160" t="s">
        <v>384</v>
      </c>
      <c r="BG36" s="161" t="s">
        <v>385</v>
      </c>
      <c r="BH36" s="160" t="s">
        <v>386</v>
      </c>
      <c r="BI36" s="160" t="s">
        <v>387</v>
      </c>
      <c r="BJ36" s="160" t="s">
        <v>388</v>
      </c>
      <c r="BK36" s="160" t="s">
        <v>389</v>
      </c>
    </row>
    <row r="37" spans="1:63" x14ac:dyDescent="0.3">
      <c r="A37" s="135" t="s">
        <v>92</v>
      </c>
      <c r="B37" s="135"/>
      <c r="C37" s="135"/>
      <c r="D37" s="135"/>
      <c r="E37" s="173"/>
      <c r="F37" s="135"/>
      <c r="G37" s="135"/>
      <c r="H37" s="135"/>
      <c r="I37" s="173"/>
      <c r="J37" s="135"/>
      <c r="K37" s="135"/>
      <c r="L37" s="135"/>
      <c r="M37" s="173"/>
      <c r="N37" s="135"/>
      <c r="O37" s="135"/>
      <c r="P37" s="135"/>
      <c r="Q37" s="173"/>
      <c r="R37" s="165">
        <f t="shared" ref="R37:R57" si="7">B37+C37+D37+F37+G37+H37+J37+K37+L37+N37+O37+P37</f>
        <v>0</v>
      </c>
      <c r="S37" s="142">
        <f>+E37+I37+M37+Q37</f>
        <v>0</v>
      </c>
      <c r="T37" s="164"/>
      <c r="U37" s="164"/>
      <c r="V37" s="164"/>
      <c r="W37" s="164"/>
      <c r="X37" s="164"/>
      <c r="Y37" s="137"/>
      <c r="Z37" s="137"/>
      <c r="AA37" s="137"/>
      <c r="AB37" s="137"/>
      <c r="AC37" s="137"/>
      <c r="AD37" s="137"/>
      <c r="AE37" s="138"/>
      <c r="AG37" s="135" t="s">
        <v>92</v>
      </c>
      <c r="AH37" s="135"/>
      <c r="AI37" s="135"/>
      <c r="AJ37" s="135"/>
      <c r="AK37" s="173"/>
      <c r="AL37" s="135"/>
      <c r="AM37" s="135"/>
      <c r="AN37" s="135"/>
      <c r="AO37" s="173"/>
      <c r="AP37" s="135"/>
      <c r="AQ37" s="135"/>
      <c r="AR37" s="135"/>
      <c r="AS37" s="173"/>
      <c r="AT37" s="135"/>
      <c r="AU37" s="135"/>
      <c r="AV37" s="135"/>
      <c r="AW37" s="173"/>
      <c r="AX37" s="165">
        <f t="shared" ref="AX37:AX57" si="8">AH37+AI37+AJ37+AL37+AM37+AN37+AP37+AQ37+AR37+AT37+AU37+AV37</f>
        <v>0</v>
      </c>
      <c r="AY37" s="142">
        <f>+AK37+AO37+AS37+AW37</f>
        <v>0</v>
      </c>
      <c r="AZ37" s="137"/>
      <c r="BA37" s="137"/>
      <c r="BB37" s="137"/>
      <c r="BC37" s="137"/>
      <c r="BD37" s="137"/>
      <c r="BE37" s="137"/>
      <c r="BF37" s="137"/>
      <c r="BG37" s="137"/>
      <c r="BH37" s="137"/>
      <c r="BI37" s="137"/>
      <c r="BJ37" s="137"/>
      <c r="BK37" s="138"/>
    </row>
    <row r="38" spans="1:63" x14ac:dyDescent="0.3">
      <c r="A38" s="135" t="s">
        <v>93</v>
      </c>
      <c r="B38" s="135"/>
      <c r="C38" s="135"/>
      <c r="D38" s="135"/>
      <c r="E38" s="173"/>
      <c r="F38" s="135"/>
      <c r="G38" s="135"/>
      <c r="H38" s="135"/>
      <c r="I38" s="173"/>
      <c r="J38" s="135"/>
      <c r="K38" s="135"/>
      <c r="L38" s="135"/>
      <c r="M38" s="173"/>
      <c r="N38" s="135"/>
      <c r="O38" s="135"/>
      <c r="P38" s="135"/>
      <c r="Q38" s="173"/>
      <c r="R38" s="165">
        <f t="shared" si="7"/>
        <v>0</v>
      </c>
      <c r="S38" s="142">
        <f t="shared" ref="S38:S57" si="9">+E38+I38+M38+Q38</f>
        <v>0</v>
      </c>
      <c r="T38" s="164"/>
      <c r="U38" s="164"/>
      <c r="V38" s="164"/>
      <c r="W38" s="164"/>
      <c r="X38" s="164"/>
      <c r="Y38" s="137"/>
      <c r="Z38" s="137"/>
      <c r="AA38" s="137"/>
      <c r="AB38" s="137"/>
      <c r="AC38" s="137"/>
      <c r="AD38" s="137"/>
      <c r="AE38" s="137"/>
      <c r="AG38" s="135" t="s">
        <v>93</v>
      </c>
      <c r="AH38" s="135"/>
      <c r="AI38" s="135"/>
      <c r="AJ38" s="135"/>
      <c r="AK38" s="173"/>
      <c r="AL38" s="135"/>
      <c r="AM38" s="135"/>
      <c r="AN38" s="135"/>
      <c r="AO38" s="173"/>
      <c r="AP38" s="135"/>
      <c r="AQ38" s="135"/>
      <c r="AR38" s="135"/>
      <c r="AS38" s="173"/>
      <c r="AT38" s="135"/>
      <c r="AU38" s="135"/>
      <c r="AV38" s="135"/>
      <c r="AW38" s="173"/>
      <c r="AX38" s="165">
        <f t="shared" si="8"/>
        <v>0</v>
      </c>
      <c r="AY38" s="142">
        <f t="shared" ref="AY38:AY57" si="10">+AK38+AO38+AS38+AW38</f>
        <v>0</v>
      </c>
      <c r="AZ38" s="137"/>
      <c r="BA38" s="137"/>
      <c r="BB38" s="137"/>
      <c r="BC38" s="137"/>
      <c r="BD38" s="137"/>
      <c r="BE38" s="137"/>
      <c r="BF38" s="137"/>
      <c r="BG38" s="137"/>
      <c r="BH38" s="137"/>
      <c r="BI38" s="137"/>
      <c r="BJ38" s="137"/>
      <c r="BK38" s="137"/>
    </row>
    <row r="39" spans="1:63" x14ac:dyDescent="0.3">
      <c r="A39" s="135" t="s">
        <v>94</v>
      </c>
      <c r="B39" s="135"/>
      <c r="C39" s="135"/>
      <c r="D39" s="135"/>
      <c r="E39" s="173"/>
      <c r="F39" s="135"/>
      <c r="G39" s="135"/>
      <c r="H39" s="135"/>
      <c r="I39" s="173"/>
      <c r="J39" s="135"/>
      <c r="K39" s="135"/>
      <c r="L39" s="135"/>
      <c r="M39" s="173"/>
      <c r="N39" s="135"/>
      <c r="O39" s="135"/>
      <c r="P39" s="135"/>
      <c r="Q39" s="173"/>
      <c r="R39" s="165">
        <f t="shared" si="7"/>
        <v>0</v>
      </c>
      <c r="S39" s="142">
        <f t="shared" si="9"/>
        <v>0</v>
      </c>
      <c r="T39" s="164"/>
      <c r="U39" s="164"/>
      <c r="V39" s="164"/>
      <c r="W39" s="164"/>
      <c r="X39" s="164"/>
      <c r="Y39" s="137"/>
      <c r="Z39" s="137"/>
      <c r="AA39" s="137"/>
      <c r="AB39" s="137"/>
      <c r="AC39" s="137"/>
      <c r="AD39" s="137"/>
      <c r="AE39" s="137"/>
      <c r="AG39" s="135" t="s">
        <v>94</v>
      </c>
      <c r="AH39" s="135"/>
      <c r="AI39" s="135"/>
      <c r="AJ39" s="135"/>
      <c r="AK39" s="173"/>
      <c r="AL39" s="135"/>
      <c r="AM39" s="135"/>
      <c r="AN39" s="135"/>
      <c r="AO39" s="173"/>
      <c r="AP39" s="135"/>
      <c r="AQ39" s="135"/>
      <c r="AR39" s="135"/>
      <c r="AS39" s="173"/>
      <c r="AT39" s="135"/>
      <c r="AU39" s="135"/>
      <c r="AV39" s="135"/>
      <c r="AW39" s="173"/>
      <c r="AX39" s="165">
        <f t="shared" si="8"/>
        <v>0</v>
      </c>
      <c r="AY39" s="142">
        <f t="shared" si="10"/>
        <v>0</v>
      </c>
      <c r="AZ39" s="137"/>
      <c r="BA39" s="137"/>
      <c r="BB39" s="137"/>
      <c r="BC39" s="137"/>
      <c r="BD39" s="137"/>
      <c r="BE39" s="137"/>
      <c r="BF39" s="137"/>
      <c r="BG39" s="137"/>
      <c r="BH39" s="137"/>
      <c r="BI39" s="137"/>
      <c r="BJ39" s="137"/>
      <c r="BK39" s="137"/>
    </row>
    <row r="40" spans="1:63" x14ac:dyDescent="0.3">
      <c r="A40" s="135" t="s">
        <v>95</v>
      </c>
      <c r="B40" s="135"/>
      <c r="C40" s="135"/>
      <c r="D40" s="135"/>
      <c r="E40" s="173"/>
      <c r="F40" s="135"/>
      <c r="G40" s="135"/>
      <c r="H40" s="135"/>
      <c r="I40" s="173"/>
      <c r="J40" s="135"/>
      <c r="K40" s="135"/>
      <c r="L40" s="135"/>
      <c r="M40" s="173"/>
      <c r="N40" s="135"/>
      <c r="O40" s="135"/>
      <c r="P40" s="135"/>
      <c r="Q40" s="173"/>
      <c r="R40" s="165">
        <f t="shared" si="7"/>
        <v>0</v>
      </c>
      <c r="S40" s="142">
        <f t="shared" si="9"/>
        <v>0</v>
      </c>
      <c r="T40" s="164"/>
      <c r="U40" s="164"/>
      <c r="V40" s="164"/>
      <c r="W40" s="164"/>
      <c r="X40" s="164"/>
      <c r="Y40" s="137"/>
      <c r="Z40" s="137"/>
      <c r="AA40" s="137"/>
      <c r="AB40" s="137"/>
      <c r="AC40" s="137"/>
      <c r="AD40" s="137"/>
      <c r="AE40" s="137"/>
      <c r="AG40" s="135" t="s">
        <v>95</v>
      </c>
      <c r="AH40" s="135"/>
      <c r="AI40" s="135"/>
      <c r="AJ40" s="135"/>
      <c r="AK40" s="173"/>
      <c r="AL40" s="135"/>
      <c r="AM40" s="135"/>
      <c r="AN40" s="135"/>
      <c r="AO40" s="173"/>
      <c r="AP40" s="135"/>
      <c r="AQ40" s="135"/>
      <c r="AR40" s="135"/>
      <c r="AS40" s="173"/>
      <c r="AT40" s="135"/>
      <c r="AU40" s="135"/>
      <c r="AV40" s="135"/>
      <c r="AW40" s="173"/>
      <c r="AX40" s="165">
        <f t="shared" si="8"/>
        <v>0</v>
      </c>
      <c r="AY40" s="142">
        <f t="shared" si="10"/>
        <v>0</v>
      </c>
      <c r="AZ40" s="137"/>
      <c r="BA40" s="137"/>
      <c r="BB40" s="137"/>
      <c r="BC40" s="137"/>
      <c r="BD40" s="137"/>
      <c r="BE40" s="137"/>
      <c r="BF40" s="137"/>
      <c r="BG40" s="137"/>
      <c r="BH40" s="137"/>
      <c r="BI40" s="137"/>
      <c r="BJ40" s="137"/>
      <c r="BK40" s="137"/>
    </row>
    <row r="41" spans="1:63" x14ac:dyDescent="0.3">
      <c r="A41" s="135" t="s">
        <v>96</v>
      </c>
      <c r="B41" s="135"/>
      <c r="C41" s="135"/>
      <c r="D41" s="135"/>
      <c r="E41" s="173"/>
      <c r="F41" s="135"/>
      <c r="G41" s="135"/>
      <c r="H41" s="135"/>
      <c r="I41" s="173"/>
      <c r="J41" s="135"/>
      <c r="K41" s="135"/>
      <c r="L41" s="135"/>
      <c r="M41" s="173"/>
      <c r="N41" s="135"/>
      <c r="O41" s="135"/>
      <c r="P41" s="135"/>
      <c r="Q41" s="173"/>
      <c r="R41" s="165">
        <f t="shared" si="7"/>
        <v>0</v>
      </c>
      <c r="S41" s="142">
        <f t="shared" si="9"/>
        <v>0</v>
      </c>
      <c r="T41" s="164"/>
      <c r="U41" s="164"/>
      <c r="V41" s="164"/>
      <c r="W41" s="164"/>
      <c r="X41" s="164"/>
      <c r="Y41" s="137"/>
      <c r="Z41" s="137"/>
      <c r="AA41" s="137"/>
      <c r="AB41" s="137"/>
      <c r="AC41" s="137"/>
      <c r="AD41" s="137"/>
      <c r="AE41" s="137"/>
      <c r="AG41" s="135" t="s">
        <v>96</v>
      </c>
      <c r="AH41" s="135"/>
      <c r="AI41" s="135"/>
      <c r="AJ41" s="135"/>
      <c r="AK41" s="173"/>
      <c r="AL41" s="135"/>
      <c r="AM41" s="135"/>
      <c r="AN41" s="135"/>
      <c r="AO41" s="173"/>
      <c r="AP41" s="135"/>
      <c r="AQ41" s="135"/>
      <c r="AR41" s="135"/>
      <c r="AS41" s="173"/>
      <c r="AT41" s="135"/>
      <c r="AU41" s="135"/>
      <c r="AV41" s="135"/>
      <c r="AW41" s="173"/>
      <c r="AX41" s="165">
        <f t="shared" si="8"/>
        <v>0</v>
      </c>
      <c r="AY41" s="142">
        <f t="shared" si="10"/>
        <v>0</v>
      </c>
      <c r="AZ41" s="137"/>
      <c r="BA41" s="137"/>
      <c r="BB41" s="137"/>
      <c r="BC41" s="137"/>
      <c r="BD41" s="137"/>
      <c r="BE41" s="137"/>
      <c r="BF41" s="137"/>
      <c r="BG41" s="137"/>
      <c r="BH41" s="137"/>
      <c r="BI41" s="137"/>
      <c r="BJ41" s="137"/>
      <c r="BK41" s="137"/>
    </row>
    <row r="42" spans="1:63" x14ac:dyDescent="0.3">
      <c r="A42" s="135" t="s">
        <v>97</v>
      </c>
      <c r="B42" s="135"/>
      <c r="C42" s="135"/>
      <c r="D42" s="135"/>
      <c r="E42" s="173"/>
      <c r="F42" s="135"/>
      <c r="G42" s="135"/>
      <c r="H42" s="135"/>
      <c r="I42" s="173"/>
      <c r="J42" s="135"/>
      <c r="K42" s="135"/>
      <c r="L42" s="135"/>
      <c r="M42" s="173"/>
      <c r="N42" s="135"/>
      <c r="O42" s="135"/>
      <c r="P42" s="135"/>
      <c r="Q42" s="173"/>
      <c r="R42" s="165">
        <f t="shared" si="7"/>
        <v>0</v>
      </c>
      <c r="S42" s="142">
        <f t="shared" si="9"/>
        <v>0</v>
      </c>
      <c r="T42" s="164"/>
      <c r="U42" s="164"/>
      <c r="V42" s="164"/>
      <c r="W42" s="164"/>
      <c r="X42" s="164"/>
      <c r="Y42" s="137"/>
      <c r="Z42" s="137"/>
      <c r="AA42" s="137"/>
      <c r="AB42" s="137"/>
      <c r="AC42" s="137"/>
      <c r="AD42" s="137"/>
      <c r="AE42" s="137"/>
      <c r="AG42" s="135" t="s">
        <v>97</v>
      </c>
      <c r="AH42" s="135"/>
      <c r="AI42" s="135"/>
      <c r="AJ42" s="135"/>
      <c r="AK42" s="173"/>
      <c r="AL42" s="135"/>
      <c r="AM42" s="135"/>
      <c r="AN42" s="135"/>
      <c r="AO42" s="173"/>
      <c r="AP42" s="135"/>
      <c r="AQ42" s="135"/>
      <c r="AR42" s="135"/>
      <c r="AS42" s="173"/>
      <c r="AT42" s="135"/>
      <c r="AU42" s="135"/>
      <c r="AV42" s="135"/>
      <c r="AW42" s="173"/>
      <c r="AX42" s="165">
        <f t="shared" si="8"/>
        <v>0</v>
      </c>
      <c r="AY42" s="142">
        <f t="shared" si="10"/>
        <v>0</v>
      </c>
      <c r="AZ42" s="137"/>
      <c r="BA42" s="137"/>
      <c r="BB42" s="137"/>
      <c r="BC42" s="137"/>
      <c r="BD42" s="137"/>
      <c r="BE42" s="137"/>
      <c r="BF42" s="137"/>
      <c r="BG42" s="137"/>
      <c r="BH42" s="137"/>
      <c r="BI42" s="137"/>
      <c r="BJ42" s="137"/>
      <c r="BK42" s="137"/>
    </row>
    <row r="43" spans="1:63" x14ac:dyDescent="0.3">
      <c r="A43" s="135" t="s">
        <v>98</v>
      </c>
      <c r="B43" s="135"/>
      <c r="C43" s="135"/>
      <c r="D43" s="135"/>
      <c r="E43" s="173"/>
      <c r="F43" s="135"/>
      <c r="G43" s="135"/>
      <c r="H43" s="135"/>
      <c r="I43" s="173"/>
      <c r="J43" s="135"/>
      <c r="K43" s="135"/>
      <c r="L43" s="135"/>
      <c r="M43" s="173"/>
      <c r="N43" s="135"/>
      <c r="O43" s="135"/>
      <c r="P43" s="135"/>
      <c r="Q43" s="173"/>
      <c r="R43" s="165">
        <f t="shared" si="7"/>
        <v>0</v>
      </c>
      <c r="S43" s="142">
        <f t="shared" si="9"/>
        <v>0</v>
      </c>
      <c r="T43" s="164"/>
      <c r="U43" s="164"/>
      <c r="V43" s="164"/>
      <c r="W43" s="164"/>
      <c r="X43" s="164"/>
      <c r="Y43" s="137"/>
      <c r="Z43" s="137"/>
      <c r="AA43" s="137"/>
      <c r="AB43" s="137"/>
      <c r="AC43" s="137"/>
      <c r="AD43" s="137"/>
      <c r="AE43" s="137"/>
      <c r="AG43" s="135" t="s">
        <v>98</v>
      </c>
      <c r="AH43" s="135"/>
      <c r="AI43" s="135"/>
      <c r="AJ43" s="135"/>
      <c r="AK43" s="173"/>
      <c r="AL43" s="135"/>
      <c r="AM43" s="135"/>
      <c r="AN43" s="135"/>
      <c r="AO43" s="173"/>
      <c r="AP43" s="135"/>
      <c r="AQ43" s="135"/>
      <c r="AR43" s="135"/>
      <c r="AS43" s="173"/>
      <c r="AT43" s="135"/>
      <c r="AU43" s="135"/>
      <c r="AV43" s="135"/>
      <c r="AW43" s="173"/>
      <c r="AX43" s="165">
        <f t="shared" si="8"/>
        <v>0</v>
      </c>
      <c r="AY43" s="142">
        <f t="shared" si="10"/>
        <v>0</v>
      </c>
      <c r="AZ43" s="137"/>
      <c r="BA43" s="137"/>
      <c r="BB43" s="137"/>
      <c r="BC43" s="137"/>
      <c r="BD43" s="137"/>
      <c r="BE43" s="137"/>
      <c r="BF43" s="137"/>
      <c r="BG43" s="137"/>
      <c r="BH43" s="137"/>
      <c r="BI43" s="137"/>
      <c r="BJ43" s="137"/>
      <c r="BK43" s="137"/>
    </row>
    <row r="44" spans="1:63" x14ac:dyDescent="0.3">
      <c r="A44" s="135" t="s">
        <v>99</v>
      </c>
      <c r="B44" s="135"/>
      <c r="C44" s="135"/>
      <c r="D44" s="135"/>
      <c r="E44" s="173"/>
      <c r="F44" s="135"/>
      <c r="G44" s="135"/>
      <c r="H44" s="135"/>
      <c r="I44" s="173"/>
      <c r="J44" s="135"/>
      <c r="K44" s="135"/>
      <c r="L44" s="135"/>
      <c r="M44" s="173"/>
      <c r="N44" s="135"/>
      <c r="O44" s="135"/>
      <c r="P44" s="135"/>
      <c r="Q44" s="173"/>
      <c r="R44" s="165">
        <f t="shared" si="7"/>
        <v>0</v>
      </c>
      <c r="S44" s="142">
        <f t="shared" si="9"/>
        <v>0</v>
      </c>
      <c r="T44" s="164"/>
      <c r="U44" s="164"/>
      <c r="V44" s="164"/>
      <c r="W44" s="164"/>
      <c r="X44" s="164"/>
      <c r="Y44" s="137"/>
      <c r="Z44" s="137"/>
      <c r="AA44" s="137"/>
      <c r="AB44" s="137"/>
      <c r="AC44" s="137"/>
      <c r="AD44" s="137"/>
      <c r="AE44" s="137"/>
      <c r="AG44" s="135" t="s">
        <v>99</v>
      </c>
      <c r="AH44" s="135"/>
      <c r="AI44" s="135"/>
      <c r="AJ44" s="135"/>
      <c r="AK44" s="173"/>
      <c r="AL44" s="135"/>
      <c r="AM44" s="135"/>
      <c r="AN44" s="135"/>
      <c r="AO44" s="173"/>
      <c r="AP44" s="135"/>
      <c r="AQ44" s="135"/>
      <c r="AR44" s="135"/>
      <c r="AS44" s="173"/>
      <c r="AT44" s="135"/>
      <c r="AU44" s="135"/>
      <c r="AV44" s="135"/>
      <c r="AW44" s="173"/>
      <c r="AX44" s="165">
        <f t="shared" si="8"/>
        <v>0</v>
      </c>
      <c r="AY44" s="142">
        <f t="shared" si="10"/>
        <v>0</v>
      </c>
      <c r="AZ44" s="137"/>
      <c r="BA44" s="137"/>
      <c r="BB44" s="137"/>
      <c r="BC44" s="137"/>
      <c r="BD44" s="137"/>
      <c r="BE44" s="137"/>
      <c r="BF44" s="137"/>
      <c r="BG44" s="137"/>
      <c r="BH44" s="137"/>
      <c r="BI44" s="137"/>
      <c r="BJ44" s="137"/>
      <c r="BK44" s="137"/>
    </row>
    <row r="45" spans="1:63" x14ac:dyDescent="0.3">
      <c r="A45" s="135" t="s">
        <v>100</v>
      </c>
      <c r="B45" s="135"/>
      <c r="C45" s="135"/>
      <c r="D45" s="135"/>
      <c r="E45" s="173"/>
      <c r="F45" s="135"/>
      <c r="G45" s="135"/>
      <c r="H45" s="135"/>
      <c r="I45" s="173"/>
      <c r="J45" s="135"/>
      <c r="K45" s="135"/>
      <c r="L45" s="135"/>
      <c r="M45" s="173"/>
      <c r="N45" s="135"/>
      <c r="O45" s="135"/>
      <c r="P45" s="135"/>
      <c r="Q45" s="173"/>
      <c r="R45" s="165">
        <f t="shared" si="7"/>
        <v>0</v>
      </c>
      <c r="S45" s="142">
        <f t="shared" si="9"/>
        <v>0</v>
      </c>
      <c r="T45" s="164"/>
      <c r="U45" s="164"/>
      <c r="V45" s="164"/>
      <c r="W45" s="164"/>
      <c r="X45" s="164"/>
      <c r="Y45" s="137"/>
      <c r="Z45" s="137"/>
      <c r="AA45" s="137"/>
      <c r="AB45" s="137"/>
      <c r="AC45" s="137"/>
      <c r="AD45" s="137"/>
      <c r="AE45" s="137"/>
      <c r="AG45" s="135" t="s">
        <v>100</v>
      </c>
      <c r="AH45" s="135"/>
      <c r="AI45" s="135"/>
      <c r="AJ45" s="135"/>
      <c r="AK45" s="173"/>
      <c r="AL45" s="135"/>
      <c r="AM45" s="135"/>
      <c r="AN45" s="135"/>
      <c r="AO45" s="173"/>
      <c r="AP45" s="135"/>
      <c r="AQ45" s="135"/>
      <c r="AR45" s="135"/>
      <c r="AS45" s="173"/>
      <c r="AT45" s="135"/>
      <c r="AU45" s="135"/>
      <c r="AV45" s="135"/>
      <c r="AW45" s="173"/>
      <c r="AX45" s="165">
        <f t="shared" si="8"/>
        <v>0</v>
      </c>
      <c r="AY45" s="142">
        <f t="shared" si="10"/>
        <v>0</v>
      </c>
      <c r="AZ45" s="137"/>
      <c r="BA45" s="137"/>
      <c r="BB45" s="137"/>
      <c r="BC45" s="137"/>
      <c r="BD45" s="137"/>
      <c r="BE45" s="137"/>
      <c r="BF45" s="137"/>
      <c r="BG45" s="137"/>
      <c r="BH45" s="137"/>
      <c r="BI45" s="135"/>
      <c r="BJ45" s="135"/>
      <c r="BK45" s="135"/>
    </row>
    <row r="46" spans="1:63" x14ac:dyDescent="0.3">
      <c r="A46" s="135" t="s">
        <v>101</v>
      </c>
      <c r="B46" s="135"/>
      <c r="C46" s="135"/>
      <c r="D46" s="135"/>
      <c r="E46" s="173"/>
      <c r="F46" s="135"/>
      <c r="G46" s="135"/>
      <c r="H46" s="135"/>
      <c r="I46" s="173"/>
      <c r="J46" s="135"/>
      <c r="K46" s="135"/>
      <c r="L46" s="135"/>
      <c r="M46" s="173"/>
      <c r="N46" s="135"/>
      <c r="O46" s="135"/>
      <c r="P46" s="135"/>
      <c r="Q46" s="173"/>
      <c r="R46" s="165">
        <f t="shared" si="7"/>
        <v>0</v>
      </c>
      <c r="S46" s="142">
        <f t="shared" si="9"/>
        <v>0</v>
      </c>
      <c r="T46" s="164"/>
      <c r="U46" s="164"/>
      <c r="V46" s="164"/>
      <c r="W46" s="164"/>
      <c r="X46" s="164"/>
      <c r="Y46" s="137"/>
      <c r="Z46" s="137"/>
      <c r="AA46" s="137"/>
      <c r="AB46" s="137"/>
      <c r="AC46" s="137"/>
      <c r="AD46" s="137"/>
      <c r="AE46" s="137"/>
      <c r="AG46" s="135" t="s">
        <v>101</v>
      </c>
      <c r="AH46" s="135"/>
      <c r="AI46" s="135"/>
      <c r="AJ46" s="135"/>
      <c r="AK46" s="173"/>
      <c r="AL46" s="135"/>
      <c r="AM46" s="135"/>
      <c r="AN46" s="135"/>
      <c r="AO46" s="173"/>
      <c r="AP46" s="135"/>
      <c r="AQ46" s="135"/>
      <c r="AR46" s="135"/>
      <c r="AS46" s="173"/>
      <c r="AT46" s="135"/>
      <c r="AU46" s="135"/>
      <c r="AV46" s="135"/>
      <c r="AW46" s="173"/>
      <c r="AX46" s="165">
        <f t="shared" si="8"/>
        <v>0</v>
      </c>
      <c r="AY46" s="142">
        <f t="shared" si="10"/>
        <v>0</v>
      </c>
      <c r="AZ46" s="137"/>
      <c r="BA46" s="137"/>
      <c r="BB46" s="137"/>
      <c r="BC46" s="137"/>
      <c r="BD46" s="137"/>
      <c r="BE46" s="137"/>
      <c r="BF46" s="137"/>
      <c r="BG46" s="137"/>
      <c r="BH46" s="137"/>
      <c r="BI46" s="135"/>
      <c r="BJ46" s="135"/>
      <c r="BK46" s="135"/>
    </row>
    <row r="47" spans="1:63" x14ac:dyDescent="0.3">
      <c r="A47" s="135" t="s">
        <v>102</v>
      </c>
      <c r="B47" s="135"/>
      <c r="C47" s="135"/>
      <c r="D47" s="135"/>
      <c r="E47" s="173"/>
      <c r="F47" s="135"/>
      <c r="G47" s="135"/>
      <c r="H47" s="135"/>
      <c r="I47" s="173"/>
      <c r="J47" s="135"/>
      <c r="K47" s="135"/>
      <c r="L47" s="135"/>
      <c r="M47" s="173"/>
      <c r="N47" s="135"/>
      <c r="O47" s="135"/>
      <c r="P47" s="135"/>
      <c r="Q47" s="173"/>
      <c r="R47" s="165">
        <f t="shared" si="7"/>
        <v>0</v>
      </c>
      <c r="S47" s="142">
        <f t="shared" si="9"/>
        <v>0</v>
      </c>
      <c r="T47" s="164"/>
      <c r="U47" s="164"/>
      <c r="V47" s="164"/>
      <c r="W47" s="164"/>
      <c r="X47" s="164"/>
      <c r="Y47" s="137"/>
      <c r="Z47" s="137"/>
      <c r="AA47" s="137"/>
      <c r="AB47" s="137"/>
      <c r="AC47" s="137"/>
      <c r="AD47" s="137"/>
      <c r="AE47" s="137"/>
      <c r="AG47" s="135" t="s">
        <v>102</v>
      </c>
      <c r="AH47" s="135"/>
      <c r="AI47" s="135"/>
      <c r="AJ47" s="135"/>
      <c r="AK47" s="173"/>
      <c r="AL47" s="135"/>
      <c r="AM47" s="135"/>
      <c r="AN47" s="135"/>
      <c r="AO47" s="173"/>
      <c r="AP47" s="135"/>
      <c r="AQ47" s="135"/>
      <c r="AR47" s="135"/>
      <c r="AS47" s="173"/>
      <c r="AT47" s="135"/>
      <c r="AU47" s="135"/>
      <c r="AV47" s="135"/>
      <c r="AW47" s="173"/>
      <c r="AX47" s="165">
        <f t="shared" si="8"/>
        <v>0</v>
      </c>
      <c r="AY47" s="142">
        <f t="shared" si="10"/>
        <v>0</v>
      </c>
      <c r="AZ47" s="137"/>
      <c r="BA47" s="137"/>
      <c r="BB47" s="137"/>
      <c r="BC47" s="137"/>
      <c r="BD47" s="137"/>
      <c r="BE47" s="137"/>
      <c r="BF47" s="137"/>
      <c r="BG47" s="137"/>
      <c r="BH47" s="137"/>
      <c r="BI47" s="135"/>
      <c r="BJ47" s="135"/>
      <c r="BK47" s="135"/>
    </row>
    <row r="48" spans="1:63" x14ac:dyDescent="0.3">
      <c r="A48" s="135" t="s">
        <v>103</v>
      </c>
      <c r="B48" s="135"/>
      <c r="C48" s="135"/>
      <c r="D48" s="135"/>
      <c r="E48" s="173"/>
      <c r="F48" s="135"/>
      <c r="G48" s="135"/>
      <c r="H48" s="135"/>
      <c r="I48" s="173"/>
      <c r="J48" s="135"/>
      <c r="K48" s="135"/>
      <c r="L48" s="135"/>
      <c r="M48" s="173"/>
      <c r="N48" s="135"/>
      <c r="O48" s="135"/>
      <c r="P48" s="135"/>
      <c r="Q48" s="173"/>
      <c r="R48" s="165">
        <f t="shared" si="7"/>
        <v>0</v>
      </c>
      <c r="S48" s="142">
        <f t="shared" si="9"/>
        <v>0</v>
      </c>
      <c r="T48" s="164"/>
      <c r="U48" s="164"/>
      <c r="V48" s="164"/>
      <c r="W48" s="164"/>
      <c r="X48" s="164"/>
      <c r="Y48" s="137"/>
      <c r="Z48" s="137"/>
      <c r="AA48" s="137"/>
      <c r="AB48" s="137"/>
      <c r="AC48" s="137"/>
      <c r="AD48" s="137"/>
      <c r="AE48" s="137"/>
      <c r="AG48" s="135" t="s">
        <v>103</v>
      </c>
      <c r="AH48" s="135"/>
      <c r="AI48" s="135"/>
      <c r="AJ48" s="135"/>
      <c r="AK48" s="173"/>
      <c r="AL48" s="135"/>
      <c r="AM48" s="135"/>
      <c r="AN48" s="135"/>
      <c r="AO48" s="173"/>
      <c r="AP48" s="135"/>
      <c r="AQ48" s="135"/>
      <c r="AR48" s="135"/>
      <c r="AS48" s="173"/>
      <c r="AT48" s="135"/>
      <c r="AU48" s="135"/>
      <c r="AV48" s="135"/>
      <c r="AW48" s="173"/>
      <c r="AX48" s="165">
        <f t="shared" si="8"/>
        <v>0</v>
      </c>
      <c r="AY48" s="142">
        <f t="shared" si="10"/>
        <v>0</v>
      </c>
      <c r="AZ48" s="137"/>
      <c r="BA48" s="137"/>
      <c r="BB48" s="137"/>
      <c r="BC48" s="137"/>
      <c r="BD48" s="137"/>
      <c r="BE48" s="137"/>
      <c r="BF48" s="137"/>
      <c r="BG48" s="137"/>
      <c r="BH48" s="137"/>
      <c r="BI48" s="137"/>
      <c r="BJ48" s="137"/>
      <c r="BK48" s="137"/>
    </row>
    <row r="49" spans="1:63" x14ac:dyDescent="0.3">
      <c r="A49" s="135" t="s">
        <v>104</v>
      </c>
      <c r="B49" s="135"/>
      <c r="C49" s="135"/>
      <c r="D49" s="135"/>
      <c r="E49" s="173"/>
      <c r="F49" s="135"/>
      <c r="G49" s="135"/>
      <c r="H49" s="135"/>
      <c r="I49" s="173"/>
      <c r="J49" s="135"/>
      <c r="K49" s="135"/>
      <c r="L49" s="135"/>
      <c r="M49" s="173"/>
      <c r="N49" s="135"/>
      <c r="O49" s="135"/>
      <c r="P49" s="135"/>
      <c r="Q49" s="173"/>
      <c r="R49" s="165">
        <f t="shared" si="7"/>
        <v>0</v>
      </c>
      <c r="S49" s="142">
        <f t="shared" si="9"/>
        <v>0</v>
      </c>
      <c r="T49" s="164"/>
      <c r="U49" s="164"/>
      <c r="V49" s="164"/>
      <c r="W49" s="164"/>
      <c r="X49" s="164"/>
      <c r="Y49" s="137"/>
      <c r="Z49" s="137"/>
      <c r="AA49" s="137"/>
      <c r="AB49" s="137"/>
      <c r="AC49" s="137"/>
      <c r="AD49" s="137"/>
      <c r="AE49" s="137"/>
      <c r="AG49" s="135" t="s">
        <v>104</v>
      </c>
      <c r="AH49" s="135"/>
      <c r="AI49" s="135"/>
      <c r="AJ49" s="135"/>
      <c r="AK49" s="173"/>
      <c r="AL49" s="135"/>
      <c r="AM49" s="135"/>
      <c r="AN49" s="135"/>
      <c r="AO49" s="173"/>
      <c r="AP49" s="135"/>
      <c r="AQ49" s="135"/>
      <c r="AR49" s="135"/>
      <c r="AS49" s="173"/>
      <c r="AT49" s="135"/>
      <c r="AU49" s="135"/>
      <c r="AV49" s="135"/>
      <c r="AW49" s="173"/>
      <c r="AX49" s="165">
        <f t="shared" si="8"/>
        <v>0</v>
      </c>
      <c r="AY49" s="142">
        <f t="shared" si="10"/>
        <v>0</v>
      </c>
      <c r="AZ49" s="137"/>
      <c r="BA49" s="137"/>
      <c r="BB49" s="137"/>
      <c r="BC49" s="137"/>
      <c r="BD49" s="137"/>
      <c r="BE49" s="137"/>
      <c r="BF49" s="137"/>
      <c r="BG49" s="137"/>
      <c r="BH49" s="137"/>
      <c r="BI49" s="137"/>
      <c r="BJ49" s="137"/>
      <c r="BK49" s="137"/>
    </row>
    <row r="50" spans="1:63" x14ac:dyDescent="0.3">
      <c r="A50" s="135" t="s">
        <v>105</v>
      </c>
      <c r="B50" s="135"/>
      <c r="C50" s="135"/>
      <c r="D50" s="135"/>
      <c r="E50" s="173"/>
      <c r="F50" s="135"/>
      <c r="G50" s="135"/>
      <c r="H50" s="135"/>
      <c r="I50" s="173"/>
      <c r="J50" s="135"/>
      <c r="K50" s="135"/>
      <c r="L50" s="135"/>
      <c r="M50" s="173"/>
      <c r="N50" s="135"/>
      <c r="O50" s="135"/>
      <c r="P50" s="135"/>
      <c r="Q50" s="173"/>
      <c r="R50" s="165">
        <f t="shared" si="7"/>
        <v>0</v>
      </c>
      <c r="S50" s="142">
        <f t="shared" si="9"/>
        <v>0</v>
      </c>
      <c r="T50" s="164"/>
      <c r="U50" s="164"/>
      <c r="V50" s="164"/>
      <c r="W50" s="164"/>
      <c r="X50" s="164"/>
      <c r="Y50" s="137"/>
      <c r="Z50" s="137"/>
      <c r="AA50" s="137"/>
      <c r="AB50" s="137"/>
      <c r="AC50" s="137"/>
      <c r="AD50" s="137"/>
      <c r="AE50" s="137"/>
      <c r="AG50" s="135" t="s">
        <v>105</v>
      </c>
      <c r="AH50" s="135"/>
      <c r="AI50" s="135"/>
      <c r="AJ50" s="135"/>
      <c r="AK50" s="173"/>
      <c r="AL50" s="135"/>
      <c r="AM50" s="135"/>
      <c r="AN50" s="135"/>
      <c r="AO50" s="173"/>
      <c r="AP50" s="135"/>
      <c r="AQ50" s="135"/>
      <c r="AR50" s="135"/>
      <c r="AS50" s="173"/>
      <c r="AT50" s="135"/>
      <c r="AU50" s="135"/>
      <c r="AV50" s="135"/>
      <c r="AW50" s="173"/>
      <c r="AX50" s="165">
        <f t="shared" si="8"/>
        <v>0</v>
      </c>
      <c r="AY50" s="142">
        <f t="shared" si="10"/>
        <v>0</v>
      </c>
      <c r="AZ50" s="137"/>
      <c r="BA50" s="137"/>
      <c r="BB50" s="137"/>
      <c r="BC50" s="137"/>
      <c r="BD50" s="137"/>
      <c r="BE50" s="137"/>
      <c r="BF50" s="137"/>
      <c r="BG50" s="137"/>
      <c r="BH50" s="137"/>
      <c r="BI50" s="137"/>
      <c r="BJ50" s="137"/>
      <c r="BK50" s="137"/>
    </row>
    <row r="51" spans="1:63" x14ac:dyDescent="0.3">
      <c r="A51" s="135" t="s">
        <v>106</v>
      </c>
      <c r="B51" s="135"/>
      <c r="C51" s="135"/>
      <c r="D51" s="135"/>
      <c r="E51" s="173"/>
      <c r="F51" s="135"/>
      <c r="G51" s="135"/>
      <c r="H51" s="135"/>
      <c r="I51" s="173"/>
      <c r="J51" s="135"/>
      <c r="K51" s="135"/>
      <c r="L51" s="135"/>
      <c r="M51" s="173"/>
      <c r="N51" s="135"/>
      <c r="O51" s="135"/>
      <c r="P51" s="135"/>
      <c r="Q51" s="173"/>
      <c r="R51" s="165">
        <f t="shared" si="7"/>
        <v>0</v>
      </c>
      <c r="S51" s="142">
        <f t="shared" si="9"/>
        <v>0</v>
      </c>
      <c r="T51" s="164"/>
      <c r="U51" s="164"/>
      <c r="V51" s="164"/>
      <c r="W51" s="164"/>
      <c r="X51" s="164"/>
      <c r="Y51" s="137"/>
      <c r="Z51" s="137"/>
      <c r="AA51" s="137"/>
      <c r="AB51" s="137"/>
      <c r="AC51" s="137"/>
      <c r="AD51" s="137"/>
      <c r="AE51" s="137"/>
      <c r="AG51" s="135" t="s">
        <v>106</v>
      </c>
      <c r="AH51" s="135"/>
      <c r="AI51" s="135"/>
      <c r="AJ51" s="135"/>
      <c r="AK51" s="173"/>
      <c r="AL51" s="135"/>
      <c r="AM51" s="135"/>
      <c r="AN51" s="135"/>
      <c r="AO51" s="173"/>
      <c r="AP51" s="135"/>
      <c r="AQ51" s="135"/>
      <c r="AR51" s="135"/>
      <c r="AS51" s="173"/>
      <c r="AT51" s="135"/>
      <c r="AU51" s="135"/>
      <c r="AV51" s="135"/>
      <c r="AW51" s="173"/>
      <c r="AX51" s="165">
        <f t="shared" si="8"/>
        <v>0</v>
      </c>
      <c r="AY51" s="142">
        <f t="shared" si="10"/>
        <v>0</v>
      </c>
      <c r="AZ51" s="137"/>
      <c r="BA51" s="137"/>
      <c r="BB51" s="137"/>
      <c r="BC51" s="137"/>
      <c r="BD51" s="137"/>
      <c r="BE51" s="137"/>
      <c r="BF51" s="137"/>
      <c r="BG51" s="137"/>
      <c r="BH51" s="137"/>
      <c r="BI51" s="137"/>
      <c r="BJ51" s="137"/>
      <c r="BK51" s="137"/>
    </row>
    <row r="52" spans="1:63" x14ac:dyDescent="0.3">
      <c r="A52" s="135" t="s">
        <v>107</v>
      </c>
      <c r="B52" s="135"/>
      <c r="C52" s="135"/>
      <c r="D52" s="135"/>
      <c r="E52" s="173"/>
      <c r="F52" s="135"/>
      <c r="G52" s="135"/>
      <c r="H52" s="135"/>
      <c r="I52" s="173"/>
      <c r="J52" s="135"/>
      <c r="K52" s="135"/>
      <c r="L52" s="135"/>
      <c r="M52" s="173"/>
      <c r="N52" s="135"/>
      <c r="O52" s="135"/>
      <c r="P52" s="135"/>
      <c r="Q52" s="173"/>
      <c r="R52" s="165">
        <f t="shared" si="7"/>
        <v>0</v>
      </c>
      <c r="S52" s="142">
        <f t="shared" si="9"/>
        <v>0</v>
      </c>
      <c r="T52" s="164"/>
      <c r="U52" s="164"/>
      <c r="V52" s="164"/>
      <c r="W52" s="164"/>
      <c r="X52" s="164"/>
      <c r="Y52" s="137"/>
      <c r="Z52" s="137"/>
      <c r="AA52" s="137"/>
      <c r="AB52" s="137"/>
      <c r="AC52" s="137"/>
      <c r="AD52" s="137"/>
      <c r="AE52" s="137"/>
      <c r="AG52" s="135" t="s">
        <v>107</v>
      </c>
      <c r="AH52" s="135"/>
      <c r="AI52" s="135"/>
      <c r="AJ52" s="135"/>
      <c r="AK52" s="173"/>
      <c r="AL52" s="135"/>
      <c r="AM52" s="135"/>
      <c r="AN52" s="135"/>
      <c r="AO52" s="173"/>
      <c r="AP52" s="135"/>
      <c r="AQ52" s="135"/>
      <c r="AR52" s="135"/>
      <c r="AS52" s="173"/>
      <c r="AT52" s="135"/>
      <c r="AU52" s="135"/>
      <c r="AV52" s="135"/>
      <c r="AW52" s="173"/>
      <c r="AX52" s="165">
        <f t="shared" si="8"/>
        <v>0</v>
      </c>
      <c r="AY52" s="142">
        <f t="shared" si="10"/>
        <v>0</v>
      </c>
      <c r="AZ52" s="137"/>
      <c r="BA52" s="137"/>
      <c r="BB52" s="137"/>
      <c r="BC52" s="137"/>
      <c r="BD52" s="137"/>
      <c r="BE52" s="137"/>
      <c r="BF52" s="137"/>
      <c r="BG52" s="137"/>
      <c r="BH52" s="137"/>
      <c r="BI52" s="137"/>
      <c r="BJ52" s="137"/>
      <c r="BK52" s="137"/>
    </row>
    <row r="53" spans="1:63" x14ac:dyDescent="0.3">
      <c r="A53" s="135" t="s">
        <v>108</v>
      </c>
      <c r="B53" s="135"/>
      <c r="C53" s="135"/>
      <c r="D53" s="135"/>
      <c r="E53" s="173"/>
      <c r="F53" s="135"/>
      <c r="G53" s="135"/>
      <c r="H53" s="135"/>
      <c r="I53" s="173"/>
      <c r="J53" s="135"/>
      <c r="K53" s="135"/>
      <c r="L53" s="135"/>
      <c r="M53" s="173"/>
      <c r="N53" s="135"/>
      <c r="O53" s="135"/>
      <c r="P53" s="135"/>
      <c r="Q53" s="173"/>
      <c r="R53" s="165">
        <f t="shared" si="7"/>
        <v>0</v>
      </c>
      <c r="S53" s="142">
        <f t="shared" si="9"/>
        <v>0</v>
      </c>
      <c r="T53" s="164"/>
      <c r="U53" s="164"/>
      <c r="V53" s="164"/>
      <c r="W53" s="164"/>
      <c r="X53" s="164"/>
      <c r="Y53" s="137"/>
      <c r="Z53" s="137"/>
      <c r="AA53" s="137"/>
      <c r="AB53" s="137"/>
      <c r="AC53" s="137"/>
      <c r="AD53" s="137"/>
      <c r="AE53" s="137"/>
      <c r="AG53" s="135" t="s">
        <v>108</v>
      </c>
      <c r="AH53" s="135"/>
      <c r="AI53" s="135"/>
      <c r="AJ53" s="135"/>
      <c r="AK53" s="173"/>
      <c r="AL53" s="135"/>
      <c r="AM53" s="135"/>
      <c r="AN53" s="135"/>
      <c r="AO53" s="173"/>
      <c r="AP53" s="135"/>
      <c r="AQ53" s="135"/>
      <c r="AR53" s="135"/>
      <c r="AS53" s="173"/>
      <c r="AT53" s="135"/>
      <c r="AU53" s="135"/>
      <c r="AV53" s="135"/>
      <c r="AW53" s="173"/>
      <c r="AX53" s="165">
        <f t="shared" si="8"/>
        <v>0</v>
      </c>
      <c r="AY53" s="142">
        <f t="shared" si="10"/>
        <v>0</v>
      </c>
      <c r="AZ53" s="137"/>
      <c r="BA53" s="137"/>
      <c r="BB53" s="137"/>
      <c r="BC53" s="137"/>
      <c r="BD53" s="137"/>
      <c r="BE53" s="137"/>
      <c r="BF53" s="137"/>
      <c r="BG53" s="137"/>
      <c r="BH53" s="137"/>
      <c r="BI53" s="137"/>
      <c r="BJ53" s="137"/>
      <c r="BK53" s="137"/>
    </row>
    <row r="54" spans="1:63" x14ac:dyDescent="0.3">
      <c r="A54" s="135" t="s">
        <v>109</v>
      </c>
      <c r="B54" s="135"/>
      <c r="C54" s="135"/>
      <c r="D54" s="135"/>
      <c r="E54" s="173"/>
      <c r="F54" s="135"/>
      <c r="G54" s="135"/>
      <c r="H54" s="135"/>
      <c r="I54" s="173"/>
      <c r="J54" s="135"/>
      <c r="K54" s="135"/>
      <c r="L54" s="135"/>
      <c r="M54" s="173"/>
      <c r="N54" s="135"/>
      <c r="O54" s="135"/>
      <c r="P54" s="135"/>
      <c r="Q54" s="173"/>
      <c r="R54" s="165">
        <f t="shared" si="7"/>
        <v>0</v>
      </c>
      <c r="S54" s="142">
        <f t="shared" si="9"/>
        <v>0</v>
      </c>
      <c r="T54" s="164"/>
      <c r="U54" s="164"/>
      <c r="V54" s="164"/>
      <c r="W54" s="164"/>
      <c r="X54" s="164"/>
      <c r="Y54" s="137"/>
      <c r="Z54" s="137"/>
      <c r="AA54" s="137"/>
      <c r="AB54" s="137"/>
      <c r="AC54" s="137"/>
      <c r="AD54" s="137"/>
      <c r="AE54" s="137"/>
      <c r="AG54" s="135" t="s">
        <v>109</v>
      </c>
      <c r="AH54" s="135"/>
      <c r="AI54" s="135"/>
      <c r="AJ54" s="135"/>
      <c r="AK54" s="173"/>
      <c r="AL54" s="135"/>
      <c r="AM54" s="135"/>
      <c r="AN54" s="135"/>
      <c r="AO54" s="173"/>
      <c r="AP54" s="135"/>
      <c r="AQ54" s="135"/>
      <c r="AR54" s="135"/>
      <c r="AS54" s="173"/>
      <c r="AT54" s="135"/>
      <c r="AU54" s="135"/>
      <c r="AV54" s="135"/>
      <c r="AW54" s="173"/>
      <c r="AX54" s="165">
        <f t="shared" si="8"/>
        <v>0</v>
      </c>
      <c r="AY54" s="142">
        <f t="shared" si="10"/>
        <v>0</v>
      </c>
      <c r="AZ54" s="137"/>
      <c r="BA54" s="137"/>
      <c r="BB54" s="137"/>
      <c r="BC54" s="137"/>
      <c r="BD54" s="137"/>
      <c r="BE54" s="137"/>
      <c r="BF54" s="137"/>
      <c r="BG54" s="137"/>
      <c r="BH54" s="137"/>
      <c r="BI54" s="137"/>
      <c r="BJ54" s="137"/>
      <c r="BK54" s="137"/>
    </row>
    <row r="55" spans="1:63" x14ac:dyDescent="0.3">
      <c r="A55" s="135" t="s">
        <v>110</v>
      </c>
      <c r="B55" s="135"/>
      <c r="C55" s="135"/>
      <c r="D55" s="135"/>
      <c r="E55" s="173"/>
      <c r="F55" s="135"/>
      <c r="G55" s="135"/>
      <c r="H55" s="135"/>
      <c r="I55" s="173"/>
      <c r="J55" s="135"/>
      <c r="K55" s="135"/>
      <c r="L55" s="135"/>
      <c r="M55" s="173"/>
      <c r="N55" s="135"/>
      <c r="O55" s="135"/>
      <c r="P55" s="135"/>
      <c r="Q55" s="173"/>
      <c r="R55" s="165">
        <f t="shared" si="7"/>
        <v>0</v>
      </c>
      <c r="S55" s="142">
        <f t="shared" si="9"/>
        <v>0</v>
      </c>
      <c r="T55" s="164"/>
      <c r="U55" s="164"/>
      <c r="V55" s="164"/>
      <c r="W55" s="164"/>
      <c r="X55" s="164"/>
      <c r="Y55" s="137"/>
      <c r="Z55" s="137"/>
      <c r="AA55" s="137"/>
      <c r="AB55" s="137"/>
      <c r="AC55" s="137"/>
      <c r="AD55" s="137"/>
      <c r="AE55" s="137"/>
      <c r="AG55" s="135" t="s">
        <v>110</v>
      </c>
      <c r="AH55" s="135"/>
      <c r="AI55" s="135"/>
      <c r="AJ55" s="135"/>
      <c r="AK55" s="173"/>
      <c r="AL55" s="135"/>
      <c r="AM55" s="135"/>
      <c r="AN55" s="135"/>
      <c r="AO55" s="173"/>
      <c r="AP55" s="135"/>
      <c r="AQ55" s="135"/>
      <c r="AR55" s="135"/>
      <c r="AS55" s="173"/>
      <c r="AT55" s="135"/>
      <c r="AU55" s="135"/>
      <c r="AV55" s="135"/>
      <c r="AW55" s="173"/>
      <c r="AX55" s="165">
        <f t="shared" si="8"/>
        <v>0</v>
      </c>
      <c r="AY55" s="142">
        <f t="shared" si="10"/>
        <v>0</v>
      </c>
      <c r="AZ55" s="137"/>
      <c r="BA55" s="137"/>
      <c r="BB55" s="137"/>
      <c r="BC55" s="137"/>
      <c r="BD55" s="137"/>
      <c r="BE55" s="137"/>
      <c r="BF55" s="137"/>
      <c r="BG55" s="137"/>
      <c r="BH55" s="137"/>
      <c r="BI55" s="137"/>
      <c r="BJ55" s="137"/>
      <c r="BK55" s="137"/>
    </row>
    <row r="56" spans="1:63" x14ac:dyDescent="0.3">
      <c r="A56" s="135" t="s">
        <v>111</v>
      </c>
      <c r="B56" s="135"/>
      <c r="C56" s="135"/>
      <c r="D56" s="135"/>
      <c r="E56" s="173"/>
      <c r="F56" s="135"/>
      <c r="G56" s="135"/>
      <c r="H56" s="135"/>
      <c r="I56" s="173"/>
      <c r="J56" s="135"/>
      <c r="K56" s="135"/>
      <c r="L56" s="135"/>
      <c r="M56" s="173"/>
      <c r="N56" s="135"/>
      <c r="O56" s="135"/>
      <c r="P56" s="135"/>
      <c r="Q56" s="173"/>
      <c r="R56" s="165">
        <f t="shared" si="7"/>
        <v>0</v>
      </c>
      <c r="S56" s="142">
        <f t="shared" si="9"/>
        <v>0</v>
      </c>
      <c r="T56" s="164"/>
      <c r="U56" s="164"/>
      <c r="V56" s="164"/>
      <c r="W56" s="164"/>
      <c r="X56" s="164"/>
      <c r="Y56" s="137"/>
      <c r="Z56" s="137"/>
      <c r="AA56" s="137"/>
      <c r="AB56" s="137"/>
      <c r="AC56" s="137"/>
      <c r="AD56" s="137"/>
      <c r="AE56" s="137"/>
      <c r="AG56" s="135" t="s">
        <v>111</v>
      </c>
      <c r="AH56" s="135"/>
      <c r="AI56" s="135"/>
      <c r="AJ56" s="135"/>
      <c r="AK56" s="173"/>
      <c r="AL56" s="135"/>
      <c r="AM56" s="135"/>
      <c r="AN56" s="135"/>
      <c r="AO56" s="173"/>
      <c r="AP56" s="135"/>
      <c r="AQ56" s="135"/>
      <c r="AR56" s="135"/>
      <c r="AS56" s="173"/>
      <c r="AT56" s="135"/>
      <c r="AU56" s="135"/>
      <c r="AV56" s="135"/>
      <c r="AW56" s="173"/>
      <c r="AX56" s="165">
        <f t="shared" si="8"/>
        <v>0</v>
      </c>
      <c r="AY56" s="142">
        <f t="shared" si="10"/>
        <v>0</v>
      </c>
      <c r="AZ56" s="137"/>
      <c r="BA56" s="137"/>
      <c r="BB56" s="137"/>
      <c r="BC56" s="137"/>
      <c r="BD56" s="137"/>
      <c r="BE56" s="137"/>
      <c r="BF56" s="137"/>
      <c r="BG56" s="137"/>
      <c r="BH56" s="137"/>
      <c r="BI56" s="137"/>
      <c r="BJ56" s="137"/>
      <c r="BK56" s="137"/>
    </row>
    <row r="57" spans="1:63" x14ac:dyDescent="0.3">
      <c r="A57" s="135" t="s">
        <v>112</v>
      </c>
      <c r="B57" s="135"/>
      <c r="C57" s="135"/>
      <c r="D57" s="135"/>
      <c r="E57" s="173"/>
      <c r="F57" s="135"/>
      <c r="G57" s="135"/>
      <c r="H57" s="135"/>
      <c r="I57" s="173"/>
      <c r="J57" s="135"/>
      <c r="K57" s="135"/>
      <c r="L57" s="135"/>
      <c r="M57" s="173"/>
      <c r="N57" s="135"/>
      <c r="O57" s="135"/>
      <c r="P57" s="135"/>
      <c r="Q57" s="173"/>
      <c r="R57" s="165">
        <f t="shared" si="7"/>
        <v>0</v>
      </c>
      <c r="S57" s="142">
        <f t="shared" si="9"/>
        <v>0</v>
      </c>
      <c r="T57" s="164"/>
      <c r="U57" s="164"/>
      <c r="V57" s="164"/>
      <c r="W57" s="164"/>
      <c r="X57" s="164"/>
      <c r="Y57" s="137"/>
      <c r="Z57" s="137"/>
      <c r="AA57" s="137"/>
      <c r="AB57" s="137"/>
      <c r="AC57" s="137"/>
      <c r="AD57" s="137"/>
      <c r="AE57" s="137"/>
      <c r="AG57" s="135" t="s">
        <v>112</v>
      </c>
      <c r="AH57" s="135"/>
      <c r="AI57" s="135"/>
      <c r="AJ57" s="135"/>
      <c r="AK57" s="173"/>
      <c r="AL57" s="135"/>
      <c r="AM57" s="135"/>
      <c r="AN57" s="135"/>
      <c r="AO57" s="173"/>
      <c r="AP57" s="135"/>
      <c r="AQ57" s="135"/>
      <c r="AR57" s="135"/>
      <c r="AS57" s="173"/>
      <c r="AT57" s="135"/>
      <c r="AU57" s="135"/>
      <c r="AV57" s="135"/>
      <c r="AW57" s="173"/>
      <c r="AX57" s="165">
        <f t="shared" si="8"/>
        <v>0</v>
      </c>
      <c r="AY57" s="142">
        <f t="shared" si="10"/>
        <v>0</v>
      </c>
      <c r="AZ57" s="137"/>
      <c r="BA57" s="137"/>
      <c r="BB57" s="137"/>
      <c r="BC57" s="137"/>
      <c r="BD57" s="137"/>
      <c r="BE57" s="137"/>
      <c r="BF57" s="137"/>
      <c r="BG57" s="137"/>
      <c r="BH57" s="137"/>
      <c r="BI57" s="137"/>
      <c r="BJ57" s="137"/>
      <c r="BK57" s="137"/>
    </row>
    <row r="58" spans="1:63" x14ac:dyDescent="0.3">
      <c r="A58" s="139" t="s">
        <v>113</v>
      </c>
      <c r="B58" s="136">
        <f t="shared" ref="B58:Q58" si="11">SUM(B37:B57)</f>
        <v>0</v>
      </c>
      <c r="C58" s="136">
        <f t="shared" si="11"/>
        <v>0</v>
      </c>
      <c r="D58" s="136">
        <f t="shared" si="11"/>
        <v>0</v>
      </c>
      <c r="E58" s="174">
        <f t="shared" si="11"/>
        <v>0</v>
      </c>
      <c r="F58" s="136">
        <f t="shared" si="11"/>
        <v>0</v>
      </c>
      <c r="G58" s="136">
        <f t="shared" si="11"/>
        <v>0</v>
      </c>
      <c r="H58" s="136">
        <f t="shared" si="11"/>
        <v>0</v>
      </c>
      <c r="I58" s="174">
        <f t="shared" si="11"/>
        <v>0</v>
      </c>
      <c r="J58" s="136">
        <f t="shared" si="11"/>
        <v>0</v>
      </c>
      <c r="K58" s="136">
        <f t="shared" si="11"/>
        <v>0</v>
      </c>
      <c r="L58" s="136">
        <f t="shared" si="11"/>
        <v>0</v>
      </c>
      <c r="M58" s="174">
        <f t="shared" si="11"/>
        <v>0</v>
      </c>
      <c r="N58" s="136">
        <f t="shared" si="11"/>
        <v>0</v>
      </c>
      <c r="O58" s="136">
        <f t="shared" si="11"/>
        <v>0</v>
      </c>
      <c r="P58" s="136">
        <f t="shared" si="11"/>
        <v>0</v>
      </c>
      <c r="Q58" s="174">
        <f t="shared" si="11"/>
        <v>0</v>
      </c>
      <c r="R58" s="136">
        <f t="shared" ref="R58:AE58" si="12">SUM(R37:R57)</f>
        <v>0</v>
      </c>
      <c r="S58" s="142">
        <f t="shared" si="12"/>
        <v>0</v>
      </c>
      <c r="T58" s="136">
        <f t="shared" si="12"/>
        <v>0</v>
      </c>
      <c r="U58" s="136">
        <f t="shared" si="12"/>
        <v>0</v>
      </c>
      <c r="V58" s="136">
        <f t="shared" si="12"/>
        <v>0</v>
      </c>
      <c r="W58" s="136">
        <f t="shared" si="12"/>
        <v>0</v>
      </c>
      <c r="X58" s="136">
        <f t="shared" si="12"/>
        <v>0</v>
      </c>
      <c r="Y58" s="136">
        <f t="shared" si="12"/>
        <v>0</v>
      </c>
      <c r="Z58" s="136">
        <f t="shared" si="12"/>
        <v>0</v>
      </c>
      <c r="AA58" s="136">
        <f t="shared" si="12"/>
        <v>0</v>
      </c>
      <c r="AB58" s="136">
        <f t="shared" si="12"/>
        <v>0</v>
      </c>
      <c r="AC58" s="136">
        <f t="shared" si="12"/>
        <v>0</v>
      </c>
      <c r="AD58" s="136">
        <f t="shared" si="12"/>
        <v>0</v>
      </c>
      <c r="AE58" s="136">
        <f t="shared" si="12"/>
        <v>0</v>
      </c>
      <c r="AG58" s="139" t="s">
        <v>113</v>
      </c>
      <c r="AH58" s="136">
        <f t="shared" ref="AH58:AW58" si="13">SUM(AH37:AH57)</f>
        <v>0</v>
      </c>
      <c r="AI58" s="136">
        <f t="shared" si="13"/>
        <v>0</v>
      </c>
      <c r="AJ58" s="136">
        <f t="shared" si="13"/>
        <v>0</v>
      </c>
      <c r="AK58" s="174">
        <f t="shared" si="13"/>
        <v>0</v>
      </c>
      <c r="AL58" s="136">
        <f t="shared" si="13"/>
        <v>0</v>
      </c>
      <c r="AM58" s="136">
        <f t="shared" si="13"/>
        <v>0</v>
      </c>
      <c r="AN58" s="136">
        <f t="shared" si="13"/>
        <v>0</v>
      </c>
      <c r="AO58" s="174">
        <f t="shared" si="13"/>
        <v>0</v>
      </c>
      <c r="AP58" s="136">
        <f t="shared" si="13"/>
        <v>0</v>
      </c>
      <c r="AQ58" s="136">
        <f t="shared" si="13"/>
        <v>0</v>
      </c>
      <c r="AR58" s="136">
        <f t="shared" si="13"/>
        <v>0</v>
      </c>
      <c r="AS58" s="174">
        <f t="shared" si="13"/>
        <v>0</v>
      </c>
      <c r="AT58" s="136">
        <f t="shared" si="13"/>
        <v>0</v>
      </c>
      <c r="AU58" s="136">
        <f t="shared" si="13"/>
        <v>0</v>
      </c>
      <c r="AV58" s="136">
        <f t="shared" si="13"/>
        <v>0</v>
      </c>
      <c r="AW58" s="174">
        <f t="shared" si="13"/>
        <v>0</v>
      </c>
      <c r="AX58" s="166">
        <f t="shared" ref="AX58:BK58" si="14">SUM(AX37:AX57)</f>
        <v>0</v>
      </c>
      <c r="AY58" s="143">
        <f t="shared" si="14"/>
        <v>0</v>
      </c>
      <c r="AZ58" s="136">
        <f t="shared" si="14"/>
        <v>0</v>
      </c>
      <c r="BA58" s="136">
        <f t="shared" si="14"/>
        <v>0</v>
      </c>
      <c r="BB58" s="136">
        <f t="shared" si="14"/>
        <v>0</v>
      </c>
      <c r="BC58" s="136">
        <f t="shared" si="14"/>
        <v>0</v>
      </c>
      <c r="BD58" s="136">
        <f t="shared" si="14"/>
        <v>0</v>
      </c>
      <c r="BE58" s="136">
        <f t="shared" si="14"/>
        <v>0</v>
      </c>
      <c r="BF58" s="136">
        <f t="shared" si="14"/>
        <v>0</v>
      </c>
      <c r="BG58" s="136">
        <f t="shared" si="14"/>
        <v>0</v>
      </c>
      <c r="BH58" s="136">
        <f t="shared" si="14"/>
        <v>0</v>
      </c>
      <c r="BI58" s="136">
        <f t="shared" si="14"/>
        <v>0</v>
      </c>
      <c r="BJ58" s="136">
        <f t="shared" si="14"/>
        <v>0</v>
      </c>
      <c r="BK58" s="136">
        <f t="shared" si="14"/>
        <v>0</v>
      </c>
    </row>
  </sheetData>
  <mergeCells count="44">
    <mergeCell ref="BI4:BK4"/>
    <mergeCell ref="A4:BH4"/>
    <mergeCell ref="BI1:BK1"/>
    <mergeCell ref="BI2:BK2"/>
    <mergeCell ref="BI3:BK3"/>
    <mergeCell ref="A1:BH1"/>
    <mergeCell ref="A2:BH2"/>
    <mergeCell ref="A3:BH3"/>
    <mergeCell ref="AG5:BK5"/>
    <mergeCell ref="A9:A10"/>
    <mergeCell ref="D9:E9"/>
    <mergeCell ref="H9:I9"/>
    <mergeCell ref="B6:BK6"/>
    <mergeCell ref="R9:S9"/>
    <mergeCell ref="A5:AE5"/>
    <mergeCell ref="AJ9:AK9"/>
    <mergeCell ref="AN9:AO9"/>
    <mergeCell ref="Z9:AE9"/>
    <mergeCell ref="AG9:AG10"/>
    <mergeCell ref="L9:M9"/>
    <mergeCell ref="P9:Q9"/>
    <mergeCell ref="B7:BK7"/>
    <mergeCell ref="T9:Y9"/>
    <mergeCell ref="BF35:BK35"/>
    <mergeCell ref="AR9:AS9"/>
    <mergeCell ref="AV9:AW9"/>
    <mergeCell ref="BF9:BK9"/>
    <mergeCell ref="AZ9:BE9"/>
    <mergeCell ref="AX35:AY35"/>
    <mergeCell ref="AZ35:BE35"/>
    <mergeCell ref="AX9:AY9"/>
    <mergeCell ref="A35:A36"/>
    <mergeCell ref="D35:E35"/>
    <mergeCell ref="H35:I35"/>
    <mergeCell ref="L35:M35"/>
    <mergeCell ref="P35:Q35"/>
    <mergeCell ref="AN35:AO35"/>
    <mergeCell ref="AR35:AS35"/>
    <mergeCell ref="AV35:AW35"/>
    <mergeCell ref="R35:S35"/>
    <mergeCell ref="T35:Y35"/>
    <mergeCell ref="Z35:AE35"/>
    <mergeCell ref="AG35:AG36"/>
    <mergeCell ref="AJ35:AK35"/>
  </mergeCells>
  <pageMargins left="0.7" right="0.7" top="0.75" bottom="0.75" header="0.3" footer="0.3"/>
  <pageSetup scale="18"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B45"/>
  <sheetViews>
    <sheetView topLeftCell="A24" zoomScale="90" zoomScaleNormal="90" workbookViewId="0">
      <selection activeCell="B30" sqref="B30"/>
    </sheetView>
  </sheetViews>
  <sheetFormatPr baseColWidth="10" defaultColWidth="10.6640625" defaultRowHeight="13.8" x14ac:dyDescent="0.3"/>
  <cols>
    <col min="1" max="1" width="72" style="119" bestFit="1" customWidth="1"/>
    <col min="2" max="2" width="73.44140625" style="119" customWidth="1"/>
    <col min="3" max="3" width="10.6640625" style="119"/>
    <col min="4" max="4" width="31.109375" style="119" customWidth="1"/>
    <col min="5" max="5" width="70.109375" style="119" customWidth="1"/>
    <col min="6" max="6" width="17.33203125" style="119" customWidth="1"/>
    <col min="7" max="8" width="21.6640625" style="119" customWidth="1"/>
    <col min="9" max="9" width="19.33203125" style="119" customWidth="1"/>
    <col min="10" max="10" width="42" style="119" customWidth="1"/>
    <col min="11" max="16384" width="10.6640625" style="119"/>
  </cols>
  <sheetData>
    <row r="1" spans="1:2" ht="25.5" customHeight="1" x14ac:dyDescent="0.3">
      <c r="A1" s="747" t="s">
        <v>195</v>
      </c>
      <c r="B1" s="748"/>
    </row>
    <row r="2" spans="1:2" ht="25.5" customHeight="1" x14ac:dyDescent="0.3">
      <c r="A2" s="749" t="s">
        <v>397</v>
      </c>
      <c r="B2" s="750"/>
    </row>
    <row r="3" spans="1:2" x14ac:dyDescent="0.3">
      <c r="A3" s="170" t="s">
        <v>321</v>
      </c>
      <c r="B3" s="120" t="s">
        <v>322</v>
      </c>
    </row>
    <row r="4" spans="1:2" x14ac:dyDescent="0.3">
      <c r="A4" s="171" t="s">
        <v>71</v>
      </c>
      <c r="B4" s="127" t="s">
        <v>354</v>
      </c>
    </row>
    <row r="5" spans="1:2" ht="96.6" x14ac:dyDescent="0.3">
      <c r="A5" s="171" t="s">
        <v>67</v>
      </c>
      <c r="B5" s="175" t="s">
        <v>414</v>
      </c>
    </row>
    <row r="6" spans="1:2" x14ac:dyDescent="0.3">
      <c r="A6" s="171" t="s">
        <v>0</v>
      </c>
      <c r="B6" s="751" t="s">
        <v>349</v>
      </c>
    </row>
    <row r="7" spans="1:2" x14ac:dyDescent="0.3">
      <c r="A7" s="171" t="s">
        <v>77</v>
      </c>
      <c r="B7" s="752"/>
    </row>
    <row r="8" spans="1:2" x14ac:dyDescent="0.3">
      <c r="A8" s="171" t="s">
        <v>73</v>
      </c>
      <c r="B8" s="752"/>
    </row>
    <row r="9" spans="1:2" x14ac:dyDescent="0.3">
      <c r="A9" s="171" t="s">
        <v>330</v>
      </c>
      <c r="B9" s="753"/>
    </row>
    <row r="10" spans="1:2" ht="27.6" x14ac:dyDescent="0.3">
      <c r="A10" s="171" t="s">
        <v>292</v>
      </c>
      <c r="B10" s="121" t="s">
        <v>356</v>
      </c>
    </row>
    <row r="11" spans="1:2" ht="27.6" x14ac:dyDescent="0.3">
      <c r="A11" s="171" t="s">
        <v>1</v>
      </c>
      <c r="B11" s="121" t="s">
        <v>372</v>
      </c>
    </row>
    <row r="12" spans="1:2" ht="55.2" x14ac:dyDescent="0.3">
      <c r="A12" s="171" t="s">
        <v>15</v>
      </c>
      <c r="B12" s="122" t="s">
        <v>350</v>
      </c>
    </row>
    <row r="13" spans="1:2" ht="27.6" x14ac:dyDescent="0.3">
      <c r="A13" s="171" t="s">
        <v>328</v>
      </c>
      <c r="B13" s="122" t="s">
        <v>351</v>
      </c>
    </row>
    <row r="14" spans="1:2" ht="27.6" x14ac:dyDescent="0.3">
      <c r="A14" s="171" t="s">
        <v>329</v>
      </c>
      <c r="B14" s="122" t="s">
        <v>357</v>
      </c>
    </row>
    <row r="15" spans="1:2" ht="72" customHeight="1" x14ac:dyDescent="0.3">
      <c r="A15" s="172" t="s">
        <v>326</v>
      </c>
      <c r="B15" s="123" t="s">
        <v>352</v>
      </c>
    </row>
    <row r="16" spans="1:2" ht="165.6" x14ac:dyDescent="0.3">
      <c r="A16" s="172" t="s">
        <v>327</v>
      </c>
      <c r="B16" s="124" t="s">
        <v>353</v>
      </c>
    </row>
    <row r="17" spans="1:2" ht="25.5" customHeight="1" x14ac:dyDescent="0.3">
      <c r="A17" s="749" t="s">
        <v>398</v>
      </c>
      <c r="B17" s="750"/>
    </row>
    <row r="18" spans="1:2" x14ac:dyDescent="0.3">
      <c r="A18" s="170" t="s">
        <v>321</v>
      </c>
      <c r="B18" s="120" t="s">
        <v>322</v>
      </c>
    </row>
    <row r="19" spans="1:2" x14ac:dyDescent="0.3">
      <c r="A19" s="171" t="s">
        <v>71</v>
      </c>
      <c r="B19" s="127" t="s">
        <v>354</v>
      </c>
    </row>
    <row r="20" spans="1:2" ht="96.6" x14ac:dyDescent="0.3">
      <c r="A20" s="171" t="s">
        <v>67</v>
      </c>
      <c r="B20" s="126" t="s">
        <v>355</v>
      </c>
    </row>
    <row r="21" spans="1:2" ht="27.6" x14ac:dyDescent="0.3">
      <c r="A21" s="171" t="s">
        <v>331</v>
      </c>
      <c r="B21" s="122" t="s">
        <v>332</v>
      </c>
    </row>
    <row r="22" spans="1:2" ht="41.4" x14ac:dyDescent="0.3">
      <c r="A22" s="171" t="s">
        <v>324</v>
      </c>
      <c r="B22" s="122" t="s">
        <v>358</v>
      </c>
    </row>
    <row r="23" spans="1:2" ht="55.2" x14ac:dyDescent="0.3">
      <c r="A23" s="171" t="s">
        <v>333</v>
      </c>
      <c r="B23" s="122" t="s">
        <v>334</v>
      </c>
    </row>
    <row r="24" spans="1:2" ht="27.6" x14ac:dyDescent="0.3">
      <c r="A24" s="171" t="s">
        <v>323</v>
      </c>
      <c r="B24" s="122" t="s">
        <v>359</v>
      </c>
    </row>
    <row r="25" spans="1:2" ht="48" customHeight="1" x14ac:dyDescent="0.3">
      <c r="A25" s="171" t="s">
        <v>298</v>
      </c>
      <c r="B25" s="122" t="s">
        <v>403</v>
      </c>
    </row>
    <row r="26" spans="1:2" ht="46.2" customHeight="1" x14ac:dyDescent="0.3">
      <c r="A26" s="171" t="s">
        <v>335</v>
      </c>
      <c r="B26" s="125" t="s">
        <v>368</v>
      </c>
    </row>
    <row r="27" spans="1:2" ht="55.2" x14ac:dyDescent="0.3">
      <c r="A27" s="171" t="s">
        <v>279</v>
      </c>
      <c r="B27" s="125" t="s">
        <v>362</v>
      </c>
    </row>
    <row r="28" spans="1:2" ht="58.2" customHeight="1" x14ac:dyDescent="0.3">
      <c r="A28" s="171" t="s">
        <v>336</v>
      </c>
      <c r="B28" s="125" t="s">
        <v>337</v>
      </c>
    </row>
    <row r="29" spans="1:2" ht="27.6" x14ac:dyDescent="0.3">
      <c r="A29" s="171" t="s">
        <v>361</v>
      </c>
      <c r="B29" s="125" t="s">
        <v>363</v>
      </c>
    </row>
    <row r="30" spans="1:2" ht="58.95" customHeight="1" x14ac:dyDescent="0.3">
      <c r="A30" s="171" t="s">
        <v>116</v>
      </c>
      <c r="B30" s="125" t="s">
        <v>364</v>
      </c>
    </row>
    <row r="31" spans="1:2" ht="144" customHeight="1" x14ac:dyDescent="0.3">
      <c r="A31" s="171" t="s">
        <v>338</v>
      </c>
      <c r="B31" s="125" t="s">
        <v>365</v>
      </c>
    </row>
    <row r="32" spans="1:2" ht="27.6" x14ac:dyDescent="0.3">
      <c r="A32" s="171" t="s">
        <v>339</v>
      </c>
      <c r="B32" s="125" t="s">
        <v>342</v>
      </c>
    </row>
    <row r="33" spans="1:2" ht="27.6" x14ac:dyDescent="0.3">
      <c r="A33" s="171" t="s">
        <v>340</v>
      </c>
      <c r="B33" s="125" t="s">
        <v>341</v>
      </c>
    </row>
    <row r="34" spans="1:2" ht="27.6" x14ac:dyDescent="0.3">
      <c r="A34" s="171" t="s">
        <v>319</v>
      </c>
      <c r="B34" s="125" t="s">
        <v>366</v>
      </c>
    </row>
    <row r="35" spans="1:2" ht="27.6" x14ac:dyDescent="0.3">
      <c r="A35" s="171" t="s">
        <v>346</v>
      </c>
      <c r="B35" s="125" t="s">
        <v>343</v>
      </c>
    </row>
    <row r="36" spans="1:2" ht="69" x14ac:dyDescent="0.3">
      <c r="A36" s="171" t="s">
        <v>404</v>
      </c>
      <c r="B36" s="125" t="s">
        <v>406</v>
      </c>
    </row>
    <row r="37" spans="1:2" x14ac:dyDescent="0.3">
      <c r="A37" s="171" t="s">
        <v>401</v>
      </c>
      <c r="B37" s="125" t="s">
        <v>408</v>
      </c>
    </row>
    <row r="38" spans="1:2" ht="27.6" x14ac:dyDescent="0.3">
      <c r="A38" s="171" t="s">
        <v>407</v>
      </c>
      <c r="B38" s="125" t="s">
        <v>409</v>
      </c>
    </row>
    <row r="39" spans="1:2" ht="41.4" x14ac:dyDescent="0.3">
      <c r="A39" s="171" t="s">
        <v>325</v>
      </c>
      <c r="B39" s="125" t="s">
        <v>344</v>
      </c>
    </row>
    <row r="40" spans="1:2" ht="27.6" x14ac:dyDescent="0.3">
      <c r="A40" s="172" t="s">
        <v>297</v>
      </c>
      <c r="B40" s="125" t="s">
        <v>345</v>
      </c>
    </row>
    <row r="41" spans="1:2" ht="25.5" customHeight="1" x14ac:dyDescent="0.3">
      <c r="A41" s="749" t="s">
        <v>347</v>
      </c>
      <c r="B41" s="750"/>
    </row>
    <row r="42" spans="1:2" x14ac:dyDescent="0.3">
      <c r="A42" s="747" t="s">
        <v>348</v>
      </c>
      <c r="B42" s="748"/>
    </row>
    <row r="43" spans="1:2" ht="72" customHeight="1" x14ac:dyDescent="0.3">
      <c r="A43" s="745" t="s">
        <v>394</v>
      </c>
      <c r="B43" s="746"/>
    </row>
    <row r="44" spans="1:2" ht="27.6" x14ac:dyDescent="0.3">
      <c r="A44" s="171" t="s">
        <v>361</v>
      </c>
      <c r="B44" s="125" t="s">
        <v>411</v>
      </c>
    </row>
    <row r="45" spans="1:2" ht="27.6" x14ac:dyDescent="0.3">
      <c r="A45" s="172" t="s">
        <v>413</v>
      </c>
      <c r="B45" s="125" t="s">
        <v>412</v>
      </c>
    </row>
  </sheetData>
  <mergeCells count="7">
    <mergeCell ref="A43:B43"/>
    <mergeCell ref="A1:B1"/>
    <mergeCell ref="A2:B2"/>
    <mergeCell ref="B6:B9"/>
    <mergeCell ref="A17:B17"/>
    <mergeCell ref="A41:B41"/>
    <mergeCell ref="A42:B42"/>
  </mergeCells>
  <pageMargins left="0.25" right="0.25" top="0.75" bottom="0.75" header="0.3" footer="0.3"/>
  <pageSetup scale="35"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I56"/>
  <sheetViews>
    <sheetView topLeftCell="B1" zoomScale="91" workbookViewId="0">
      <selection activeCell="B30" sqref="B30"/>
    </sheetView>
  </sheetViews>
  <sheetFormatPr baseColWidth="10" defaultColWidth="11.44140625" defaultRowHeight="13.8" x14ac:dyDescent="0.3"/>
  <cols>
    <col min="1" max="1" width="44.109375" style="189" customWidth="1"/>
    <col min="2" max="2" width="61.6640625" style="189" customWidth="1"/>
    <col min="3" max="3" width="61.109375" style="189" customWidth="1"/>
    <col min="4" max="4" width="81" style="189" customWidth="1"/>
    <col min="5" max="5" width="32.6640625" style="200" customWidth="1"/>
    <col min="6" max="6" width="19" style="189" customWidth="1"/>
    <col min="7" max="7" width="29.44140625" style="189" customWidth="1"/>
    <col min="8" max="8" width="36.33203125" style="189" customWidth="1"/>
    <col min="9" max="9" width="40" style="189" customWidth="1"/>
    <col min="10" max="16384" width="11.44140625" style="189"/>
  </cols>
  <sheetData>
    <row r="1" spans="1:9" s="183" customFormat="1" ht="27.6" x14ac:dyDescent="0.3">
      <c r="A1" s="182" t="s">
        <v>114</v>
      </c>
      <c r="B1" s="182" t="s">
        <v>196</v>
      </c>
      <c r="C1" s="182" t="s">
        <v>115</v>
      </c>
      <c r="D1" s="182" t="s">
        <v>265</v>
      </c>
      <c r="E1" s="182" t="s">
        <v>116</v>
      </c>
      <c r="F1" s="182" t="s">
        <v>86</v>
      </c>
      <c r="G1" s="182" t="s">
        <v>290</v>
      </c>
      <c r="H1" s="182" t="s">
        <v>288</v>
      </c>
      <c r="I1" s="182" t="s">
        <v>298</v>
      </c>
    </row>
    <row r="2" spans="1:9" s="183" customFormat="1" ht="27.6" x14ac:dyDescent="0.3">
      <c r="A2" s="184" t="s">
        <v>117</v>
      </c>
      <c r="B2" s="114" t="s">
        <v>197</v>
      </c>
      <c r="C2" s="184" t="s">
        <v>118</v>
      </c>
      <c r="D2" s="185" t="s">
        <v>267</v>
      </c>
      <c r="E2" s="123" t="s">
        <v>120</v>
      </c>
      <c r="F2" s="186" t="s">
        <v>280</v>
      </c>
      <c r="G2" s="187" t="s">
        <v>381</v>
      </c>
      <c r="H2" s="187" t="s">
        <v>300</v>
      </c>
      <c r="I2" s="122" t="s">
        <v>303</v>
      </c>
    </row>
    <row r="3" spans="1:9" ht="41.4" x14ac:dyDescent="0.3">
      <c r="A3" s="184" t="s">
        <v>121</v>
      </c>
      <c r="B3" s="114" t="s">
        <v>198</v>
      </c>
      <c r="C3" s="184" t="s">
        <v>122</v>
      </c>
      <c r="D3" s="188" t="s">
        <v>119</v>
      </c>
      <c r="E3" s="123" t="s">
        <v>124</v>
      </c>
      <c r="F3" s="122" t="s">
        <v>281</v>
      </c>
      <c r="G3" s="187" t="s">
        <v>382</v>
      </c>
      <c r="H3" s="187" t="s">
        <v>301</v>
      </c>
      <c r="I3" s="122" t="s">
        <v>304</v>
      </c>
    </row>
    <row r="4" spans="1:9" ht="27.6" x14ac:dyDescent="0.3">
      <c r="A4" s="184" t="s">
        <v>125</v>
      </c>
      <c r="B4" s="181" t="s">
        <v>199</v>
      </c>
      <c r="C4" s="184" t="s">
        <v>126</v>
      </c>
      <c r="D4" s="188" t="s">
        <v>123</v>
      </c>
      <c r="E4" s="123" t="s">
        <v>128</v>
      </c>
      <c r="F4" s="122" t="s">
        <v>282</v>
      </c>
      <c r="G4" s="187" t="s">
        <v>383</v>
      </c>
      <c r="H4" s="187" t="s">
        <v>390</v>
      </c>
      <c r="I4" s="122" t="s">
        <v>305</v>
      </c>
    </row>
    <row r="5" spans="1:9" ht="41.4" x14ac:dyDescent="0.3">
      <c r="A5" s="184" t="s">
        <v>129</v>
      </c>
      <c r="B5" s="114" t="s">
        <v>200</v>
      </c>
      <c r="C5" s="184" t="s">
        <v>130</v>
      </c>
      <c r="D5" s="188" t="s">
        <v>127</v>
      </c>
      <c r="E5" s="123" t="s">
        <v>132</v>
      </c>
      <c r="F5" s="122" t="s">
        <v>283</v>
      </c>
      <c r="G5" s="187" t="s">
        <v>380</v>
      </c>
      <c r="H5" s="187" t="s">
        <v>391</v>
      </c>
      <c r="I5" s="122" t="s">
        <v>306</v>
      </c>
    </row>
    <row r="6" spans="1:9" ht="27.6" x14ac:dyDescent="0.3">
      <c r="A6" s="184" t="s">
        <v>133</v>
      </c>
      <c r="B6" s="114" t="s">
        <v>201</v>
      </c>
      <c r="C6" s="184" t="s">
        <v>134</v>
      </c>
      <c r="D6" s="188" t="s">
        <v>131</v>
      </c>
      <c r="E6" s="123" t="s">
        <v>136</v>
      </c>
      <c r="G6" s="187" t="s">
        <v>299</v>
      </c>
      <c r="H6" s="187" t="s">
        <v>392</v>
      </c>
      <c r="I6" s="122" t="s">
        <v>307</v>
      </c>
    </row>
    <row r="7" spans="1:9" ht="41.4" x14ac:dyDescent="0.3">
      <c r="B7" s="114" t="s">
        <v>202</v>
      </c>
      <c r="C7" s="184" t="s">
        <v>137</v>
      </c>
      <c r="D7" s="188" t="s">
        <v>135</v>
      </c>
      <c r="E7" s="122" t="s">
        <v>139</v>
      </c>
      <c r="G7" s="123" t="s">
        <v>389</v>
      </c>
      <c r="H7" s="187" t="s">
        <v>302</v>
      </c>
      <c r="I7" s="122" t="s">
        <v>308</v>
      </c>
    </row>
    <row r="8" spans="1:9" ht="27.6" x14ac:dyDescent="0.3">
      <c r="A8" s="190"/>
      <c r="B8" s="114" t="s">
        <v>203</v>
      </c>
      <c r="C8" s="184" t="s">
        <v>140</v>
      </c>
      <c r="D8" s="188" t="s">
        <v>138</v>
      </c>
      <c r="E8" s="122" t="s">
        <v>142</v>
      </c>
      <c r="I8" s="122" t="s">
        <v>309</v>
      </c>
    </row>
    <row r="9" spans="1:9" ht="27.6" x14ac:dyDescent="0.3">
      <c r="A9" s="190"/>
      <c r="B9" s="114" t="s">
        <v>204</v>
      </c>
      <c r="C9" s="184" t="s">
        <v>143</v>
      </c>
      <c r="D9" s="191" t="s">
        <v>141</v>
      </c>
      <c r="E9" s="122" t="s">
        <v>145</v>
      </c>
      <c r="I9" s="122" t="s">
        <v>310</v>
      </c>
    </row>
    <row r="10" spans="1:9" ht="41.4" x14ac:dyDescent="0.3">
      <c r="A10" s="190"/>
      <c r="B10" s="114" t="s">
        <v>205</v>
      </c>
      <c r="C10" s="184" t="s">
        <v>146</v>
      </c>
      <c r="D10" s="188" t="s">
        <v>144</v>
      </c>
      <c r="E10" s="122" t="s">
        <v>148</v>
      </c>
      <c r="I10" s="122" t="s">
        <v>311</v>
      </c>
    </row>
    <row r="11" spans="1:9" ht="41.4" x14ac:dyDescent="0.3">
      <c r="A11" s="190"/>
      <c r="B11" s="114" t="s">
        <v>206</v>
      </c>
      <c r="C11" s="184" t="s">
        <v>149</v>
      </c>
      <c r="D11" s="188" t="s">
        <v>147</v>
      </c>
      <c r="E11" s="122" t="s">
        <v>151</v>
      </c>
      <c r="I11" s="122" t="s">
        <v>312</v>
      </c>
    </row>
    <row r="12" spans="1:9" ht="27.6" x14ac:dyDescent="0.3">
      <c r="A12" s="190"/>
      <c r="B12" s="114" t="s">
        <v>207</v>
      </c>
      <c r="C12" s="192" t="s">
        <v>152</v>
      </c>
      <c r="D12" s="188" t="s">
        <v>150</v>
      </c>
      <c r="E12" s="122" t="s">
        <v>154</v>
      </c>
      <c r="I12" s="122" t="s">
        <v>313</v>
      </c>
    </row>
    <row r="13" spans="1:9" ht="27.6" x14ac:dyDescent="0.3">
      <c r="A13" s="190"/>
      <c r="B13" s="118" t="s">
        <v>208</v>
      </c>
      <c r="D13" s="188" t="s">
        <v>153</v>
      </c>
      <c r="E13" s="122" t="s">
        <v>156</v>
      </c>
      <c r="I13" s="122" t="s">
        <v>314</v>
      </c>
    </row>
    <row r="14" spans="1:9" ht="27.6" x14ac:dyDescent="0.3">
      <c r="A14" s="190"/>
      <c r="B14" s="114" t="s">
        <v>209</v>
      </c>
      <c r="C14" s="190"/>
      <c r="D14" s="188" t="s">
        <v>155</v>
      </c>
      <c r="E14" s="122" t="s">
        <v>158</v>
      </c>
    </row>
    <row r="15" spans="1:9" ht="27.6" x14ac:dyDescent="0.3">
      <c r="A15" s="190"/>
      <c r="B15" s="114" t="s">
        <v>210</v>
      </c>
      <c r="C15" s="190"/>
      <c r="D15" s="188" t="s">
        <v>157</v>
      </c>
      <c r="E15" s="122" t="s">
        <v>276</v>
      </c>
    </row>
    <row r="16" spans="1:9" ht="27.6" x14ac:dyDescent="0.3">
      <c r="A16" s="190"/>
      <c r="B16" s="114" t="s">
        <v>211</v>
      </c>
      <c r="C16" s="190"/>
      <c r="D16" s="188" t="s">
        <v>159</v>
      </c>
      <c r="E16" s="193"/>
    </row>
    <row r="17" spans="1:5" ht="27.6" x14ac:dyDescent="0.3">
      <c r="A17" s="190"/>
      <c r="B17" s="114" t="s">
        <v>212</v>
      </c>
      <c r="C17" s="190"/>
      <c r="D17" s="188" t="s">
        <v>160</v>
      </c>
      <c r="E17" s="193"/>
    </row>
    <row r="18" spans="1:5" ht="27.6" x14ac:dyDescent="0.3">
      <c r="A18" s="190"/>
      <c r="B18" s="114" t="s">
        <v>213</v>
      </c>
      <c r="C18" s="190"/>
      <c r="D18" s="188" t="s">
        <v>161</v>
      </c>
      <c r="E18" s="193"/>
    </row>
    <row r="19" spans="1:5" ht="27.6" x14ac:dyDescent="0.3">
      <c r="A19" s="190"/>
      <c r="B19" s="114" t="s">
        <v>214</v>
      </c>
      <c r="C19" s="190"/>
      <c r="D19" s="188" t="s">
        <v>162</v>
      </c>
      <c r="E19" s="193"/>
    </row>
    <row r="20" spans="1:5" x14ac:dyDescent="0.3">
      <c r="A20" s="190"/>
      <c r="B20" s="114" t="s">
        <v>215</v>
      </c>
      <c r="C20" s="190"/>
      <c r="D20" s="188" t="s">
        <v>163</v>
      </c>
      <c r="E20" s="193"/>
    </row>
    <row r="21" spans="1:5" ht="27.6" x14ac:dyDescent="0.3">
      <c r="B21" s="114" t="s">
        <v>216</v>
      </c>
      <c r="D21" s="188" t="s">
        <v>164</v>
      </c>
      <c r="E21" s="193"/>
    </row>
    <row r="22" spans="1:5" ht="27.6" x14ac:dyDescent="0.3">
      <c r="B22" s="114" t="s">
        <v>217</v>
      </c>
      <c r="D22" s="188" t="s">
        <v>165</v>
      </c>
      <c r="E22" s="193"/>
    </row>
    <row r="23" spans="1:5" x14ac:dyDescent="0.3">
      <c r="B23" s="114" t="s">
        <v>218</v>
      </c>
      <c r="D23" s="188" t="s">
        <v>166</v>
      </c>
      <c r="E23" s="193"/>
    </row>
    <row r="24" spans="1:5" x14ac:dyDescent="0.3">
      <c r="D24" s="194" t="s">
        <v>266</v>
      </c>
      <c r="E24" s="194" t="s">
        <v>257</v>
      </c>
    </row>
    <row r="25" spans="1:5" ht="27.6" x14ac:dyDescent="0.3">
      <c r="D25" s="195" t="s">
        <v>219</v>
      </c>
      <c r="E25" s="122" t="s">
        <v>220</v>
      </c>
    </row>
    <row r="26" spans="1:5" ht="69" x14ac:dyDescent="0.3">
      <c r="D26" s="195" t="s">
        <v>221</v>
      </c>
      <c r="E26" s="122" t="s">
        <v>264</v>
      </c>
    </row>
    <row r="27" spans="1:5" ht="55.2" x14ac:dyDescent="0.3">
      <c r="D27" s="754" t="s">
        <v>222</v>
      </c>
      <c r="E27" s="122" t="s">
        <v>223</v>
      </c>
    </row>
    <row r="28" spans="1:5" ht="55.2" x14ac:dyDescent="0.3">
      <c r="D28" s="755"/>
      <c r="E28" s="122" t="s">
        <v>224</v>
      </c>
    </row>
    <row r="29" spans="1:5" ht="41.4" x14ac:dyDescent="0.3">
      <c r="D29" s="755"/>
      <c r="E29" s="122" t="s">
        <v>225</v>
      </c>
    </row>
    <row r="30" spans="1:5" ht="41.4" x14ac:dyDescent="0.3">
      <c r="D30" s="756"/>
      <c r="E30" s="122" t="s">
        <v>226</v>
      </c>
    </row>
    <row r="31" spans="1:5" ht="82.8" x14ac:dyDescent="0.3">
      <c r="D31" s="195" t="s">
        <v>227</v>
      </c>
      <c r="E31" s="122" t="s">
        <v>228</v>
      </c>
    </row>
    <row r="32" spans="1:5" ht="55.2" x14ac:dyDescent="0.3">
      <c r="D32" s="195" t="s">
        <v>229</v>
      </c>
      <c r="E32" s="122" t="s">
        <v>230</v>
      </c>
    </row>
    <row r="33" spans="4:5" ht="41.4" x14ac:dyDescent="0.3">
      <c r="D33" s="195" t="s">
        <v>231</v>
      </c>
      <c r="E33" s="122" t="s">
        <v>232</v>
      </c>
    </row>
    <row r="34" spans="4:5" ht="69" x14ac:dyDescent="0.3">
      <c r="D34" s="195" t="s">
        <v>258</v>
      </c>
      <c r="E34" s="122" t="s">
        <v>233</v>
      </c>
    </row>
    <row r="35" spans="4:5" ht="55.2" x14ac:dyDescent="0.3">
      <c r="D35" s="195" t="s">
        <v>234</v>
      </c>
      <c r="E35" s="122" t="s">
        <v>235</v>
      </c>
    </row>
    <row r="36" spans="4:5" ht="41.4" x14ac:dyDescent="0.3">
      <c r="D36" s="195" t="s">
        <v>236</v>
      </c>
      <c r="E36" s="122" t="s">
        <v>237</v>
      </c>
    </row>
    <row r="37" spans="4:5" ht="41.4" x14ac:dyDescent="0.3">
      <c r="D37" s="195" t="s">
        <v>238</v>
      </c>
      <c r="E37" s="122" t="s">
        <v>239</v>
      </c>
    </row>
    <row r="38" spans="4:5" ht="27.6" x14ac:dyDescent="0.3">
      <c r="D38" s="195" t="s">
        <v>240</v>
      </c>
      <c r="E38" s="122" t="s">
        <v>241</v>
      </c>
    </row>
    <row r="39" spans="4:5" ht="69" x14ac:dyDescent="0.3">
      <c r="D39" s="196" t="s">
        <v>259</v>
      </c>
      <c r="E39" s="197" t="s">
        <v>242</v>
      </c>
    </row>
    <row r="40" spans="4:5" ht="69" x14ac:dyDescent="0.3">
      <c r="D40" s="198" t="s">
        <v>243</v>
      </c>
      <c r="E40" s="122" t="s">
        <v>263</v>
      </c>
    </row>
    <row r="41" spans="4:5" ht="69" x14ac:dyDescent="0.3">
      <c r="D41" s="195" t="s">
        <v>260</v>
      </c>
      <c r="E41" s="122" t="s">
        <v>244</v>
      </c>
    </row>
    <row r="42" spans="4:5" ht="41.4" x14ac:dyDescent="0.3">
      <c r="D42" s="195" t="s">
        <v>245</v>
      </c>
      <c r="E42" s="122" t="s">
        <v>246</v>
      </c>
    </row>
    <row r="43" spans="4:5" ht="69" x14ac:dyDescent="0.3">
      <c r="D43" s="198" t="s">
        <v>253</v>
      </c>
      <c r="E43" s="122" t="s">
        <v>262</v>
      </c>
    </row>
    <row r="44" spans="4:5" ht="27.6" x14ac:dyDescent="0.3">
      <c r="D44" s="199" t="s">
        <v>254</v>
      </c>
      <c r="E44" s="122" t="s">
        <v>261</v>
      </c>
    </row>
    <row r="45" spans="4:5" ht="27.6" x14ac:dyDescent="0.3">
      <c r="D45" s="188" t="s">
        <v>247</v>
      </c>
      <c r="E45" s="122" t="s">
        <v>248</v>
      </c>
    </row>
    <row r="46" spans="4:5" ht="69" x14ac:dyDescent="0.3">
      <c r="D46" s="188" t="s">
        <v>249</v>
      </c>
      <c r="E46" s="122" t="s">
        <v>250</v>
      </c>
    </row>
    <row r="47" spans="4:5" ht="41.4" x14ac:dyDescent="0.3">
      <c r="D47" s="188" t="s">
        <v>251</v>
      </c>
      <c r="E47" s="122" t="s">
        <v>252</v>
      </c>
    </row>
    <row r="48" spans="4:5" ht="41.4" x14ac:dyDescent="0.3">
      <c r="D48" s="188" t="s">
        <v>255</v>
      </c>
      <c r="E48" s="122" t="s">
        <v>256</v>
      </c>
    </row>
    <row r="49" spans="4:4" x14ac:dyDescent="0.3">
      <c r="D49" s="194" t="s">
        <v>268</v>
      </c>
    </row>
    <row r="50" spans="4:4" ht="27.6" x14ac:dyDescent="0.3">
      <c r="D50" s="188" t="s">
        <v>274</v>
      </c>
    </row>
    <row r="51" spans="4:4" ht="27.6" x14ac:dyDescent="0.3">
      <c r="D51" s="188" t="s">
        <v>275</v>
      </c>
    </row>
    <row r="52" spans="4:4" x14ac:dyDescent="0.3">
      <c r="D52" s="194" t="s">
        <v>269</v>
      </c>
    </row>
    <row r="53" spans="4:4" ht="27.6" x14ac:dyDescent="0.3">
      <c r="D53" s="199" t="s">
        <v>270</v>
      </c>
    </row>
    <row r="54" spans="4:4" ht="27.6" x14ac:dyDescent="0.3">
      <c r="D54" s="199" t="s">
        <v>271</v>
      </c>
    </row>
    <row r="55" spans="4:4" x14ac:dyDescent="0.3">
      <c r="D55" s="199" t="s">
        <v>272</v>
      </c>
    </row>
    <row r="56" spans="4:4" x14ac:dyDescent="0.3">
      <c r="D56" s="199" t="s">
        <v>273</v>
      </c>
    </row>
  </sheetData>
  <mergeCells count="1">
    <mergeCell ref="D27:D30"/>
  </mergeCells>
  <pageMargins left="0.7" right="0.7" top="0.75" bottom="0.75" header="0.3" footer="0.3"/>
  <pageSetup scale="27" orientation="landscape"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M35"/>
  <sheetViews>
    <sheetView topLeftCell="B1" zoomScale="84" zoomScaleNormal="75" workbookViewId="0">
      <selection activeCell="B30" sqref="B30"/>
    </sheetView>
  </sheetViews>
  <sheetFormatPr baseColWidth="10" defaultColWidth="11.44140625" defaultRowHeight="13.2" x14ac:dyDescent="0.25"/>
  <cols>
    <col min="1" max="1" width="39.109375" style="205" customWidth="1"/>
    <col min="2" max="2" width="31" style="205" customWidth="1"/>
    <col min="3" max="3" width="22.33203125" style="205" bestFit="1" customWidth="1"/>
    <col min="4" max="4" width="18.44140625" style="205" customWidth="1"/>
    <col min="5" max="5" width="20" style="205" customWidth="1"/>
    <col min="6" max="6" width="19" style="205" customWidth="1"/>
    <col min="7" max="7" width="21.109375" style="205" customWidth="1"/>
    <col min="8" max="8" width="22" style="205" customWidth="1"/>
    <col min="9" max="9" width="16" style="205" bestFit="1" customWidth="1"/>
    <col min="10" max="10" width="17.33203125" style="205" bestFit="1" customWidth="1"/>
    <col min="11" max="11" width="20.6640625" style="205" customWidth="1"/>
    <col min="12" max="12" width="0" style="205" hidden="1" customWidth="1"/>
    <col min="13" max="13" width="15.44140625" style="205" bestFit="1" customWidth="1"/>
    <col min="14" max="16384" width="11.44140625" style="205"/>
  </cols>
  <sheetData>
    <row r="1" spans="1:13" x14ac:dyDescent="0.25">
      <c r="A1" s="758" t="s">
        <v>442</v>
      </c>
      <c r="B1" s="758"/>
      <c r="C1" s="758"/>
      <c r="D1" s="758"/>
    </row>
    <row r="2" spans="1:13" ht="66.599999999999994" thickBot="1" x14ac:dyDescent="0.3">
      <c r="A2" s="206" t="s">
        <v>443</v>
      </c>
      <c r="B2" s="207" t="s">
        <v>417</v>
      </c>
      <c r="C2" s="208">
        <v>1000000000</v>
      </c>
      <c r="D2" s="209">
        <f>C2*100/C4</f>
        <v>38.46153846153846</v>
      </c>
      <c r="E2" s="210"/>
      <c r="F2" s="211" t="s">
        <v>444</v>
      </c>
      <c r="G2" s="212" t="s">
        <v>445</v>
      </c>
      <c r="H2" s="213">
        <v>2022</v>
      </c>
      <c r="I2" s="214" t="s">
        <v>446</v>
      </c>
      <c r="J2" s="212" t="s">
        <v>447</v>
      </c>
      <c r="K2" s="214" t="s">
        <v>448</v>
      </c>
      <c r="L2" s="215"/>
    </row>
    <row r="3" spans="1:13" ht="118.2" customHeight="1" x14ac:dyDescent="0.25">
      <c r="A3" s="216" t="s">
        <v>449</v>
      </c>
      <c r="B3" s="217" t="s">
        <v>450</v>
      </c>
      <c r="C3" s="208">
        <v>1600000000</v>
      </c>
      <c r="D3" s="209">
        <f>C3*100/C4</f>
        <v>61.53846153846154</v>
      </c>
      <c r="E3" s="210"/>
      <c r="F3" s="218" t="s">
        <v>451</v>
      </c>
      <c r="G3" s="204">
        <v>4000000</v>
      </c>
      <c r="H3" s="204">
        <v>5000000</v>
      </c>
      <c r="I3" s="204">
        <v>5000000</v>
      </c>
      <c r="J3" s="204">
        <v>1000000</v>
      </c>
      <c r="K3" s="219">
        <f>+G3+H3+I3+J3</f>
        <v>15000000</v>
      </c>
    </row>
    <row r="4" spans="1:13" x14ac:dyDescent="0.25">
      <c r="A4" s="759"/>
      <c r="B4" s="759"/>
      <c r="C4" s="220">
        <f>SUM(C2:C3)</f>
        <v>2600000000</v>
      </c>
      <c r="D4" s="221">
        <f>SUM(D2:D3)</f>
        <v>100</v>
      </c>
      <c r="E4" s="222"/>
      <c r="F4" s="223"/>
      <c r="G4" s="224">
        <v>3</v>
      </c>
      <c r="H4" s="225">
        <f>+H3/$K$3</f>
        <v>0.33333333333333331</v>
      </c>
      <c r="I4" s="225">
        <f>+I3/$K$3</f>
        <v>0.33333333333333331</v>
      </c>
      <c r="J4" s="225">
        <f>+J3/$K$3</f>
        <v>6.6666666666666666E-2</v>
      </c>
      <c r="K4" s="226"/>
    </row>
    <row r="5" spans="1:13" ht="14.4" x14ac:dyDescent="0.25">
      <c r="A5" s="227"/>
      <c r="B5" s="227"/>
      <c r="C5" s="228"/>
      <c r="D5" s="222"/>
      <c r="E5" s="222"/>
      <c r="F5" s="223"/>
      <c r="G5" s="229">
        <v>12000000</v>
      </c>
      <c r="H5" s="229">
        <v>9000000</v>
      </c>
      <c r="I5" s="229">
        <v>12000000</v>
      </c>
      <c r="J5" s="230">
        <v>5000000</v>
      </c>
      <c r="K5" s="229">
        <f>SUM(G5:J5)</f>
        <v>38000000</v>
      </c>
      <c r="L5" s="231"/>
    </row>
    <row r="6" spans="1:13" x14ac:dyDescent="0.25">
      <c r="F6" s="223" t="s">
        <v>452</v>
      </c>
      <c r="G6" s="232">
        <v>25000000</v>
      </c>
      <c r="H6" s="232">
        <v>30000000</v>
      </c>
      <c r="I6" s="232">
        <v>20000000</v>
      </c>
      <c r="J6" s="232">
        <v>5000000</v>
      </c>
      <c r="K6" s="232">
        <f>SUM(G6:J6)</f>
        <v>80000000</v>
      </c>
      <c r="M6" s="233">
        <f>+K7/K6</f>
        <v>1.5277339875</v>
      </c>
    </row>
    <row r="7" spans="1:13" x14ac:dyDescent="0.25">
      <c r="F7" s="223" t="s">
        <v>453</v>
      </c>
      <c r="G7" s="232">
        <v>49762063</v>
      </c>
      <c r="H7" s="232">
        <v>72456656</v>
      </c>
      <c r="I7" s="232"/>
      <c r="J7" s="232"/>
      <c r="K7" s="232">
        <f>SUM(G7:J7)</f>
        <v>122218719</v>
      </c>
    </row>
    <row r="8" spans="1:13" x14ac:dyDescent="0.25">
      <c r="F8" s="223" t="s">
        <v>454</v>
      </c>
      <c r="G8" s="232"/>
      <c r="H8" s="232"/>
      <c r="I8" s="232">
        <v>60000000</v>
      </c>
      <c r="J8" s="232">
        <v>20000000</v>
      </c>
      <c r="K8" s="232">
        <f>SUM(G8:J8)</f>
        <v>80000000</v>
      </c>
      <c r="M8" s="263">
        <f>+G6+H6+I8+J8</f>
        <v>135000000</v>
      </c>
    </row>
    <row r="9" spans="1:13" x14ac:dyDescent="0.25">
      <c r="F9" s="222"/>
      <c r="G9" s="234">
        <f>+G6/$K$6</f>
        <v>0.3125</v>
      </c>
      <c r="H9" s="234">
        <f t="shared" ref="H9:J9" si="0">+H6/$K$6</f>
        <v>0.375</v>
      </c>
      <c r="I9" s="234">
        <f t="shared" si="0"/>
        <v>0.25</v>
      </c>
      <c r="J9" s="234">
        <f t="shared" si="0"/>
        <v>6.25E-2</v>
      </c>
      <c r="K9" s="235">
        <f>SUM(K7:K8)</f>
        <v>202218719</v>
      </c>
    </row>
    <row r="10" spans="1:13" x14ac:dyDescent="0.25">
      <c r="F10" s="222"/>
      <c r="G10" s="235"/>
      <c r="H10" s="235"/>
      <c r="I10" s="235"/>
      <c r="J10" s="235"/>
      <c r="K10" s="235"/>
    </row>
    <row r="11" spans="1:13" x14ac:dyDescent="0.25">
      <c r="C11" s="236">
        <f>+C13/$H$13</f>
        <v>0.125</v>
      </c>
      <c r="D11" s="236">
        <f t="shared" ref="D11:H11" si="1">+D13/$H$13</f>
        <v>0.25</v>
      </c>
      <c r="E11" s="236">
        <f t="shared" si="1"/>
        <v>0.25</v>
      </c>
      <c r="F11" s="236">
        <f t="shared" si="1"/>
        <v>0.25</v>
      </c>
      <c r="G11" s="236">
        <f t="shared" si="1"/>
        <v>0.125</v>
      </c>
      <c r="H11" s="236">
        <f t="shared" si="1"/>
        <v>1</v>
      </c>
      <c r="I11" s="235"/>
      <c r="J11" s="235"/>
      <c r="K11" s="235"/>
    </row>
    <row r="12" spans="1:13" x14ac:dyDescent="0.25">
      <c r="A12" s="237" t="s">
        <v>455</v>
      </c>
      <c r="B12" s="237" t="s">
        <v>456</v>
      </c>
      <c r="C12" s="237">
        <v>2020</v>
      </c>
      <c r="D12" s="237">
        <v>2021</v>
      </c>
      <c r="E12" s="237">
        <v>2022</v>
      </c>
      <c r="F12" s="237">
        <v>2023</v>
      </c>
      <c r="G12" s="237">
        <v>2024</v>
      </c>
      <c r="H12" s="237" t="s">
        <v>448</v>
      </c>
      <c r="K12" s="238"/>
      <c r="L12" s="239" t="s">
        <v>457</v>
      </c>
    </row>
    <row r="13" spans="1:13" ht="28.5" customHeight="1" x14ac:dyDescent="0.25">
      <c r="A13" s="760" t="s">
        <v>458</v>
      </c>
      <c r="B13" s="239" t="s">
        <v>457</v>
      </c>
      <c r="C13" s="240">
        <v>0.5</v>
      </c>
      <c r="D13" s="241">
        <v>1</v>
      </c>
      <c r="E13" s="241">
        <v>1</v>
      </c>
      <c r="F13" s="241">
        <v>1</v>
      </c>
      <c r="G13" s="240">
        <v>0.5</v>
      </c>
      <c r="H13" s="242">
        <f>SUM(C13:G13)</f>
        <v>4</v>
      </c>
      <c r="J13" s="243">
        <v>1</v>
      </c>
      <c r="L13" s="239" t="s">
        <v>459</v>
      </c>
    </row>
    <row r="14" spans="1:13" ht="31.95" customHeight="1" x14ac:dyDescent="0.25">
      <c r="A14" s="761"/>
      <c r="B14" s="244" t="s">
        <v>370</v>
      </c>
      <c r="C14" s="220">
        <v>376332000</v>
      </c>
      <c r="D14" s="220">
        <f>+C2</f>
        <v>1000000000</v>
      </c>
      <c r="E14" s="220">
        <v>1000000000</v>
      </c>
      <c r="F14" s="220">
        <v>999686000</v>
      </c>
      <c r="G14" s="220">
        <v>600000000</v>
      </c>
      <c r="H14" s="220">
        <f>+SUM(C14:G14)</f>
        <v>3976018000</v>
      </c>
      <c r="L14" s="239" t="s">
        <v>460</v>
      </c>
    </row>
    <row r="15" spans="1:13" ht="24" customHeight="1" x14ac:dyDescent="0.25">
      <c r="A15" s="760" t="s">
        <v>461</v>
      </c>
      <c r="B15" s="239" t="s">
        <v>459</v>
      </c>
      <c r="C15" s="245">
        <v>0</v>
      </c>
      <c r="D15" s="245">
        <v>4000000</v>
      </c>
      <c r="E15" s="245">
        <v>5000000</v>
      </c>
      <c r="F15" s="245">
        <v>5000000</v>
      </c>
      <c r="G15" s="245">
        <v>1000000</v>
      </c>
      <c r="H15" s="246">
        <f>+SUM(C15:G15)</f>
        <v>15000000</v>
      </c>
      <c r="I15" s="247"/>
    </row>
    <row r="16" spans="1:13" ht="73.2" customHeight="1" x14ac:dyDescent="0.25">
      <c r="A16" s="761"/>
      <c r="B16" s="244" t="s">
        <v>370</v>
      </c>
      <c r="C16" s="220">
        <v>0</v>
      </c>
      <c r="D16" s="220">
        <v>1600000000</v>
      </c>
      <c r="E16" s="220">
        <v>2500000000</v>
      </c>
      <c r="F16" s="220">
        <v>2500000000</v>
      </c>
      <c r="G16" s="220">
        <v>53800000</v>
      </c>
      <c r="H16" s="220">
        <f>+SUM(C16:G16)</f>
        <v>6653800000</v>
      </c>
    </row>
    <row r="17" spans="1:8" x14ac:dyDescent="0.25">
      <c r="A17" s="248"/>
      <c r="B17" s="248"/>
      <c r="C17" s="249">
        <f t="shared" ref="C17:H17" si="2">C14+C16</f>
        <v>376332000</v>
      </c>
      <c r="D17" s="249">
        <f t="shared" si="2"/>
        <v>2600000000</v>
      </c>
      <c r="E17" s="249">
        <f t="shared" si="2"/>
        <v>3500000000</v>
      </c>
      <c r="F17" s="249">
        <f t="shared" si="2"/>
        <v>3499686000</v>
      </c>
      <c r="G17" s="249">
        <f t="shared" si="2"/>
        <v>653800000</v>
      </c>
      <c r="H17" s="249">
        <f t="shared" si="2"/>
        <v>10629818000</v>
      </c>
    </row>
    <row r="18" spans="1:8" x14ac:dyDescent="0.25">
      <c r="A18" s="248"/>
      <c r="B18" s="248"/>
      <c r="C18" s="250"/>
      <c r="D18" s="250"/>
      <c r="E18" s="250"/>
      <c r="F18" s="250"/>
      <c r="G18" s="250"/>
      <c r="H18" s="250"/>
    </row>
    <row r="19" spans="1:8" x14ac:dyDescent="0.25">
      <c r="A19" s="762" t="s">
        <v>462</v>
      </c>
      <c r="B19" s="762"/>
      <c r="C19" s="237">
        <v>2020</v>
      </c>
      <c r="D19" s="237">
        <v>2021</v>
      </c>
      <c r="E19" s="237">
        <v>2022</v>
      </c>
      <c r="F19" s="237">
        <v>2023</v>
      </c>
      <c r="G19" s="237">
        <v>2024</v>
      </c>
      <c r="H19" s="251"/>
    </row>
    <row r="20" spans="1:8" x14ac:dyDescent="0.25">
      <c r="A20" s="757" t="s">
        <v>463</v>
      </c>
      <c r="B20" s="757"/>
      <c r="C20" s="252">
        <f>+C14</f>
        <v>376332000</v>
      </c>
      <c r="D20" s="253">
        <f>+D14</f>
        <v>1000000000</v>
      </c>
      <c r="E20" s="253">
        <f>+E14</f>
        <v>1000000000</v>
      </c>
      <c r="F20" s="253">
        <f>+F14</f>
        <v>999686000</v>
      </c>
      <c r="G20" s="253">
        <f>+G14</f>
        <v>600000000</v>
      </c>
      <c r="H20" s="251"/>
    </row>
    <row r="21" spans="1:8" x14ac:dyDescent="0.25">
      <c r="A21" s="757" t="s">
        <v>464</v>
      </c>
      <c r="B21" s="757"/>
      <c r="C21" s="252">
        <v>0</v>
      </c>
      <c r="D21" s="253">
        <f>+D16</f>
        <v>1600000000</v>
      </c>
      <c r="E21" s="253">
        <f>+E16</f>
        <v>2500000000</v>
      </c>
      <c r="F21" s="253">
        <f>+F16</f>
        <v>2500000000</v>
      </c>
      <c r="G21" s="253">
        <f>+G16</f>
        <v>53800000</v>
      </c>
      <c r="H21" s="251"/>
    </row>
    <row r="22" spans="1:8" x14ac:dyDescent="0.25">
      <c r="A22" s="248"/>
      <c r="C22" s="249">
        <f>SUM(C20:C21)</f>
        <v>376332000</v>
      </c>
      <c r="D22" s="249">
        <f>SUM(D20:D21)</f>
        <v>2600000000</v>
      </c>
      <c r="E22" s="249">
        <f>SUM(E20:E21)</f>
        <v>3500000000</v>
      </c>
      <c r="F22" s="249">
        <f>SUM(F20:F21)</f>
        <v>3499686000</v>
      </c>
      <c r="G22" s="249">
        <f>SUM(G20:G21)</f>
        <v>653800000</v>
      </c>
      <c r="H22" s="249">
        <f>SUM(C22:G22)</f>
        <v>10629818000</v>
      </c>
    </row>
    <row r="30" spans="1:8" ht="21" x14ac:dyDescent="0.25">
      <c r="D30" s="254" t="s">
        <v>465</v>
      </c>
      <c r="E30" s="255">
        <v>374</v>
      </c>
      <c r="G30" s="254" t="s">
        <v>465</v>
      </c>
      <c r="H30" s="255">
        <v>374</v>
      </c>
    </row>
    <row r="31" spans="1:8" ht="21" x14ac:dyDescent="0.25">
      <c r="D31" s="256" t="s">
        <v>466</v>
      </c>
      <c r="E31" s="257">
        <v>2600</v>
      </c>
      <c r="G31" s="256" t="s">
        <v>466</v>
      </c>
      <c r="H31" s="257">
        <v>2600</v>
      </c>
    </row>
    <row r="32" spans="1:8" ht="21" x14ac:dyDescent="0.25">
      <c r="D32" s="256" t="s">
        <v>467</v>
      </c>
      <c r="E32" s="257">
        <v>5176</v>
      </c>
      <c r="G32" s="256" t="s">
        <v>467</v>
      </c>
      <c r="H32" s="257">
        <v>5176</v>
      </c>
    </row>
    <row r="33" spans="4:10" ht="21" x14ac:dyDescent="0.25">
      <c r="D33" s="258" t="s">
        <v>468</v>
      </c>
      <c r="E33" s="259">
        <v>4876</v>
      </c>
      <c r="G33" s="258" t="s">
        <v>468</v>
      </c>
      <c r="H33" s="259">
        <v>5103</v>
      </c>
      <c r="J33" s="260">
        <f>+H33-E33</f>
        <v>227</v>
      </c>
    </row>
    <row r="34" spans="4:10" ht="21" x14ac:dyDescent="0.25">
      <c r="D34" s="254" t="s">
        <v>469</v>
      </c>
      <c r="E34" s="255">
        <v>654</v>
      </c>
      <c r="G34" s="254" t="s">
        <v>469</v>
      </c>
      <c r="H34" s="255">
        <v>654</v>
      </c>
    </row>
    <row r="35" spans="4:10" ht="21" x14ac:dyDescent="0.25">
      <c r="D35" s="261" t="s">
        <v>448</v>
      </c>
      <c r="E35" s="262">
        <f>SUM(E30:E34)</f>
        <v>13680</v>
      </c>
      <c r="G35" s="261" t="s">
        <v>448</v>
      </c>
      <c r="H35" s="262">
        <v>13907</v>
      </c>
    </row>
  </sheetData>
  <mergeCells count="7">
    <mergeCell ref="A21:B21"/>
    <mergeCell ref="A1:D1"/>
    <mergeCell ref="A4:B4"/>
    <mergeCell ref="A13:A14"/>
    <mergeCell ref="A15:A16"/>
    <mergeCell ref="A19:B19"/>
    <mergeCell ref="A20:B20"/>
  </mergeCells>
  <pageMargins left="0.7" right="0.7" top="0.75" bottom="0.75" header="0.3" footer="0.3"/>
  <pageSetup orientation="portrait" horizontalDpi="0" verticalDpi="0"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CD66EF4D399EC643B805E1B81FD7DB08" ma:contentTypeVersion="12" ma:contentTypeDescription="Crear nuevo documento." ma:contentTypeScope="" ma:versionID="8758c92883161d98d57f9ca4ab170ef5">
  <xsd:schema xmlns:xsd="http://www.w3.org/2001/XMLSchema" xmlns:xs="http://www.w3.org/2001/XMLSchema" xmlns:p="http://schemas.microsoft.com/office/2006/metadata/properties" xmlns:ns3="bea38547-d34c-4dfd-b958-4ddc302b48de" xmlns:ns4="fe9e2b3d-4c1d-4923-bca8-f2013ad4d455" targetNamespace="http://schemas.microsoft.com/office/2006/metadata/properties" ma:root="true" ma:fieldsID="8686ed13af4d6fc26ce55cddea3b7fe2" ns3:_="" ns4:_="">
    <xsd:import namespace="bea38547-d34c-4dfd-b958-4ddc302b48de"/>
    <xsd:import namespace="fe9e2b3d-4c1d-4923-bca8-f2013ad4d455"/>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element ref="ns3:MediaServiceAutoKeyPoints" minOccurs="0"/>
                <xsd:element ref="ns3:MediaServiceKeyPoints" minOccurs="0"/>
                <xsd:element ref="ns3:MediaServiceOCR"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ea38547-d34c-4dfd-b958-4ddc302b48d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OCR" ma:index="16"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e9e2b3d-4c1d-4923-bca8-f2013ad4d455" elementFormDefault="qualified">
    <xsd:import namespace="http://schemas.microsoft.com/office/2006/documentManagement/types"/>
    <xsd:import namespace="http://schemas.microsoft.com/office/infopath/2007/PartnerControls"/>
    <xsd:element name="SharedWithUsers" ma:index="17"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Detalles de uso compartido" ma:internalName="SharedWithDetails" ma:readOnly="true">
      <xsd:simpleType>
        <xsd:restriction base="dms:Note">
          <xsd:maxLength value="255"/>
        </xsd:restriction>
      </xsd:simpleType>
    </xsd:element>
    <xsd:element name="SharingHintHash" ma:index="19"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29D6D58-20FE-4272-BB96-0CE19C71EF4A}">
  <ds:schemaRefs>
    <ds:schemaRef ds:uri="bea38547-d34c-4dfd-b958-4ddc302b48de"/>
    <ds:schemaRef ds:uri="http://schemas.openxmlformats.org/package/2006/metadata/core-properties"/>
    <ds:schemaRef ds:uri="http://www.w3.org/XML/1998/namespace"/>
    <ds:schemaRef ds:uri="http://schemas.microsoft.com/office/infopath/2007/PartnerControls"/>
    <ds:schemaRef ds:uri="http://schemas.microsoft.com/office/2006/documentManagement/types"/>
    <ds:schemaRef ds:uri="http://purl.org/dc/dcmitype/"/>
    <ds:schemaRef ds:uri="fe9e2b3d-4c1d-4923-bca8-f2013ad4d455"/>
    <ds:schemaRef ds:uri="http://schemas.microsoft.com/office/2006/metadata/properties"/>
    <ds:schemaRef ds:uri="http://purl.org/dc/terms/"/>
    <ds:schemaRef ds:uri="http://purl.org/dc/elements/1.1/"/>
  </ds:schemaRefs>
</ds:datastoreItem>
</file>

<file path=customXml/itemProps2.xml><?xml version="1.0" encoding="utf-8"?>
<ds:datastoreItem xmlns:ds="http://schemas.openxmlformats.org/officeDocument/2006/customXml" ds:itemID="{76725F5B-FF5C-430D-AB20-F37D6003DD67}">
  <ds:schemaRefs>
    <ds:schemaRef ds:uri="http://schemas.microsoft.com/sharepoint/v3/contenttype/forms"/>
  </ds:schemaRefs>
</ds:datastoreItem>
</file>

<file path=customXml/itemProps3.xml><?xml version="1.0" encoding="utf-8"?>
<ds:datastoreItem xmlns:ds="http://schemas.openxmlformats.org/officeDocument/2006/customXml" ds:itemID="{D0BE2B49-65C1-4DB6-80BB-19CCA2412BF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ea38547-d34c-4dfd-b958-4ddc302b48de"/>
    <ds:schemaRef ds:uri="fe9e2b3d-4c1d-4923-bca8-f2013ad4d45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2</vt:i4>
      </vt:variant>
    </vt:vector>
  </HeadingPairs>
  <TitlesOfParts>
    <vt:vector size="13" baseType="lpstr">
      <vt:lpstr>Metas PA proyecto (1)</vt:lpstr>
      <vt:lpstr>Metas PA proyecto (2)</vt:lpstr>
      <vt:lpstr>Hoja2</vt:lpstr>
      <vt:lpstr>Meta 1..n</vt:lpstr>
      <vt:lpstr>Indicadores PA</vt:lpstr>
      <vt:lpstr>Territorialización PA</vt:lpstr>
      <vt:lpstr>Instructivo</vt:lpstr>
      <vt:lpstr>Generalidades</vt:lpstr>
      <vt:lpstr>Ponderación </vt:lpstr>
      <vt:lpstr>Hoja13</vt:lpstr>
      <vt:lpstr>Hoja1</vt:lpstr>
      <vt:lpstr>'Metas PA proyecto (1)'!Área_de_impresión</vt:lpstr>
      <vt:lpstr>'Metas PA proyecto (2)'!Área_de_impresión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fhinestroza</dc:creator>
  <cp:lastModifiedBy>Lida Cubillos</cp:lastModifiedBy>
  <cp:lastPrinted>2023-08-09T04:14:53Z</cp:lastPrinted>
  <dcterms:created xsi:type="dcterms:W3CDTF">2011-04-26T22:16:52Z</dcterms:created>
  <dcterms:modified xsi:type="dcterms:W3CDTF">2023-08-13T22:18:34Z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0x010100CD66EF4D399EC643B805E1B81FD7DB08</vt:lpwstr>
  </property>
</Properties>
</file>