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Junio/"/>
    </mc:Choice>
  </mc:AlternateContent>
  <xr:revisionPtr revIDLastSave="0" documentId="8_{F4B507CF-212E-4164-89A6-FC512FBD70EA}" xr6:coauthVersionLast="47" xr6:coauthVersionMax="47" xr10:uidLastSave="{00000000-0000-0000-0000-000000000000}"/>
  <bookViews>
    <workbookView xWindow="-108" yWindow="-108" windowWidth="23256" windowHeight="12456" tabRatio="788"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state="hidden" r:id="rId6"/>
    <sheet name="Generalidades" sheetId="38" state="hidden" r:id="rId7"/>
    <sheet name="Ponderación " sheetId="42" state="hidden" r:id="rId8"/>
    <sheet name="Hoja13" sheetId="32" state="hidden" r:id="rId9"/>
    <sheet name="Hoja1" sheetId="20" state="hidden" r:id="rId10"/>
  </sheets>
  <externalReferences>
    <externalReference r:id="rId11"/>
  </externalReferences>
  <definedNames>
    <definedName name="_xlnm._FilterDatabase" localSheetId="3"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41" l="1"/>
  <c r="AD23" i="41"/>
  <c r="AD25" i="40"/>
  <c r="AD23" i="40"/>
  <c r="AU32" i="36"/>
  <c r="AT31" i="36"/>
  <c r="AT27" i="36"/>
  <c r="AU26" i="36"/>
  <c r="AU31" i="36" l="1"/>
  <c r="AU28" i="36"/>
  <c r="AT28" i="36"/>
  <c r="AU25" i="36"/>
  <c r="AT25" i="36"/>
  <c r="AU30" i="36"/>
  <c r="AT30" i="36"/>
  <c r="AU33" i="36"/>
  <c r="AT33" i="36"/>
  <c r="AU29" i="36"/>
  <c r="AT29" i="36"/>
  <c r="AU27" i="36"/>
  <c r="I45" i="41"/>
  <c r="U45" i="41"/>
  <c r="V45" i="41" s="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AT17" i="36" s="1"/>
  <c r="AU17" i="36" s="1"/>
  <c r="P47" i="41"/>
  <c r="P45" i="41"/>
  <c r="P44" i="41"/>
  <c r="AT16" i="36" s="1"/>
  <c r="AU16" i="36" s="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J35" i="41" l="1"/>
  <c r="J36" i="41" s="1"/>
  <c r="M35" i="41"/>
  <c r="M36" i="41" s="1"/>
  <c r="K35" i="41"/>
  <c r="K36" i="41" s="1"/>
  <c r="L35" i="41"/>
  <c r="L36" i="41" s="1"/>
  <c r="O35" i="41"/>
  <c r="O36" i="41" s="1"/>
  <c r="N35" i="41"/>
  <c r="N36" i="41" s="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P50"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C23" i="40"/>
  <c r="AC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<sst xmlns="http://schemas.openxmlformats.org/spreadsheetml/2006/main" count="1281" uniqueCount="566">
  <si>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</si>
  <si>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</si>
  <si>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</si>
  <si>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</si>
  <si>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</si>
  <si>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</si>
  <si>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</si>
  <si>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</si>
  <si>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</si>
  <si>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</si>
  <si>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</si>
  <si>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</si>
  <si>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</si>
  <si>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</si>
  <si>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</si>
  <si>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</si>
  <si>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</si>
  <si>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</si>
  <si>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</si>
  <si>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</si>
  <si>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</si>
  <si>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</si>
  <si>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</si>
  <si>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</si>
  <si>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</si>
  <si>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</si>
  <si>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</si>
  <si>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</si>
  <si>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</si>
  <si>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</si>
  <si>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</si>
  <si>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</si>
  <si>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</si>
  <si>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</si>
  <si>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</si>
  <si>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</si>
  <si>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</si>
  <si>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</si>
  <si>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</si>
  <si>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</si>
  <si>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</si>
  <si>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</si>
  <si>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</si>
  <si>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</si>
  <si>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</si>
  <si>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</si>
  <si>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</si>
  <si>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</si>
  <si>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</si>
  <si>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</si>
  <si>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</si>
  <si>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</si>
  <si>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</si>
  <si>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</si>
  <si>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</si>
  <si>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</si>
  <si>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</si>
  <si>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</si>
  <si>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</si>
  <si>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</si>
  <si>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</si>
  <si>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</si>
  <si>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</si>
  <si>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</si>
  <si>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</si>
  <si>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</si>
  <si>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</si>
  <si>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</si>
  <si>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</si>
  <si>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</si>
  <si>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</si>
  <si>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</si>
  <si>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</si>
  <si>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</si>
  <si>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</si>
  <si>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</si>
  <si>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</si>
  <si>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</si>
  <si>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</si>
  <si>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</si>
  <si>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</si>
  <si>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</si>
  <si>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</si>
  <si>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</si>
  <si>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</si>
  <si>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</si>
  <si>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</si>
  <si>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</si>
  <si>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</si>
  <si>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</si>
  <si>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</si>
  <si>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</si>
  <si>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</si>
  <si>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</si>
  <si>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</si>
  <si>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</si>
  <si>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</si>
  <si>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</si>
  <si>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</si>
  <si>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</si>
  <si>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</si>
  <si>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</si>
  <si>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</si>
  <si>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</si>
  <si>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</si>
  <si>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</si>
  <si>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</si>
  <si>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</si>
  <si>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</si>
  <si>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</si>
  <si>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</si>
  <si>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</si>
  <si>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</si>
  <si>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</si>
  <si>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</si>
  <si>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</si>
  <si>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</si>
  <si>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</si>
  <si>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</si>
  <si>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</si>
  <si>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</si>
  <si>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</si>
  <si>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</si>
  <si>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</si>
  <si>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</si>
  <si>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</si>
  <si>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</si>
  <si>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</si>
  <si>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</si>
  <si>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</si>
  <si>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</si>
  <si>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</si>
  <si>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</si>
  <si>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</si>
  <si>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</si>
  <si>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</si>
  <si>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</si>
  <si>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</si>
  <si>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</si>
  <si>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</si>
  <si>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</si>
  <si>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</si>
  <si>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</si>
  <si>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</si>
  <si>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</si>
  <si>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</si>
  <si>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</si>
  <si>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</si>
  <si>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</si>
  <si>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</si>
  <si>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</si>
  <si>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</si>
  <si>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</si>
  <si>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</si>
  <si>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</si>
  <si>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</si>
  <si>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</si>
  <si>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</si>
  <si>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</si>
  <si>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</si>
  <si>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</si>
  <si>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</si>
  <si>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</si>
  <si>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</si>
  <si>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</si>
  <si>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</si>
  <si>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</si>
  <si>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</si>
  <si>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</si>
  <si>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</si>
  <si>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</si>
  <si>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</si>
  <si>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</si>
  <si>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</si>
  <si>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</si>
  <si>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</si>
  <si>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</si>
  <si>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</si>
  <si>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</si>
  <si>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</si>
  <si>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</si>
  <si>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</si>
  <si>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</si>
  <si>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</si>
  <si>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</si>
  <si>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</si>
  <si>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</si>
  <si>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</si>
  <si>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</si>
  <si>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</si>
  <si>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</si>
  <si>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</si>
  <si>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</si>
  <si>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</si>
  <si>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</si>
  <si>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</si>
  <si>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</si>
  <si>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</si>
  <si>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</si>
  <si>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</si>
  <si>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</si>
  <si>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</si>
  <si>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</si>
  <si>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</si>
  <si>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</si>
  <si>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</si>
  <si>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</si>
  <si>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</si>
  <si>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</si>
  <si>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</si>
  <si>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</si>
  <si>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</si>
  <si>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</si>
  <si>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</si>
  <si>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</si>
  <si>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</si>
  <si>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</si>
  <si>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</si>
  <si>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</si>
  <si>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</si>
  <si>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</si>
  <si>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</si>
  <si>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</si>
  <si>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</si>
  <si>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</si>
  <si>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</si>
  <si>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</si>
  <si>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</si>
  <si>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</si>
  <si>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</si>
  <si>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</si>
  <si>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</si>
  <si>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</si>
  <si>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</si>
  <si>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</si>
  <si>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</si>
  <si>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</si>
  <si>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</si>
  <si>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</si>
  <si>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</si>
  <si>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</si>
  <si>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</si>
  <si>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</si>
  <si>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</si>
  <si>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</si>
  <si>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</si>
  <si>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</si>
  <si>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</si>
  <si>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</si>
  <si>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</si>
  <si>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</si>
  <si>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</si>
  <si>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</si>
  <si>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</si>
  <si>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</si>
  <si>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</si>
  <si>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</si>
  <si>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</si>
  <si>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</si>
  <si>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</si>
  <si>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</si>
  <si>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</si>
  <si>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</si>
  <si>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</si>
  <si>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</si>
  <si>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</si>
  <si>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</si>
  <si>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</si>
  <si>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</si>
  <si>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</si>
  <si>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</si>
  <si>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</si>
  <si>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</si>
  <si>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</si>
  <si>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</si>
  <si>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</si>
  <si>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</si>
  <si>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</si>
  <si>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</si>
  <si>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</si>
  <si>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</si>
  <si>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</si>
  <si>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</si>
  <si>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</si>
  <si>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</si>
  <si>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</si>
  <si>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</si>
  <si>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</si>
  <si>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</si>
  <si>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</si>
  <si>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</si>
  <si>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</si>
  <si>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</si>
  <si>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</si>
  <si>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</si>
  <si>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</si>
  <si>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</si>
  <si>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</si>
  <si>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</si>
  <si>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</si>
  <si>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</si>
  <si>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</si>
  <si>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</si>
  <si>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</si>
  <si>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</si>
  <si>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</si>
  <si>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</si>
  <si>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</si>
  <si>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</si>
  <si>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</si>
  <si>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</si>
  <si>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</si>
  <si>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</si>
  <si>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</si>
  <si>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</si>
  <si>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</si>
  <si>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</si>
  <si>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</si>
  <si>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</si>
  <si>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</si>
  <si>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</si>
  <si>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</si>
  <si>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</si>
  <si>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</si>
  <si>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</si>
  <si>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</si>
  <si>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</si>
  <si>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</si>
  <si>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</si>
  <si>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</si>
  <si>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</si>
  <si>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</si>
  <si>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</si>
  <si>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</si>
  <si>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</si>
  <si>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</si>
  <si>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</si>
  <si>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</si>
  <si>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</si>
  <si>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</si>
  <si>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</si>
  <si>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</si>
  <si>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</si>
  <si>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</si>
  <si>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</si>
  <si>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</si>
  <si>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</si>
  <si>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</si>
  <si>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</si>
  <si>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</si>
  <si>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</si>
  <si>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</si>
  <si>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</si>
  <si>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</si>
  <si>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</si>
  <si>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</si>
  <si>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</si>
  <si>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</si>
  <si>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</si>
  <si>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</si>
  <si>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</si>
  <si>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</si>
  <si>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</si>
  <si>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</si>
  <si>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</si>
  <si>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</si>
  <si>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</si>
  <si>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</si>
  <si>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</si>
  <si>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</si>
  <si>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</si>
  <si>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</si>
  <si>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</si>
  <si>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</si>
  <si>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</si>
  <si>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</si>
  <si>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</si>
  <si>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</si>
  <si>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</si>
  <si>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</si>
  <si>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</si>
  <si>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</si>
  <si>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</si>
  <si>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</si>
  <si>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</si>
  <si>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</si>
  <si>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</si>
  <si>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</si>
  <si>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</si>
  <si>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</si>
  <si>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</si>
  <si>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</si>
  <si>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</si>
  <si>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</si>
  <si>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</si>
  <si>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</si>
  <si>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</si>
  <si>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</si>
  <si>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</si>
  <si>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</si>
  <si>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</si>
  <si>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</si>
  <si>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</si>
  <si>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</si>
  <si>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</si>
  <si>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</si>
  <si>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</si>
  <si>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</si>
  <si>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</si>
  <si>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</si>
  <si>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</si>
  <si>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</si>
  <si>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</si>
  <si>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</si>
  <si>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</si>
  <si>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</si>
  <si>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</si>
  <si>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</si>
  <si>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</si>
  <si>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</si>
  <si>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</si>
  <si>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</si>
  <si>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</si>
  <si>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</si>
  <si>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</si>
  <si>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</si>
  <si>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</si>
  <si>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</si>
  <si>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</si>
  <si>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</si>
  <si>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</si>
  <si>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</si>
  <si>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</si>
  <si>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</si>
  <si>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</si>
  <si>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</si>
  <si>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</si>
  <si>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</si>
  <si>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</si>
  <si>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</si>
  <si>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</si>
  <si>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</si>
  <si>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</si>
  <si>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</si>
  <si>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</si>
  <si>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</si>
  <si>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</si>
  <si>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</si>
  <si>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</si>
  <si>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</si>
  <si>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</si>
  <si>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</si>
  <si>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</si>
  <si>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</si>
  <si>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</si>
  <si>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</si>
  <si>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</si>
  <si>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</si>
  <si>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</si>
  <si>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</si>
  <si>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</si>
  <si>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</si>
  <si>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</si>
  <si>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</si>
  <si>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</si>
  <si>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</si>
  <si>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</si>
  <si>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</si>
  <si>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</si>
  <si>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</si>
  <si>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</si>
  <si>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</si>
  <si>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</si>
  <si>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</si>
  <si>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</si>
  <si>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</si>
  <si>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</si>
  <si>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</si>
  <si>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</si>
  <si>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</si>
  <si>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</si>
  <si>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</si>
  <si>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</si>
  <si>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</si>
  <si>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</si>
  <si>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</si>
  <si>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</si>
  <si>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</si>
  <si>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</si>
  <si>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</si>
  <si>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</si>
  <si>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</si>
  <si>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</si>
  <si>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</si>
  <si>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</si>
  <si>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</si>
  <si>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</si>
  <si>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</si>
  <si>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</si>
  <si>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</si>
  <si>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</si>
  <si>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</si>
  <si>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</si>
  <si>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</si>
  <si>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</si>
  <si>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</si>
  <si>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</si>
  <si>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</si>
  <si>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</si>
  <si>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</si>
  <si>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</si>
  <si>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</si>
  <si>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</si>
  <si>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</si>
  <si>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</si>
  <si>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</si>
  <si>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</si>
  <si>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</si>
  <si>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</si>
  <si>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</si>
  <si>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</si>
  <si>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</si>
  <si>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</si>
  <si>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</si>
  <si>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</si>
  <si>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</si>
  <si>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</si>
  <si>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</si>
  <si>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</si>
  <si>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</si>
  <si>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</si>
  <si>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</si>
  <si>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</si>
  <si>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</si>
  <si>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</si>
  <si>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</si>
  <si>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</si>
  <si>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</si>
  <si>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</si>
  <si>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Se realizó el ajuste a la programación contractual, donde, por el objeto definido para el contratista se estará ejecutando en la meta 1 y no en la meta 2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</si>
  <si>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Se realizó el ajuste a la programación contractual, donde, por el objeto definido para el contratista se estará ejecutando en la meta 1 y no en la meta 2
Fuente de Información: SECOP II</t>
  </si>
  <si>
    <t>1257 piezas a Junio</t>
  </si>
  <si>
    <t>818 a mayo</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</si>
  <si>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37%, con una ejecución de 18 contenidos en el mes de enero, 155 contenidos elaborados en el mes de febrero, 166 contenidos en el mes de marzo, 148 contenidos en el mes de abril, 331 contenidos en mayo y 439 contenidos del mes de junio; para un total de 1.257 contenidos de un total 1.200 contenidos programados para la vigencia 2023.</t>
  </si>
  <si>
    <t>En el mes de junio se realizaron 1.103  piezas gráficas para dar a conocer los servicios y campañas de la SDMujer, entre los cuales se destacan: Da el Primer Paso, Bus del Cuidado Rural, Manzanas del Cuidado, violencias, entre otras. En el acumulado del 2023 se han desarrollado 3.263 piezas gráficas.</t>
  </si>
  <si>
    <t xml:space="preserve">En el mes de junio se realizaron 487 publicaciones en los canales digitales de la entidad, las cuales se distribuyeron de la siguiente manera: 32 Instagram, 328 Twitter, 88 Facebook, 20 TikTok y 19 en Linkedin. Adicionalmente se realizaron 19 en el sitio WEB Institucional. En el acumulado del semestre se han realizado 2.373 publicaciones. </t>
  </si>
  <si>
    <t>En el mes de junio se avanzó en 22% de lo programado en la estrategia de comunicaciones de la SDMujer
Se elaboraron piezas con el fin de ifundir información acerca de los derechos de las mujeres, los servicios prestados por la SDMujer, rutas de acceso, ubicación de las Manzanas de Cuidado, Centros de Atención más cercanos entre otros; cumpliendo los objetivos de la estratégia. Adicionalmente se realizó la jornada de WD, donde se contó con la presencia de expertas internacionales en temas de interes para las mujeres de la ciudad</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</si>
  <si>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50% de la meta del 2023.</t>
  </si>
  <si>
    <t>En el mes de junio se suscribió el Convenio Interadministrativo No. 958 de Central de Medios con ETB, por un total de $2.857.337.644.
Fuente de Información: SECOP II</t>
  </si>
  <si>
    <t>Se realizaron actividades de difusión masiva para dar a conocer los diferentes servicios de la Sdmujer en el mes de junio, logrando un total de 1.271.957 alcances en dicho mes y un acumulado de 5.746.363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</si>
  <si>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La información reportada en la presente actividad corresponde a los alcances realizados a través del contrato de Central de Medios de la SDMujer. Por lo cual, los avances serán reportados de acuerdo con la facturación del Convenio Interadministrativo de Cental de Medios vigencia 2023</t>
  </si>
  <si>
    <t>En el mes de junio se contabilizaron 132.754 clics en la página de la SDMujer, entre los cuales se destacan las siguientes temáticas: Sistema de Cuidado, Da el Primer Paso . En la vigencia 2023 se han registrado un total de 586.240 clics</t>
  </si>
  <si>
    <t>En el mes de junio se realizaron 12 publicaciones y contenidos periodísticos, en los cuales se destacan: " Eje de violencias en el evento internacional WD..", "Laboratorio supera la naturalización de las violencias ", y "Eres o conoces alguna mujer vīctima de violencias?.". Logrando un acumulado de 51 publicaciones en lo corrido de la vigencia 2023.</t>
  </si>
  <si>
    <t>Se realizaron actividades de difusión masiva para dar a conocer los diferentes servicios de la Sdmujer en el mes de junio, logrando un total de 1.404.711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</si>
  <si>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6.332.603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</si>
  <si>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elaboraron 16 campañas en el primer semestre de 2023, correspondientes a: 1. Date Cuenta, 2. Da El Primer Paso, 3. Manzanas del Cuidado, 4. Un Machista Menos, 5. A cuidar se Aprende, 6. Pita y Avisa – Brigada #DateCuenta, 7. Bogotá Se La Juega y 8. Mujeres Al Poder en el primer trimestre. 
En el segundo trimestre las campañas correspondientes a: 1. Date Cuenta, 2. Da El Primer Paso, 3. Manzanas del Cuidado, 4. Un Machista Menos, 5. Hombres al Cuidado, 6. Saca lo mejor de ti, 7. Menstruar con bienestar y 8. Women Deliver
Con estas campañas se llega a un total de 16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</si>
  <si>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y en el segundo trimestre un total de 1070 piezas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</si>
  <si>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</si>
  <si>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t>
  </si>
  <si>
    <t>En el primer trimestre de la vigencia 2023 se publicaron un total de 1.027 piezas comunicativas en medios,  y en el segundo trimestre 1.390 piezas comunicativas en medios; gestión con la que se destacaron los cursos virtuales, las inauguraciones de las Manzanas de Cuidado y demás actividades misionales de la secretaría.
Además se brindó información para dar a conocer la Línea Purpura y los servicios ofertados por la SDMujer.</t>
  </si>
  <si>
    <t>En el primer semestre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y 251 en el segundo trimestre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</si>
  <si>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semestre de 2023 se gestionó la publicación de 357 notas de caracter periodístico,  en medios de comunicación masivos nacionales, buscando fortalecer a la SDMujer, socializando  sus servicios, actividades y campañas.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</si>
  <si>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y en segundo trimestre se publicaron 21 boletinas institucionales
</t>
  </si>
  <si>
    <t xml:space="preserve">En es segundo trimestre de 2023 no se realizaron rendiciones de cuentas
</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</si>
  <si>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105%, con una ejecución de 18 contenidos en el mes de enero, 155 contenidos elaborados en el mes de febrero, 166 contenidos en el mes de marzo, 148 contenidos en el mes de abril, 331 contenidos en mayo y 439 contenidos del mes de junio; para un total de 1.257 contenidos de un total 1.200 contenidos programados para la vigencia 2023.</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</si>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</sst>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
      <patternFill patternType="solid">
        <fgColor rgb="FF00B0F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6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9" fontId="7" fillId="28" borderId="1" xfId="0" applyNumberFormat="1" applyFont="1" applyFill="1" applyBorder="1" applyAlignment="1">
      <alignment horizontal="center"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169" fontId="8" fillId="24" borderId="35" xfId="10" applyFont="1" applyFill="1" applyBorder="1" applyAlignment="1" applyProtection="1">
      <alignment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96982</xdr:colOff>
      <xdr:row>34</xdr:row>
      <xdr:rowOff>83126</xdr:rowOff>
    </xdr:from>
    <xdr:to>
      <xdr:col>6</xdr:col>
      <xdr:colOff>82485</xdr:colOff>
      <xdr:row>34</xdr:row>
      <xdr:rowOff>581890</xdr:rowOff>
    </xdr:to>
    <xdr:pic>
      <xdr:nvPicPr>
        <xdr:cNvPr id="3" name="Imagen 2">
          <a:extLst>
            <a:ext uri="{FF2B5EF4-FFF2-40B4-BE49-F238E27FC236}">
              <a16:creationId xmlns:a16="http://schemas.microsoft.com/office/drawing/2014/main" id="{1D227C17-B856-C193-77F1-DAE82B30658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5818" y="24079199"/>
          <a:ext cx="1357103" cy="498764"/>
        </a:xfrm>
        <a:prstGeom prst="rect">
          <a:avLst/>
        </a:prstGeom>
      </xdr:spPr>
    </xdr:pic>
    <xdr:clientData/>
  </xdr:twoCellAnchor>
  <xdr:twoCellAnchor editAs="oneCell">
    <xdr:from>
      <xdr:col>16</xdr:col>
      <xdr:colOff>13854</xdr:colOff>
      <xdr:row>34</xdr:row>
      <xdr:rowOff>41564</xdr:rowOff>
    </xdr:from>
    <xdr:to>
      <xdr:col>17</xdr:col>
      <xdr:colOff>886942</xdr:colOff>
      <xdr:row>35</xdr:row>
      <xdr:rowOff>69273</xdr:rowOff>
    </xdr:to>
    <xdr:pic>
      <xdr:nvPicPr>
        <xdr:cNvPr id="5" name="Imagen 4">
          <a:extLst>
            <a:ext uri="{FF2B5EF4-FFF2-40B4-BE49-F238E27FC236}">
              <a16:creationId xmlns:a16="http://schemas.microsoft.com/office/drawing/2014/main" id="{FBC90A5F-2726-38B8-7164-6A1FAA001CE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08036" y="24037637"/>
          <a:ext cx="1898324" cy="665018"/>
        </a:xfrm>
        <a:prstGeom prst="rect">
          <a:avLst/>
        </a:prstGeom>
      </xdr:spPr>
    </xdr:pic>
    <xdr:clientData/>
  </xdr:twoCellAnchor>
  <xdr:twoCellAnchor editAs="oneCell">
    <xdr:from>
      <xdr:col>23</xdr:col>
      <xdr:colOff>803564</xdr:colOff>
      <xdr:row>33</xdr:row>
      <xdr:rowOff>41564</xdr:rowOff>
    </xdr:from>
    <xdr:to>
      <xdr:col>29</xdr:col>
      <xdr:colOff>390698</xdr:colOff>
      <xdr:row>36</xdr:row>
      <xdr:rowOff>13854</xdr:rowOff>
    </xdr:to>
    <xdr:pic>
      <xdr:nvPicPr>
        <xdr:cNvPr id="7" name="Imagen 6">
          <a:extLst>
            <a:ext uri="{FF2B5EF4-FFF2-40B4-BE49-F238E27FC236}">
              <a16:creationId xmlns:a16="http://schemas.microsoft.com/office/drawing/2014/main" id="{AF76B63F-5A96-AC21-D7A2-23669EDB7BD7}"/>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3538873" y="49446873"/>
          <a:ext cx="2676698" cy="969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cretariadistritald-my.sharepoint.com/personal/ocalvo_sdmujer_gov_co/Documents/SDM2023/ReportePA/Reporte%20Mayo/Reporte%20PA%20Mayo%20_Junio052023.xlsx" TargetMode="External"/><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AA34" zoomScale="85" zoomScaleNormal="85" workbookViewId="0">
      <selection activeCell="AC23" sqref="AC23"/>
    </sheetView>
  </sheetViews>
  <sheetFormatPr baseColWidth="10" defaultColWidth="10.7773437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1093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77734375" style="50"/>
    <col min="41" max="41" width="18.44140625" style="50" bestFit="1" customWidth="1"/>
    <col min="42" max="42" width="16.109375" style="50" customWidth="1"/>
    <col min="43" max="16384" width="10.77734375" style="50"/>
  </cols>
  <sheetData>
    <row r="1" spans="1:30" ht="16.2" thickBot="1" x14ac:dyDescent="0.35">
      <c r="A1" s="536"/>
      <c r="B1" s="539" t="s">
        <v>16</v>
      </c>
      <c r="C1" s="540"/>
      <c r="D1" s="540"/>
      <c r="E1" s="540"/>
      <c r="F1" s="540"/>
      <c r="G1" s="540"/>
      <c r="H1" s="540"/>
      <c r="I1" s="540"/>
      <c r="J1" s="540"/>
      <c r="K1" s="540"/>
      <c r="L1" s="540"/>
      <c r="M1" s="540"/>
      <c r="N1" s="540"/>
      <c r="O1" s="540"/>
      <c r="P1" s="540"/>
      <c r="Q1" s="540"/>
      <c r="R1" s="540"/>
      <c r="S1" s="540"/>
      <c r="T1" s="540"/>
      <c r="U1" s="540"/>
      <c r="V1" s="540"/>
      <c r="W1" s="540"/>
      <c r="X1" s="540"/>
      <c r="Y1" s="540"/>
      <c r="Z1" s="540"/>
      <c r="AA1" s="541"/>
      <c r="AB1" s="542" t="s">
        <v>415</v>
      </c>
      <c r="AC1" s="543"/>
      <c r="AD1" s="544"/>
    </row>
    <row r="2" spans="1:30" ht="16.2" thickBot="1" x14ac:dyDescent="0.35">
      <c r="A2" s="537"/>
      <c r="B2" s="539" t="s">
        <v>17</v>
      </c>
      <c r="C2" s="540"/>
      <c r="D2" s="540"/>
      <c r="E2" s="540"/>
      <c r="F2" s="540"/>
      <c r="G2" s="540"/>
      <c r="H2" s="540"/>
      <c r="I2" s="540"/>
      <c r="J2" s="540"/>
      <c r="K2" s="540"/>
      <c r="L2" s="540"/>
      <c r="M2" s="540"/>
      <c r="N2" s="540"/>
      <c r="O2" s="540"/>
      <c r="P2" s="540"/>
      <c r="Q2" s="540"/>
      <c r="R2" s="540"/>
      <c r="S2" s="540"/>
      <c r="T2" s="540"/>
      <c r="U2" s="540"/>
      <c r="V2" s="540"/>
      <c r="W2" s="540"/>
      <c r="X2" s="540"/>
      <c r="Y2" s="540"/>
      <c r="Z2" s="540"/>
      <c r="AA2" s="541"/>
      <c r="AB2" s="545" t="s">
        <v>410</v>
      </c>
      <c r="AC2" s="546"/>
      <c r="AD2" s="547"/>
    </row>
    <row r="3" spans="1:30" ht="15.6" x14ac:dyDescent="0.3">
      <c r="A3" s="537"/>
      <c r="B3" s="452" t="s">
        <v>294</v>
      </c>
      <c r="C3" s="453"/>
      <c r="D3" s="453"/>
      <c r="E3" s="453"/>
      <c r="F3" s="453"/>
      <c r="G3" s="453"/>
      <c r="H3" s="453"/>
      <c r="I3" s="453"/>
      <c r="J3" s="453"/>
      <c r="K3" s="453"/>
      <c r="L3" s="453"/>
      <c r="M3" s="453"/>
      <c r="N3" s="453"/>
      <c r="O3" s="453"/>
      <c r="P3" s="453"/>
      <c r="Q3" s="453"/>
      <c r="R3" s="453"/>
      <c r="S3" s="453"/>
      <c r="T3" s="453"/>
      <c r="U3" s="453"/>
      <c r="V3" s="453"/>
      <c r="W3" s="453"/>
      <c r="X3" s="453"/>
      <c r="Y3" s="453"/>
      <c r="Z3" s="453"/>
      <c r="AA3" s="454"/>
      <c r="AB3" s="545" t="s">
        <v>416</v>
      </c>
      <c r="AC3" s="546"/>
      <c r="AD3" s="547"/>
    </row>
    <row r="4" spans="1:30" ht="16.2" thickBot="1" x14ac:dyDescent="0.35">
      <c r="A4" s="538"/>
      <c r="B4" s="458"/>
      <c r="C4" s="548"/>
      <c r="D4" s="548"/>
      <c r="E4" s="548"/>
      <c r="F4" s="548"/>
      <c r="G4" s="548"/>
      <c r="H4" s="548"/>
      <c r="I4" s="548"/>
      <c r="J4" s="548"/>
      <c r="K4" s="548"/>
      <c r="L4" s="548"/>
      <c r="M4" s="548"/>
      <c r="N4" s="548"/>
      <c r="O4" s="548"/>
      <c r="P4" s="548"/>
      <c r="Q4" s="548"/>
      <c r="R4" s="548"/>
      <c r="S4" s="548"/>
      <c r="T4" s="548"/>
      <c r="U4" s="548"/>
      <c r="V4" s="548"/>
      <c r="W4" s="548"/>
      <c r="X4" s="548"/>
      <c r="Y4" s="548"/>
      <c r="Z4" s="548"/>
      <c r="AA4" s="549"/>
      <c r="AB4" s="550" t="s">
        <v>175</v>
      </c>
      <c r="AC4" s="551"/>
      <c r="AD4" s="552"/>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07" t="s">
        <v>292</v>
      </c>
      <c r="B7" s="508"/>
      <c r="C7" s="522" t="s">
        <v>44</v>
      </c>
      <c r="D7" s="507" t="s">
        <v>71</v>
      </c>
      <c r="E7" s="525"/>
      <c r="F7" s="525"/>
      <c r="G7" s="525"/>
      <c r="H7" s="508"/>
      <c r="I7" s="528">
        <v>45114</v>
      </c>
      <c r="J7" s="529"/>
      <c r="K7" s="507" t="s">
        <v>67</v>
      </c>
      <c r="L7" s="508"/>
      <c r="M7" s="534" t="s">
        <v>70</v>
      </c>
      <c r="N7" s="535"/>
      <c r="O7" s="497"/>
      <c r="P7" s="498"/>
      <c r="Q7" s="54"/>
      <c r="R7" s="54"/>
      <c r="S7" s="54"/>
      <c r="T7" s="54"/>
      <c r="U7" s="54"/>
      <c r="V7" s="54"/>
      <c r="W7" s="54"/>
      <c r="X7" s="54"/>
      <c r="Y7" s="54"/>
      <c r="Z7" s="55"/>
      <c r="AA7" s="54"/>
      <c r="AB7" s="54"/>
      <c r="AC7" s="60"/>
      <c r="AD7" s="61"/>
    </row>
    <row r="8" spans="1:30" x14ac:dyDescent="0.3">
      <c r="A8" s="509"/>
      <c r="B8" s="510"/>
      <c r="C8" s="523"/>
      <c r="D8" s="509"/>
      <c r="E8" s="526"/>
      <c r="F8" s="526"/>
      <c r="G8" s="526"/>
      <c r="H8" s="510"/>
      <c r="I8" s="530"/>
      <c r="J8" s="531"/>
      <c r="K8" s="509"/>
      <c r="L8" s="510"/>
      <c r="M8" s="499" t="s">
        <v>68</v>
      </c>
      <c r="N8" s="500"/>
      <c r="O8" s="501"/>
      <c r="P8" s="502"/>
      <c r="Q8" s="54"/>
      <c r="R8" s="54"/>
      <c r="S8" s="54"/>
      <c r="T8" s="54"/>
      <c r="U8" s="54"/>
      <c r="V8" s="54"/>
      <c r="W8" s="54"/>
      <c r="X8" s="54"/>
      <c r="Y8" s="54"/>
      <c r="Z8" s="55"/>
      <c r="AA8" s="54"/>
      <c r="AB8" s="54"/>
      <c r="AC8" s="60"/>
      <c r="AD8" s="61"/>
    </row>
    <row r="9" spans="1:30" ht="15" thickBot="1" x14ac:dyDescent="0.35">
      <c r="A9" s="511"/>
      <c r="B9" s="512"/>
      <c r="C9" s="524"/>
      <c r="D9" s="511"/>
      <c r="E9" s="527"/>
      <c r="F9" s="527"/>
      <c r="G9" s="527"/>
      <c r="H9" s="512"/>
      <c r="I9" s="532"/>
      <c r="J9" s="533"/>
      <c r="K9" s="511"/>
      <c r="L9" s="512"/>
      <c r="M9" s="503" t="s">
        <v>69</v>
      </c>
      <c r="N9" s="504"/>
      <c r="O9" s="505" t="s">
        <v>536</v>
      </c>
      <c r="P9" s="506"/>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07" t="s">
        <v>0</v>
      </c>
      <c r="B11" s="508"/>
      <c r="C11" s="513" t="s">
        <v>152</v>
      </c>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5"/>
    </row>
    <row r="12" spans="1:30" x14ac:dyDescent="0.3">
      <c r="A12" s="509"/>
      <c r="B12" s="510"/>
      <c r="C12" s="516"/>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8"/>
    </row>
    <row r="13" spans="1:30" ht="15" thickBot="1" x14ac:dyDescent="0.35">
      <c r="A13" s="511"/>
      <c r="B13" s="512"/>
      <c r="C13" s="519"/>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1"/>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8" customHeight="1" thickBot="1" x14ac:dyDescent="0.35">
      <c r="A15" s="484" t="s">
        <v>77</v>
      </c>
      <c r="B15" s="485"/>
      <c r="C15" s="486" t="s">
        <v>532</v>
      </c>
      <c r="D15" s="487"/>
      <c r="E15" s="487"/>
      <c r="F15" s="487"/>
      <c r="G15" s="487"/>
      <c r="H15" s="487"/>
      <c r="I15" s="487"/>
      <c r="J15" s="487"/>
      <c r="K15" s="488"/>
      <c r="L15" s="473" t="s">
        <v>73</v>
      </c>
      <c r="M15" s="474"/>
      <c r="N15" s="474"/>
      <c r="O15" s="474"/>
      <c r="P15" s="474"/>
      <c r="Q15" s="475"/>
      <c r="R15" s="491" t="s">
        <v>418</v>
      </c>
      <c r="S15" s="492"/>
      <c r="T15" s="492"/>
      <c r="U15" s="492"/>
      <c r="V15" s="492"/>
      <c r="W15" s="492"/>
      <c r="X15" s="493"/>
      <c r="Y15" s="473" t="s">
        <v>72</v>
      </c>
      <c r="Z15" s="475"/>
      <c r="AA15" s="494" t="s">
        <v>534</v>
      </c>
      <c r="AB15" s="495"/>
      <c r="AC15" s="495"/>
      <c r="AD15" s="496"/>
    </row>
    <row r="16" spans="1:30" ht="15" thickBot="1" x14ac:dyDescent="0.35">
      <c r="A16" s="59"/>
      <c r="B16" s="54"/>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73"/>
      <c r="AD16" s="74"/>
    </row>
    <row r="17" spans="1:41" s="321" customFormat="1" ht="34.5" customHeight="1" thickBot="1" x14ac:dyDescent="0.35">
      <c r="A17" s="484" t="s">
        <v>79</v>
      </c>
      <c r="B17" s="485"/>
      <c r="C17" s="486" t="s">
        <v>533</v>
      </c>
      <c r="D17" s="487"/>
      <c r="E17" s="487"/>
      <c r="F17" s="487"/>
      <c r="G17" s="487"/>
      <c r="H17" s="487"/>
      <c r="I17" s="487"/>
      <c r="J17" s="487"/>
      <c r="K17" s="487"/>
      <c r="L17" s="487"/>
      <c r="M17" s="487"/>
      <c r="N17" s="487"/>
      <c r="O17" s="487"/>
      <c r="P17" s="487"/>
      <c r="Q17" s="488"/>
      <c r="R17" s="473" t="s">
        <v>371</v>
      </c>
      <c r="S17" s="474"/>
      <c r="T17" s="474"/>
      <c r="U17" s="474"/>
      <c r="V17" s="475"/>
      <c r="W17" s="489">
        <v>1</v>
      </c>
      <c r="X17" s="490"/>
      <c r="Y17" s="474" t="s">
        <v>15</v>
      </c>
      <c r="Z17" s="474"/>
      <c r="AA17" s="474"/>
      <c r="AB17" s="475"/>
      <c r="AC17" s="471">
        <f>+B34</f>
        <v>0.25</v>
      </c>
      <c r="AD17" s="472"/>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73" t="s">
        <v>1</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5"/>
      <c r="AE19" s="83"/>
      <c r="AF19" s="83"/>
    </row>
    <row r="20" spans="1:41" ht="15" thickBot="1" x14ac:dyDescent="0.35">
      <c r="A20" s="82"/>
      <c r="B20" s="60"/>
      <c r="C20" s="476" t="s">
        <v>373</v>
      </c>
      <c r="D20" s="477"/>
      <c r="E20" s="477"/>
      <c r="F20" s="477"/>
      <c r="G20" s="477"/>
      <c r="H20" s="477"/>
      <c r="I20" s="477"/>
      <c r="J20" s="477"/>
      <c r="K20" s="477"/>
      <c r="L20" s="477"/>
      <c r="M20" s="477"/>
      <c r="N20" s="477"/>
      <c r="O20" s="477"/>
      <c r="P20" s="478"/>
      <c r="Q20" s="479" t="s">
        <v>374</v>
      </c>
      <c r="R20" s="480"/>
      <c r="S20" s="480"/>
      <c r="T20" s="480"/>
      <c r="U20" s="480"/>
      <c r="V20" s="480"/>
      <c r="W20" s="480"/>
      <c r="X20" s="480"/>
      <c r="Y20" s="480"/>
      <c r="Z20" s="480"/>
      <c r="AA20" s="480"/>
      <c r="AB20" s="480"/>
      <c r="AC20" s="480"/>
      <c r="AD20" s="481"/>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52" t="s">
        <v>375</v>
      </c>
      <c r="B22" s="482"/>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456" t="s">
        <v>376</v>
      </c>
      <c r="B23" s="457"/>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row>
    <row r="24" spans="1:41" x14ac:dyDescent="0.3">
      <c r="A24" s="456" t="s">
        <v>377</v>
      </c>
      <c r="B24" s="457"/>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58" t="s">
        <v>378</v>
      </c>
      <c r="B25" s="459"/>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c r="X25" s="353"/>
      <c r="Y25" s="353"/>
      <c r="Z25" s="353"/>
      <c r="AA25" s="353"/>
      <c r="AB25" s="353"/>
      <c r="AC25" s="353">
        <f>SUM(Q25:AB25)</f>
        <v>444415345</v>
      </c>
      <c r="AD25" s="355">
        <f>+AC25/AC24</f>
        <v>0.35996650875142083</v>
      </c>
      <c r="AE25" s="322"/>
      <c r="AF25" s="324"/>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460" t="s">
        <v>76</v>
      </c>
      <c r="B27" s="461"/>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3"/>
      <c r="AF27" s="325"/>
    </row>
    <row r="28" spans="1:41" x14ac:dyDescent="0.3">
      <c r="A28" s="464" t="s">
        <v>189</v>
      </c>
      <c r="B28" s="466" t="s">
        <v>6</v>
      </c>
      <c r="C28" s="467"/>
      <c r="D28" s="468" t="s">
        <v>395</v>
      </c>
      <c r="E28" s="469"/>
      <c r="F28" s="469"/>
      <c r="G28" s="469"/>
      <c r="H28" s="469"/>
      <c r="I28" s="469"/>
      <c r="J28" s="469"/>
      <c r="K28" s="469"/>
      <c r="L28" s="469"/>
      <c r="M28" s="469"/>
      <c r="N28" s="469"/>
      <c r="O28" s="470"/>
      <c r="P28" s="445" t="s">
        <v>8</v>
      </c>
      <c r="Q28" s="445" t="s">
        <v>84</v>
      </c>
      <c r="R28" s="445"/>
      <c r="S28" s="445"/>
      <c r="T28" s="445"/>
      <c r="U28" s="445"/>
      <c r="V28" s="445"/>
      <c r="W28" s="445"/>
      <c r="X28" s="445"/>
      <c r="Y28" s="445"/>
      <c r="Z28" s="445"/>
      <c r="AA28" s="445"/>
      <c r="AB28" s="445"/>
      <c r="AC28" s="445"/>
      <c r="AD28" s="447"/>
      <c r="AF28" s="325"/>
    </row>
    <row r="29" spans="1:41" x14ac:dyDescent="0.3">
      <c r="A29" s="465"/>
      <c r="B29" s="412"/>
      <c r="C29" s="414"/>
      <c r="D29" s="88" t="s">
        <v>39</v>
      </c>
      <c r="E29" s="88" t="s">
        <v>40</v>
      </c>
      <c r="F29" s="88" t="s">
        <v>41</v>
      </c>
      <c r="G29" s="88" t="s">
        <v>42</v>
      </c>
      <c r="H29" s="88" t="s">
        <v>43</v>
      </c>
      <c r="I29" s="88" t="s">
        <v>44</v>
      </c>
      <c r="J29" s="88" t="s">
        <v>45</v>
      </c>
      <c r="K29" s="88" t="s">
        <v>46</v>
      </c>
      <c r="L29" s="88" t="s">
        <v>47</v>
      </c>
      <c r="M29" s="88" t="s">
        <v>48</v>
      </c>
      <c r="N29" s="88" t="s">
        <v>49</v>
      </c>
      <c r="O29" s="88" t="s">
        <v>50</v>
      </c>
      <c r="P29" s="470"/>
      <c r="Q29" s="445"/>
      <c r="R29" s="445"/>
      <c r="S29" s="445"/>
      <c r="T29" s="445"/>
      <c r="U29" s="445"/>
      <c r="V29" s="445"/>
      <c r="W29" s="445"/>
      <c r="X29" s="445"/>
      <c r="Y29" s="445"/>
      <c r="Z29" s="445"/>
      <c r="AA29" s="445"/>
      <c r="AB29" s="445"/>
      <c r="AC29" s="445"/>
      <c r="AD29" s="447"/>
      <c r="AF29" s="326"/>
    </row>
    <row r="30" spans="1:41" ht="15" thickBot="1" x14ac:dyDescent="0.35">
      <c r="A30" s="85"/>
      <c r="B30" s="448"/>
      <c r="C30" s="449"/>
      <c r="D30" s="89"/>
      <c r="E30" s="89"/>
      <c r="F30" s="89"/>
      <c r="G30" s="89"/>
      <c r="H30" s="89"/>
      <c r="I30" s="89"/>
      <c r="J30" s="89"/>
      <c r="K30" s="89"/>
      <c r="L30" s="89"/>
      <c r="M30" s="89"/>
      <c r="N30" s="89"/>
      <c r="O30" s="89"/>
      <c r="P30" s="86">
        <f>SUM(D30:O30)</f>
        <v>0</v>
      </c>
      <c r="Q30" s="450"/>
      <c r="R30" s="450"/>
      <c r="S30" s="450"/>
      <c r="T30" s="450"/>
      <c r="U30" s="450"/>
      <c r="V30" s="450"/>
      <c r="W30" s="450"/>
      <c r="X30" s="450"/>
      <c r="Y30" s="450"/>
      <c r="Z30" s="450"/>
      <c r="AA30" s="450"/>
      <c r="AB30" s="450"/>
      <c r="AC30" s="450"/>
      <c r="AD30" s="451"/>
      <c r="AE30" s="83"/>
    </row>
    <row r="31" spans="1:41" x14ac:dyDescent="0.3">
      <c r="A31" s="452" t="s">
        <v>291</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4"/>
      <c r="AF31" s="203"/>
    </row>
    <row r="32" spans="1:41" x14ac:dyDescent="0.3">
      <c r="A32" s="443" t="s">
        <v>190</v>
      </c>
      <c r="B32" s="445" t="s">
        <v>62</v>
      </c>
      <c r="C32" s="445" t="s">
        <v>6</v>
      </c>
      <c r="D32" s="445" t="s">
        <v>60</v>
      </c>
      <c r="E32" s="445"/>
      <c r="F32" s="445"/>
      <c r="G32" s="445"/>
      <c r="H32" s="445"/>
      <c r="I32" s="445"/>
      <c r="J32" s="445"/>
      <c r="K32" s="445"/>
      <c r="L32" s="445"/>
      <c r="M32" s="445"/>
      <c r="N32" s="445"/>
      <c r="O32" s="445"/>
      <c r="P32" s="445"/>
      <c r="Q32" s="445" t="s">
        <v>85</v>
      </c>
      <c r="R32" s="445"/>
      <c r="S32" s="445"/>
      <c r="T32" s="445"/>
      <c r="U32" s="445"/>
      <c r="V32" s="445"/>
      <c r="W32" s="445"/>
      <c r="X32" s="445"/>
      <c r="Y32" s="445"/>
      <c r="Z32" s="445"/>
      <c r="AA32" s="445"/>
      <c r="AB32" s="445"/>
      <c r="AC32" s="445"/>
      <c r="AD32" s="447"/>
      <c r="AG32" s="276"/>
      <c r="AH32" s="276"/>
      <c r="AI32" s="276"/>
      <c r="AJ32" s="276"/>
      <c r="AK32" s="276"/>
      <c r="AL32" s="276"/>
      <c r="AM32" s="276"/>
      <c r="AN32" s="276"/>
      <c r="AO32" s="276"/>
    </row>
    <row r="33" spans="1:41" ht="33.75" customHeight="1" x14ac:dyDescent="0.3">
      <c r="A33" s="443"/>
      <c r="B33" s="445"/>
      <c r="C33" s="45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45" t="s">
        <v>399</v>
      </c>
      <c r="R33" s="445"/>
      <c r="S33" s="445"/>
      <c r="T33" s="445" t="s">
        <v>400</v>
      </c>
      <c r="U33" s="445"/>
      <c r="V33" s="445"/>
      <c r="W33" s="412" t="s">
        <v>81</v>
      </c>
      <c r="X33" s="413"/>
      <c r="Y33" s="413"/>
      <c r="Z33" s="414"/>
      <c r="AA33" s="412" t="s">
        <v>82</v>
      </c>
      <c r="AB33" s="413"/>
      <c r="AC33" s="413"/>
      <c r="AD33" s="415"/>
      <c r="AG33" s="276"/>
      <c r="AH33" s="276"/>
      <c r="AI33" s="276"/>
      <c r="AJ33" s="276"/>
      <c r="AK33" s="276"/>
      <c r="AL33" s="276"/>
      <c r="AM33" s="276"/>
      <c r="AN33" s="276"/>
      <c r="AO33" s="276"/>
    </row>
    <row r="34" spans="1:41" ht="115.8" customHeight="1" x14ac:dyDescent="0.3">
      <c r="A34" s="416" t="s">
        <v>533</v>
      </c>
      <c r="B34" s="418">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20" t="s">
        <v>546</v>
      </c>
      <c r="R34" s="421"/>
      <c r="S34" s="422"/>
      <c r="T34" s="426" t="s">
        <v>547</v>
      </c>
      <c r="U34" s="426"/>
      <c r="V34" s="427"/>
      <c r="W34" s="430"/>
      <c r="X34" s="431"/>
      <c r="Y34" s="431"/>
      <c r="Z34" s="432"/>
      <c r="AA34" s="436"/>
      <c r="AB34" s="437"/>
      <c r="AC34" s="437"/>
      <c r="AD34" s="438"/>
      <c r="AG34" s="276"/>
      <c r="AH34" s="276"/>
      <c r="AI34" s="276"/>
      <c r="AJ34" s="276"/>
      <c r="AK34" s="276"/>
      <c r="AL34" s="276"/>
      <c r="AM34" s="276"/>
      <c r="AN34" s="276"/>
      <c r="AO34" s="276"/>
    </row>
    <row r="35" spans="1:41" s="312" customFormat="1" ht="67.95" customHeight="1" thickBot="1" x14ac:dyDescent="0.35">
      <c r="A35" s="417"/>
      <c r="B35" s="419"/>
      <c r="C35" s="91" t="s">
        <v>10</v>
      </c>
      <c r="D35" s="404">
        <v>8.6077941176470593E-2</v>
      </c>
      <c r="E35" s="404">
        <v>3.1359558823529414E-2</v>
      </c>
      <c r="F35" s="404">
        <v>1.84525E-2</v>
      </c>
      <c r="G35" s="387">
        <v>1.5924999999999998E-2</v>
      </c>
      <c r="H35" s="387">
        <v>0.13</v>
      </c>
      <c r="I35" s="387">
        <v>0.22</v>
      </c>
      <c r="J35" s="93">
        <f t="shared" ref="J35:O35" si="0">+J42+J46+J50+J54</f>
        <v>0</v>
      </c>
      <c r="K35" s="93">
        <f t="shared" si="0"/>
        <v>0</v>
      </c>
      <c r="L35" s="93">
        <f t="shared" si="0"/>
        <v>0</v>
      </c>
      <c r="M35" s="93">
        <f t="shared" si="0"/>
        <v>0</v>
      </c>
      <c r="N35" s="93">
        <f t="shared" si="0"/>
        <v>0</v>
      </c>
      <c r="O35" s="93">
        <f t="shared" si="0"/>
        <v>0</v>
      </c>
      <c r="P35" s="148">
        <f>SUM(D35:O35)</f>
        <v>0.50181500000000001</v>
      </c>
      <c r="Q35" s="423"/>
      <c r="R35" s="424"/>
      <c r="S35" s="425"/>
      <c r="T35" s="428"/>
      <c r="U35" s="428"/>
      <c r="V35" s="429"/>
      <c r="W35" s="433"/>
      <c r="X35" s="434"/>
      <c r="Y35" s="434"/>
      <c r="Z35" s="435"/>
      <c r="AA35" s="439"/>
      <c r="AB35" s="440"/>
      <c r="AC35" s="440"/>
      <c r="AD35" s="441"/>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406">
        <v>0.22</v>
      </c>
      <c r="J36" s="333">
        <f t="shared" si="1"/>
        <v>0</v>
      </c>
      <c r="K36" s="333">
        <f t="shared" si="1"/>
        <v>0</v>
      </c>
      <c r="L36" s="333">
        <f t="shared" si="1"/>
        <v>0</v>
      </c>
      <c r="M36" s="333">
        <f t="shared" si="1"/>
        <v>0</v>
      </c>
      <c r="N36" s="333">
        <f t="shared" si="1"/>
        <v>0</v>
      </c>
      <c r="O36" s="333">
        <f t="shared" si="1"/>
        <v>0</v>
      </c>
      <c r="P36" s="336">
        <f>SUM(D36:O36)</f>
        <v>0.50181500000000001</v>
      </c>
      <c r="Q36" s="330"/>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442" t="s">
        <v>191</v>
      </c>
      <c r="B37" s="444" t="s">
        <v>61</v>
      </c>
      <c r="C37" s="444" t="s">
        <v>11</v>
      </c>
      <c r="D37" s="444"/>
      <c r="E37" s="444"/>
      <c r="F37" s="444"/>
      <c r="G37" s="444"/>
      <c r="H37" s="444"/>
      <c r="I37" s="444"/>
      <c r="J37" s="444"/>
      <c r="K37" s="444"/>
      <c r="L37" s="444"/>
      <c r="M37" s="444"/>
      <c r="N37" s="444"/>
      <c r="O37" s="444"/>
      <c r="P37" s="444"/>
      <c r="Q37" s="444" t="s">
        <v>78</v>
      </c>
      <c r="R37" s="444"/>
      <c r="S37" s="444"/>
      <c r="T37" s="444"/>
      <c r="U37" s="444"/>
      <c r="V37" s="444"/>
      <c r="W37" s="444"/>
      <c r="X37" s="444"/>
      <c r="Y37" s="444"/>
      <c r="Z37" s="444"/>
      <c r="AA37" s="444"/>
      <c r="AB37" s="444"/>
      <c r="AC37" s="444"/>
      <c r="AD37" s="446"/>
      <c r="AG37" s="276"/>
      <c r="AH37" s="276"/>
      <c r="AI37" s="276"/>
      <c r="AJ37" s="276"/>
      <c r="AK37" s="276"/>
      <c r="AL37" s="276"/>
      <c r="AM37" s="276"/>
      <c r="AN37" s="276"/>
      <c r="AO37" s="276"/>
    </row>
    <row r="38" spans="1:41" ht="37.5" customHeight="1" x14ac:dyDescent="0.3">
      <c r="A38" s="443"/>
      <c r="B38" s="445"/>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45" t="s">
        <v>83</v>
      </c>
      <c r="R38" s="445"/>
      <c r="S38" s="445"/>
      <c r="T38" s="445"/>
      <c r="U38" s="445"/>
      <c r="V38" s="445"/>
      <c r="W38" s="445"/>
      <c r="X38" s="445"/>
      <c r="Y38" s="445"/>
      <c r="Z38" s="445"/>
      <c r="AA38" s="445"/>
      <c r="AB38" s="445"/>
      <c r="AC38" s="445"/>
      <c r="AD38" s="447"/>
      <c r="AG38" s="327"/>
      <c r="AH38" s="327"/>
      <c r="AI38" s="327"/>
      <c r="AJ38" s="327"/>
      <c r="AK38" s="327"/>
      <c r="AL38" s="327"/>
      <c r="AM38" s="327"/>
      <c r="AN38" s="327"/>
      <c r="AO38" s="327"/>
    </row>
    <row r="39" spans="1:41" ht="26.55" customHeight="1" x14ac:dyDescent="0.3">
      <c r="A39" s="407" t="s">
        <v>420</v>
      </c>
      <c r="B39" s="409">
        <v>0.1</v>
      </c>
      <c r="C39" s="102" t="s">
        <v>9</v>
      </c>
      <c r="D39" s="103">
        <v>1</v>
      </c>
      <c r="E39" s="103">
        <v>0</v>
      </c>
      <c r="F39" s="103">
        <v>0</v>
      </c>
      <c r="G39" s="103"/>
      <c r="H39" s="103"/>
      <c r="I39" s="103"/>
      <c r="J39" s="103"/>
      <c r="K39" s="103"/>
      <c r="L39" s="103"/>
      <c r="M39" s="103"/>
      <c r="N39" s="103"/>
      <c r="O39" s="103"/>
      <c r="P39" s="202">
        <f t="shared" ref="P39:P54" si="2">SUM(D39:O39)</f>
        <v>1</v>
      </c>
      <c r="Q39" s="410" t="s">
        <v>539</v>
      </c>
      <c r="R39" s="410"/>
      <c r="S39" s="410"/>
      <c r="T39" s="410"/>
      <c r="U39" s="410"/>
      <c r="V39" s="410"/>
      <c r="W39" s="410"/>
      <c r="X39" s="410"/>
      <c r="Y39" s="410"/>
      <c r="Z39" s="410"/>
      <c r="AA39" s="410"/>
      <c r="AB39" s="410"/>
      <c r="AC39" s="410"/>
      <c r="AD39" s="411"/>
      <c r="AE39" s="97"/>
      <c r="AG39" s="98"/>
      <c r="AH39" s="98"/>
      <c r="AI39" s="98"/>
      <c r="AJ39" s="98"/>
      <c r="AK39" s="98"/>
      <c r="AL39" s="98"/>
      <c r="AM39" s="98"/>
      <c r="AN39" s="98"/>
      <c r="AO39" s="98"/>
    </row>
    <row r="40" spans="1:41" ht="50.25" customHeight="1" x14ac:dyDescent="0.3">
      <c r="A40" s="407"/>
      <c r="B40" s="409"/>
      <c r="C40" s="99" t="s">
        <v>10</v>
      </c>
      <c r="D40" s="100">
        <f>+D41/$B$41</f>
        <v>0.82352941176470584</v>
      </c>
      <c r="E40" s="100">
        <f>+E41/$B$41</f>
        <v>0.17647058823529413</v>
      </c>
      <c r="F40" s="100"/>
      <c r="G40" s="100"/>
      <c r="H40" s="100"/>
      <c r="I40" s="100"/>
      <c r="J40" s="100"/>
      <c r="K40" s="100"/>
      <c r="L40" s="100"/>
      <c r="M40" s="100"/>
      <c r="N40" s="100"/>
      <c r="O40" s="100"/>
      <c r="P40" s="202">
        <f t="shared" si="2"/>
        <v>1</v>
      </c>
      <c r="Q40" s="410"/>
      <c r="R40" s="410"/>
      <c r="S40" s="410"/>
      <c r="T40" s="410"/>
      <c r="U40" s="410"/>
      <c r="V40" s="410"/>
      <c r="W40" s="410"/>
      <c r="X40" s="410"/>
      <c r="Y40" s="410"/>
      <c r="Z40" s="410"/>
      <c r="AA40" s="410"/>
      <c r="AB40" s="410"/>
      <c r="AC40" s="410"/>
      <c r="AD40" s="411"/>
      <c r="AE40" s="97"/>
    </row>
    <row r="41" spans="1:41" s="328" customFormat="1" ht="51" hidden="1" customHeight="1" x14ac:dyDescent="0.3">
      <c r="A41" s="380" t="s">
        <v>427</v>
      </c>
      <c r="B41" s="279">
        <v>17</v>
      </c>
      <c r="C41" s="302"/>
      <c r="D41" s="305">
        <v>14</v>
      </c>
      <c r="E41" s="303">
        <v>3</v>
      </c>
      <c r="F41" s="303">
        <v>0</v>
      </c>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407" t="s">
        <v>421</v>
      </c>
      <c r="B43" s="409">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410" t="s">
        <v>564</v>
      </c>
      <c r="R43" s="410"/>
      <c r="S43" s="410"/>
      <c r="T43" s="410"/>
      <c r="U43" s="410"/>
      <c r="V43" s="410"/>
      <c r="W43" s="410"/>
      <c r="X43" s="410"/>
      <c r="Y43" s="410"/>
      <c r="Z43" s="410"/>
      <c r="AA43" s="410"/>
      <c r="AB43" s="410"/>
      <c r="AC43" s="410"/>
      <c r="AD43" s="411"/>
      <c r="AE43" s="341"/>
    </row>
    <row r="44" spans="1:41" ht="45.75" customHeight="1" x14ac:dyDescent="0.3">
      <c r="A44" s="407"/>
      <c r="B44" s="409"/>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v>
      </c>
      <c r="K44" s="100">
        <f t="shared" si="4"/>
        <v>0</v>
      </c>
      <c r="L44" s="100">
        <f t="shared" si="4"/>
        <v>0</v>
      </c>
      <c r="M44" s="100">
        <f t="shared" si="4"/>
        <v>0</v>
      </c>
      <c r="N44" s="100">
        <f t="shared" si="4"/>
        <v>0</v>
      </c>
      <c r="O44" s="100">
        <f t="shared" si="4"/>
        <v>0</v>
      </c>
      <c r="P44" s="202">
        <f t="shared" si="2"/>
        <v>1.0499999999999998</v>
      </c>
      <c r="Q44" s="410"/>
      <c r="R44" s="410"/>
      <c r="S44" s="410"/>
      <c r="T44" s="410"/>
      <c r="U44" s="410"/>
      <c r="V44" s="410"/>
      <c r="W44" s="410"/>
      <c r="X44" s="410"/>
      <c r="Y44" s="410"/>
      <c r="Z44" s="410"/>
      <c r="AA44" s="410"/>
      <c r="AB44" s="410"/>
      <c r="AC44" s="410"/>
      <c r="AD44" s="411"/>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5">
        <f>68%-41%</f>
        <v>0.27000000000000007</v>
      </c>
      <c r="I45" s="280">
        <f>105%-68%</f>
        <v>0.37</v>
      </c>
      <c r="J45" s="280"/>
      <c r="K45" s="280"/>
      <c r="L45" s="280"/>
      <c r="M45" s="280"/>
      <c r="N45" s="280"/>
      <c r="O45" s="280"/>
      <c r="P45" s="281">
        <f t="shared" si="2"/>
        <v>1.0499999999999998</v>
      </c>
      <c r="Q45" s="309"/>
      <c r="R45" s="309"/>
      <c r="S45" s="286" t="s">
        <v>541</v>
      </c>
      <c r="T45" s="286" t="s">
        <v>542</v>
      </c>
      <c r="U45" s="286">
        <f>1257-818</f>
        <v>439</v>
      </c>
      <c r="V45" s="309">
        <f>+U45/1200</f>
        <v>0.36583333333333334</v>
      </c>
      <c r="W45" s="309"/>
      <c r="X45" s="309"/>
      <c r="Y45" s="309"/>
      <c r="Z45" s="309"/>
      <c r="AA45" s="309"/>
      <c r="AB45" s="309"/>
      <c r="AC45" s="309"/>
      <c r="AD45" s="310"/>
      <c r="AE45" s="311"/>
      <c r="AG45" s="313"/>
      <c r="AH45" s="313"/>
      <c r="AI45" s="313"/>
      <c r="AJ45" s="313"/>
      <c r="AK45" s="313"/>
      <c r="AL45" s="313"/>
      <c r="AM45" s="313"/>
      <c r="AN45" s="313"/>
      <c r="AO45" s="313"/>
    </row>
    <row r="46" spans="1:41" s="328" customFormat="1" hidden="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0</v>
      </c>
      <c r="K46" s="320">
        <f t="shared" si="5"/>
        <v>0</v>
      </c>
      <c r="L46" s="320">
        <f t="shared" si="5"/>
        <v>0</v>
      </c>
      <c r="M46" s="320">
        <f t="shared" si="5"/>
        <v>0</v>
      </c>
      <c r="N46" s="320">
        <f t="shared" si="5"/>
        <v>0</v>
      </c>
      <c r="O46" s="320">
        <f t="shared" si="5"/>
        <v>0</v>
      </c>
      <c r="P46" s="316">
        <f t="shared" si="2"/>
        <v>5.2500000000000005E-2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55" customHeight="1" x14ac:dyDescent="0.3">
      <c r="A47" s="407" t="s">
        <v>422</v>
      </c>
      <c r="B47" s="409">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410" t="s">
        <v>544</v>
      </c>
      <c r="R47" s="410"/>
      <c r="S47" s="410"/>
      <c r="T47" s="410"/>
      <c r="U47" s="410"/>
      <c r="V47" s="410"/>
      <c r="W47" s="410"/>
      <c r="X47" s="410"/>
      <c r="Y47" s="410"/>
      <c r="Z47" s="410"/>
      <c r="AA47" s="410"/>
      <c r="AB47" s="410"/>
      <c r="AC47" s="410"/>
      <c r="AD47" s="411"/>
      <c r="AE47" s="97"/>
    </row>
    <row r="48" spans="1:41" ht="47.25" customHeight="1" x14ac:dyDescent="0.3">
      <c r="A48" s="407"/>
      <c r="B48" s="409"/>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v>
      </c>
      <c r="K48" s="100">
        <f t="shared" si="6"/>
        <v>0</v>
      </c>
      <c r="L48" s="100">
        <f t="shared" si="6"/>
        <v>0</v>
      </c>
      <c r="M48" s="100">
        <f t="shared" si="6"/>
        <v>0</v>
      </c>
      <c r="N48" s="100">
        <f t="shared" si="6"/>
        <v>0</v>
      </c>
      <c r="O48" s="100">
        <f t="shared" si="6"/>
        <v>0</v>
      </c>
      <c r="P48" s="202">
        <f t="shared" si="2"/>
        <v>0.81574999999999998</v>
      </c>
      <c r="Q48" s="410"/>
      <c r="R48" s="410"/>
      <c r="S48" s="410"/>
      <c r="T48" s="410"/>
      <c r="U48" s="410"/>
      <c r="V48" s="410"/>
      <c r="W48" s="410"/>
      <c r="X48" s="410"/>
      <c r="Y48" s="410"/>
      <c r="Z48" s="410"/>
      <c r="AA48" s="410"/>
      <c r="AB48" s="410"/>
      <c r="AC48" s="410"/>
      <c r="AD48" s="411"/>
      <c r="AE48" s="97"/>
    </row>
    <row r="49" spans="1:41" s="291" customFormat="1" hidden="1" x14ac:dyDescent="0.3">
      <c r="A49" s="382" t="s">
        <v>438</v>
      </c>
      <c r="B49" s="287">
        <v>4000</v>
      </c>
      <c r="C49" s="288"/>
      <c r="D49" s="286">
        <v>18</v>
      </c>
      <c r="E49" s="285">
        <v>341</v>
      </c>
      <c r="F49" s="285">
        <v>577</v>
      </c>
      <c r="G49" s="285">
        <v>418</v>
      </c>
      <c r="H49" s="284">
        <v>806</v>
      </c>
      <c r="I49" s="284">
        <v>1103</v>
      </c>
      <c r="J49" s="284"/>
      <c r="K49" s="284"/>
      <c r="L49" s="284"/>
      <c r="M49" s="284"/>
      <c r="N49" s="284"/>
      <c r="O49" s="284"/>
      <c r="P49" s="287">
        <f t="shared" si="2"/>
        <v>3263</v>
      </c>
      <c r="Q49" s="286"/>
      <c r="R49" s="286"/>
      <c r="S49" s="286"/>
      <c r="T49" s="286"/>
      <c r="U49" s="286"/>
      <c r="V49" s="286"/>
      <c r="W49" s="286"/>
      <c r="X49" s="286"/>
      <c r="Y49" s="286"/>
      <c r="Z49" s="286"/>
      <c r="AA49" s="286"/>
      <c r="AB49" s="286"/>
      <c r="AC49" s="286"/>
      <c r="AD49" s="289"/>
      <c r="AE49" s="290"/>
    </row>
    <row r="50" spans="1:41" s="328" customFormat="1" hidden="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0</v>
      </c>
      <c r="K50" s="320">
        <f t="shared" si="7"/>
        <v>0</v>
      </c>
      <c r="L50" s="320">
        <f t="shared" si="7"/>
        <v>0</v>
      </c>
      <c r="M50" s="320">
        <f t="shared" si="7"/>
        <v>0</v>
      </c>
      <c r="N50" s="320">
        <f t="shared" si="7"/>
        <v>0</v>
      </c>
      <c r="O50" s="320">
        <f t="shared" si="7"/>
        <v>0</v>
      </c>
      <c r="P50" s="316">
        <f t="shared" si="2"/>
        <v>4.0787500000000004E-2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407" t="s">
        <v>423</v>
      </c>
      <c r="B51" s="409">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410" t="s">
        <v>545</v>
      </c>
      <c r="R51" s="410"/>
      <c r="S51" s="410"/>
      <c r="T51" s="410"/>
      <c r="U51" s="410"/>
      <c r="V51" s="410"/>
      <c r="W51" s="410"/>
      <c r="X51" s="410"/>
      <c r="Y51" s="410"/>
      <c r="Z51" s="410"/>
      <c r="AA51" s="410"/>
      <c r="AB51" s="410"/>
      <c r="AC51" s="410"/>
      <c r="AD51" s="411"/>
      <c r="AE51" s="97"/>
    </row>
    <row r="52" spans="1:41" ht="44.55" customHeight="1" x14ac:dyDescent="0.3">
      <c r="A52" s="408"/>
      <c r="B52" s="409"/>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0</v>
      </c>
      <c r="K52" s="100">
        <f t="shared" si="8"/>
        <v>0</v>
      </c>
      <c r="L52" s="100">
        <f t="shared" si="8"/>
        <v>0</v>
      </c>
      <c r="M52" s="100">
        <f t="shared" si="8"/>
        <v>0</v>
      </c>
      <c r="N52" s="100">
        <f t="shared" si="8"/>
        <v>0</v>
      </c>
      <c r="O52" s="100">
        <f t="shared" si="8"/>
        <v>0</v>
      </c>
      <c r="P52" s="202">
        <f t="shared" si="2"/>
        <v>0.47459999999999997</v>
      </c>
      <c r="Q52" s="410"/>
      <c r="R52" s="410"/>
      <c r="S52" s="410"/>
      <c r="T52" s="410"/>
      <c r="U52" s="410"/>
      <c r="V52" s="410"/>
      <c r="W52" s="410"/>
      <c r="X52" s="410"/>
      <c r="Y52" s="410"/>
      <c r="Z52" s="410"/>
      <c r="AA52" s="410"/>
      <c r="AB52" s="410"/>
      <c r="AC52" s="410"/>
      <c r="AD52" s="411"/>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c r="K53" s="293"/>
      <c r="L53" s="293"/>
      <c r="M53" s="293"/>
      <c r="N53" s="293"/>
      <c r="O53" s="293"/>
      <c r="P53" s="283">
        <f t="shared" si="2"/>
        <v>2373</v>
      </c>
      <c r="Q53" s="297"/>
      <c r="R53" s="297"/>
      <c r="S53" s="297"/>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0</v>
      </c>
      <c r="K54" s="320">
        <f t="shared" si="9"/>
        <v>0</v>
      </c>
      <c r="L54" s="320">
        <f t="shared" si="9"/>
        <v>0</v>
      </c>
      <c r="M54" s="320">
        <f t="shared" si="9"/>
        <v>0</v>
      </c>
      <c r="N54" s="320">
        <f t="shared" si="9"/>
        <v>0</v>
      </c>
      <c r="O54" s="320">
        <f t="shared" si="9"/>
        <v>0</v>
      </c>
      <c r="P54" s="316">
        <f t="shared" si="2"/>
        <v>2.3730000000000001E-2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x14ac:dyDescent="0.3">
      <c r="A55" s="50" t="s">
        <v>293</v>
      </c>
    </row>
    <row r="57" spans="1:41" x14ac:dyDescent="0.3">
      <c r="B57" s="264"/>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77734375" customWidth="1"/>
    <col min="4" max="4" width="8.77734375" customWidth="1"/>
    <col min="5" max="5" width="10.77734375" customWidth="1"/>
  </cols>
  <sheetData>
    <row r="1" spans="1:14" x14ac:dyDescent="0.3">
      <c r="B1" t="s">
        <v>19</v>
      </c>
      <c r="C1" s="760" t="s">
        <v>20</v>
      </c>
      <c r="D1" s="760"/>
      <c r="E1" s="760"/>
      <c r="F1" s="760"/>
      <c r="G1" s="761" t="s">
        <v>22</v>
      </c>
      <c r="H1" s="762"/>
      <c r="I1" s="762"/>
      <c r="J1" s="763"/>
      <c r="K1" s="759" t="s">
        <v>23</v>
      </c>
      <c r="L1" s="759"/>
      <c r="M1" s="759"/>
      <c r="N1" s="759"/>
    </row>
    <row r="2" spans="1:14" x14ac:dyDescent="0.3">
      <c r="C2" s="4"/>
      <c r="D2" s="4"/>
      <c r="E2" s="4"/>
      <c r="F2" s="4" t="s">
        <v>21</v>
      </c>
      <c r="G2" s="30"/>
      <c r="H2" s="4"/>
      <c r="I2" s="4"/>
      <c r="J2" s="31" t="s">
        <v>21</v>
      </c>
      <c r="K2" s="4"/>
      <c r="L2" s="4"/>
      <c r="M2" s="4"/>
      <c r="N2" s="4" t="s">
        <v>21</v>
      </c>
    </row>
    <row r="3" spans="1:14" x14ac:dyDescent="0.3">
      <c r="A3" s="758"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5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58"/>
      <c r="B5" s="5">
        <v>3</v>
      </c>
      <c r="C5" s="6">
        <v>0.05</v>
      </c>
      <c r="D5" s="6">
        <v>0.05</v>
      </c>
      <c r="E5" s="6">
        <v>0.1</v>
      </c>
      <c r="F5" s="7">
        <f>(C5+D5+E5)</f>
        <v>0.2</v>
      </c>
      <c r="G5" s="32">
        <v>0.1</v>
      </c>
      <c r="H5" s="6">
        <v>0.1</v>
      </c>
      <c r="I5" s="6">
        <v>0.1</v>
      </c>
      <c r="J5" s="33">
        <f>(G5+H5+I5)</f>
        <v>0.30000000000000004</v>
      </c>
      <c r="K5" s="24"/>
      <c r="L5" s="5"/>
      <c r="M5" s="5"/>
      <c r="N5" s="5"/>
    </row>
    <row r="6" spans="1:14" x14ac:dyDescent="0.3">
      <c r="A6" s="758"/>
      <c r="B6" s="5">
        <v>4</v>
      </c>
      <c r="C6" s="6">
        <v>0.1</v>
      </c>
      <c r="D6" s="6">
        <v>0.1</v>
      </c>
      <c r="E6" s="6">
        <v>0.2</v>
      </c>
      <c r="F6" s="7">
        <f>(C6+D6+E6)</f>
        <v>0.4</v>
      </c>
      <c r="G6" s="32">
        <v>0</v>
      </c>
      <c r="H6" s="6">
        <v>0</v>
      </c>
      <c r="I6" s="6">
        <v>0.1</v>
      </c>
      <c r="J6" s="33">
        <f>(G6+H6+I6)</f>
        <v>0.1</v>
      </c>
      <c r="K6" s="24"/>
      <c r="L6" s="5"/>
      <c r="M6" s="5"/>
      <c r="N6" s="5"/>
    </row>
    <row r="7" spans="1:14" x14ac:dyDescent="0.3">
      <c r="A7" s="758"/>
      <c r="B7" s="5">
        <v>5</v>
      </c>
      <c r="C7" s="6">
        <v>0</v>
      </c>
      <c r="D7" s="6">
        <v>0</v>
      </c>
      <c r="E7" s="6">
        <v>0</v>
      </c>
      <c r="F7" s="7">
        <f>(C7+D7+E7)</f>
        <v>0</v>
      </c>
      <c r="G7" s="32">
        <v>0</v>
      </c>
      <c r="H7" s="6">
        <v>0</v>
      </c>
      <c r="I7" s="6">
        <v>0</v>
      </c>
      <c r="J7" s="33">
        <f>(G7+H7+I7)</f>
        <v>0</v>
      </c>
      <c r="K7" s="24"/>
      <c r="L7" s="5"/>
      <c r="M7" s="5"/>
      <c r="N7" s="5"/>
    </row>
    <row r="8" spans="1:14" x14ac:dyDescent="0.3">
      <c r="A8" s="758" t="s">
        <v>25</v>
      </c>
      <c r="B8" s="9">
        <v>6</v>
      </c>
      <c r="C8" s="10">
        <v>0.1</v>
      </c>
      <c r="D8" s="10">
        <v>0.1</v>
      </c>
      <c r="E8" s="10">
        <v>0.1</v>
      </c>
      <c r="F8" s="11">
        <f>C8+D8+E8</f>
        <v>0.30000000000000004</v>
      </c>
      <c r="G8" s="34"/>
      <c r="H8" s="9"/>
      <c r="I8" s="9"/>
      <c r="J8" s="35"/>
      <c r="K8" s="25"/>
      <c r="L8" s="9"/>
      <c r="M8" s="9"/>
      <c r="N8" s="9"/>
    </row>
    <row r="9" spans="1:14" x14ac:dyDescent="0.3">
      <c r="A9" s="758"/>
      <c r="B9" s="9">
        <v>7</v>
      </c>
      <c r="C9" s="9"/>
      <c r="D9" s="9"/>
      <c r="E9" s="9"/>
      <c r="F9" s="19"/>
      <c r="G9" s="36"/>
      <c r="H9" s="9"/>
      <c r="I9" s="9"/>
      <c r="J9" s="35"/>
      <c r="K9" s="25"/>
      <c r="L9" s="9"/>
      <c r="M9" s="9"/>
      <c r="N9" s="9"/>
    </row>
    <row r="10" spans="1:14" x14ac:dyDescent="0.3">
      <c r="A10" s="758"/>
      <c r="B10" s="9">
        <v>8</v>
      </c>
      <c r="C10" s="9"/>
      <c r="D10" s="9"/>
      <c r="E10" s="9"/>
      <c r="F10" s="19"/>
      <c r="G10" s="36"/>
      <c r="H10" s="9"/>
      <c r="I10" s="9"/>
      <c r="J10" s="35"/>
      <c r="K10" s="25"/>
      <c r="L10" s="9"/>
      <c r="M10" s="9"/>
      <c r="N10" s="9"/>
    </row>
    <row r="11" spans="1:14" x14ac:dyDescent="0.3">
      <c r="A11" s="758"/>
      <c r="B11" s="9">
        <v>9</v>
      </c>
      <c r="C11" s="9"/>
      <c r="D11" s="9"/>
      <c r="E11" s="9"/>
      <c r="F11" s="19"/>
      <c r="G11" s="36"/>
      <c r="H11" s="9"/>
      <c r="I11" s="9"/>
      <c r="J11" s="35"/>
      <c r="K11" s="25"/>
      <c r="L11" s="9"/>
      <c r="M11" s="9"/>
      <c r="N11" s="9"/>
    </row>
    <row r="12" spans="1:14" x14ac:dyDescent="0.3">
      <c r="A12" s="758" t="s">
        <v>26</v>
      </c>
      <c r="B12" s="14">
        <v>10</v>
      </c>
      <c r="C12" s="14"/>
      <c r="D12" s="14"/>
      <c r="E12" s="14"/>
      <c r="F12" s="20"/>
      <c r="G12" s="37"/>
      <c r="H12" s="14"/>
      <c r="I12" s="14"/>
      <c r="J12" s="38"/>
      <c r="K12" s="26"/>
      <c r="L12" s="14"/>
      <c r="M12" s="14"/>
      <c r="N12" s="14"/>
    </row>
    <row r="13" spans="1:14" x14ac:dyDescent="0.3">
      <c r="A13" s="758"/>
      <c r="B13" s="14">
        <v>11</v>
      </c>
      <c r="C13" s="14"/>
      <c r="D13" s="14"/>
      <c r="E13" s="14"/>
      <c r="F13" s="20"/>
      <c r="G13" s="37"/>
      <c r="H13" s="14"/>
      <c r="I13" s="14"/>
      <c r="J13" s="38"/>
      <c r="K13" s="26"/>
      <c r="L13" s="14"/>
      <c r="M13" s="14"/>
      <c r="N13" s="14"/>
    </row>
    <row r="14" spans="1:14" x14ac:dyDescent="0.3">
      <c r="A14" s="758"/>
      <c r="B14" s="14">
        <v>12</v>
      </c>
      <c r="C14" s="14"/>
      <c r="D14" s="14"/>
      <c r="E14" s="14"/>
      <c r="F14" s="20"/>
      <c r="G14" s="37"/>
      <c r="H14" s="14"/>
      <c r="I14" s="14"/>
      <c r="J14" s="38"/>
      <c r="K14" s="26"/>
      <c r="L14" s="14"/>
      <c r="M14" s="14"/>
      <c r="N14" s="14"/>
    </row>
    <row r="15" spans="1:14" x14ac:dyDescent="0.3">
      <c r="A15" s="758"/>
      <c r="B15" s="14">
        <v>13</v>
      </c>
      <c r="C15" s="14"/>
      <c r="D15" s="14"/>
      <c r="E15" s="14"/>
      <c r="F15" s="20"/>
      <c r="G15" s="37"/>
      <c r="H15" s="14"/>
      <c r="I15" s="14"/>
      <c r="J15" s="38"/>
      <c r="K15" s="26"/>
      <c r="L15" s="14"/>
      <c r="M15" s="14"/>
      <c r="N15" s="14"/>
    </row>
    <row r="16" spans="1:14" x14ac:dyDescent="0.3">
      <c r="A16" s="758" t="s">
        <v>27</v>
      </c>
      <c r="B16" s="15">
        <v>14</v>
      </c>
      <c r="C16" s="15"/>
      <c r="D16" s="15"/>
      <c r="E16" s="15"/>
      <c r="F16" s="21"/>
      <c r="G16" s="39"/>
      <c r="H16" s="15"/>
      <c r="I16" s="15"/>
      <c r="J16" s="40"/>
      <c r="K16" s="27"/>
      <c r="L16" s="15"/>
      <c r="M16" s="15"/>
      <c r="N16" s="15"/>
    </row>
    <row r="17" spans="1:14" x14ac:dyDescent="0.3">
      <c r="A17" s="758"/>
      <c r="B17" s="15">
        <v>15</v>
      </c>
      <c r="C17" s="15"/>
      <c r="D17" s="15"/>
      <c r="E17" s="15"/>
      <c r="F17" s="21"/>
      <c r="G17" s="39"/>
      <c r="H17" s="15"/>
      <c r="I17" s="15"/>
      <c r="J17" s="40"/>
      <c r="K17" s="27"/>
      <c r="L17" s="15"/>
      <c r="M17" s="15"/>
      <c r="N17" s="15"/>
    </row>
    <row r="18" spans="1:14" x14ac:dyDescent="0.3">
      <c r="A18" s="758"/>
      <c r="B18" s="15">
        <v>16</v>
      </c>
      <c r="C18" s="15"/>
      <c r="D18" s="15"/>
      <c r="E18" s="15"/>
      <c r="F18" s="21"/>
      <c r="G18" s="39"/>
      <c r="H18" s="15"/>
      <c r="I18" s="15"/>
      <c r="J18" s="40"/>
      <c r="K18" s="27"/>
      <c r="L18" s="15"/>
      <c r="M18" s="15"/>
      <c r="N18" s="15"/>
    </row>
    <row r="19" spans="1:14" x14ac:dyDescent="0.3">
      <c r="A19" s="758" t="s">
        <v>28</v>
      </c>
      <c r="B19" s="18">
        <v>17</v>
      </c>
      <c r="C19" s="18"/>
      <c r="D19" s="18"/>
      <c r="E19" s="18"/>
      <c r="F19" s="22"/>
      <c r="G19" s="41"/>
      <c r="H19" s="18"/>
      <c r="I19" s="18"/>
      <c r="J19" s="42"/>
      <c r="K19" s="28"/>
      <c r="L19" s="18"/>
      <c r="M19" s="18"/>
      <c r="N19" s="18"/>
    </row>
    <row r="20" spans="1:14" x14ac:dyDescent="0.3">
      <c r="A20" s="758"/>
      <c r="B20" s="18">
        <v>18</v>
      </c>
      <c r="C20" s="18"/>
      <c r="D20" s="18"/>
      <c r="E20" s="18"/>
      <c r="F20" s="22"/>
      <c r="G20" s="41"/>
      <c r="H20" s="18"/>
      <c r="I20" s="18"/>
      <c r="J20" s="42"/>
      <c r="K20" s="28"/>
      <c r="L20" s="18"/>
      <c r="M20" s="18"/>
      <c r="N20" s="18"/>
    </row>
    <row r="21" spans="1:14" x14ac:dyDescent="0.3">
      <c r="A21" s="758"/>
      <c r="B21" s="18">
        <v>19</v>
      </c>
      <c r="C21" s="18"/>
      <c r="D21" s="18"/>
      <c r="E21" s="18"/>
      <c r="F21" s="22"/>
      <c r="G21" s="41"/>
      <c r="H21" s="18"/>
      <c r="I21" s="18"/>
      <c r="J21" s="42"/>
      <c r="K21" s="28"/>
      <c r="L21" s="18"/>
      <c r="M21" s="18"/>
      <c r="N21" s="18"/>
    </row>
    <row r="22" spans="1:14" x14ac:dyDescent="0.3">
      <c r="A22" s="758"/>
      <c r="B22" s="18">
        <v>20</v>
      </c>
      <c r="C22" s="18"/>
      <c r="D22" s="18"/>
      <c r="E22" s="18"/>
      <c r="F22" s="22"/>
      <c r="G22" s="41"/>
      <c r="H22" s="18"/>
      <c r="I22" s="18"/>
      <c r="J22" s="42"/>
      <c r="K22" s="28"/>
      <c r="L22" s="18"/>
      <c r="M22" s="18"/>
      <c r="N22" s="18"/>
    </row>
    <row r="23" spans="1:14" x14ac:dyDescent="0.3">
      <c r="A23" s="758" t="s">
        <v>29</v>
      </c>
      <c r="B23" s="13">
        <v>21</v>
      </c>
      <c r="C23" s="13"/>
      <c r="D23" s="13"/>
      <c r="E23" s="13"/>
      <c r="F23" s="23"/>
      <c r="G23" s="43"/>
      <c r="H23" s="13"/>
      <c r="I23" s="13"/>
      <c r="J23" s="44"/>
      <c r="K23" s="29"/>
      <c r="L23" s="13"/>
      <c r="M23" s="13"/>
      <c r="N23" s="13"/>
    </row>
    <row r="24" spans="1:14" x14ac:dyDescent="0.3">
      <c r="A24" s="758"/>
      <c r="B24" s="13">
        <v>22</v>
      </c>
      <c r="C24" s="13"/>
      <c r="D24" s="13"/>
      <c r="E24" s="13"/>
      <c r="F24" s="23"/>
      <c r="G24" s="43"/>
      <c r="H24" s="13"/>
      <c r="I24" s="13"/>
      <c r="J24" s="44"/>
      <c r="K24" s="29"/>
      <c r="L24" s="13"/>
      <c r="M24" s="13"/>
      <c r="N24" s="13"/>
    </row>
    <row r="25" spans="1:14" x14ac:dyDescent="0.3">
      <c r="A25" s="758"/>
      <c r="B25" s="13">
        <v>23</v>
      </c>
      <c r="C25" s="13"/>
      <c r="D25" s="13"/>
      <c r="E25" s="13"/>
      <c r="F25" s="23"/>
      <c r="G25" s="43"/>
      <c r="H25" s="13"/>
      <c r="I25" s="13"/>
      <c r="J25" s="44"/>
      <c r="K25" s="29"/>
      <c r="L25" s="13"/>
      <c r="M25" s="13"/>
      <c r="N25" s="13"/>
    </row>
    <row r="26" spans="1:14" x14ac:dyDescent="0.3">
      <c r="A26" s="758"/>
      <c r="B26" s="13">
        <v>24</v>
      </c>
      <c r="C26" s="13"/>
      <c r="D26" s="13"/>
      <c r="E26" s="13"/>
      <c r="F26" s="23"/>
      <c r="G26" s="43"/>
      <c r="H26" s="13"/>
      <c r="I26" s="13"/>
      <c r="J26" s="44"/>
      <c r="K26" s="29"/>
      <c r="L26" s="13"/>
      <c r="M26" s="13"/>
      <c r="N26" s="13"/>
    </row>
    <row r="27" spans="1:14" x14ac:dyDescent="0.3">
      <c r="A27" s="758" t="s">
        <v>30</v>
      </c>
      <c r="B27" s="9">
        <v>25</v>
      </c>
      <c r="C27" s="9"/>
      <c r="D27" s="9"/>
      <c r="E27" s="9"/>
      <c r="F27" s="9"/>
      <c r="G27" s="9"/>
      <c r="H27" s="9"/>
      <c r="I27" s="9"/>
      <c r="J27" s="9"/>
      <c r="K27" s="9"/>
      <c r="L27" s="9"/>
      <c r="M27" s="9"/>
      <c r="N27" s="9"/>
    </row>
    <row r="28" spans="1:14" x14ac:dyDescent="0.3">
      <c r="A28" s="758"/>
      <c r="B28" s="9">
        <v>26</v>
      </c>
      <c r="C28" s="9"/>
      <c r="D28" s="9"/>
      <c r="E28" s="9"/>
      <c r="F28" s="9"/>
      <c r="G28" s="9"/>
      <c r="H28" s="9"/>
      <c r="I28" s="9"/>
      <c r="J28" s="9"/>
      <c r="K28" s="9"/>
      <c r="L28" s="9"/>
      <c r="M28" s="9"/>
      <c r="N28" s="9"/>
    </row>
    <row r="29" spans="1:14" x14ac:dyDescent="0.3">
      <c r="A29" s="758"/>
      <c r="B29" s="9">
        <v>27</v>
      </c>
      <c r="C29" s="9"/>
      <c r="D29" s="9"/>
      <c r="E29" s="9"/>
      <c r="F29" s="9"/>
      <c r="G29" s="9"/>
      <c r="H29" s="9"/>
      <c r="I29" s="9"/>
      <c r="J29" s="9"/>
      <c r="K29" s="9"/>
      <c r="L29" s="9"/>
      <c r="M29" s="9"/>
      <c r="N29" s="9"/>
    </row>
    <row r="30" spans="1:14" x14ac:dyDescent="0.3">
      <c r="A30" s="758"/>
      <c r="B30" s="9">
        <v>28</v>
      </c>
      <c r="C30" s="9"/>
      <c r="D30" s="9"/>
      <c r="E30" s="9"/>
      <c r="F30" s="9"/>
      <c r="G30" s="9"/>
      <c r="H30" s="9"/>
      <c r="I30" s="9"/>
      <c r="J30" s="9"/>
      <c r="K30" s="9"/>
      <c r="L30" s="9"/>
      <c r="M30" s="9"/>
      <c r="N30" s="9"/>
    </row>
    <row r="31" spans="1:14" x14ac:dyDescent="0.3">
      <c r="A31" s="758"/>
      <c r="B31" s="9">
        <v>29</v>
      </c>
      <c r="C31" s="9"/>
      <c r="D31" s="9"/>
      <c r="E31" s="9"/>
      <c r="F31" s="9"/>
      <c r="G31" s="9"/>
      <c r="H31" s="9"/>
      <c r="I31" s="9"/>
      <c r="J31" s="9"/>
      <c r="K31" s="9"/>
      <c r="L31" s="9"/>
      <c r="M31" s="9"/>
      <c r="N31" s="9"/>
    </row>
    <row r="32" spans="1:14" x14ac:dyDescent="0.3">
      <c r="A32" s="758" t="s">
        <v>31</v>
      </c>
      <c r="B32" s="16">
        <v>30</v>
      </c>
      <c r="C32" s="16"/>
      <c r="D32" s="16"/>
      <c r="E32" s="16"/>
      <c r="F32" s="16"/>
      <c r="G32" s="16"/>
      <c r="H32" s="16"/>
      <c r="I32" s="16"/>
      <c r="J32" s="16"/>
      <c r="K32" s="16"/>
      <c r="L32" s="16"/>
      <c r="M32" s="16"/>
      <c r="N32" s="16"/>
    </row>
    <row r="33" spans="1:14" x14ac:dyDescent="0.3">
      <c r="A33" s="758"/>
      <c r="B33" s="16">
        <v>31</v>
      </c>
      <c r="C33" s="16"/>
      <c r="D33" s="16"/>
      <c r="E33" s="16"/>
      <c r="F33" s="16"/>
      <c r="G33" s="16"/>
      <c r="H33" s="16"/>
      <c r="I33" s="16"/>
      <c r="J33" s="16"/>
      <c r="K33" s="16"/>
      <c r="L33" s="16"/>
      <c r="M33" s="16"/>
      <c r="N33" s="16"/>
    </row>
    <row r="34" spans="1:14" x14ac:dyDescent="0.3">
      <c r="A34" s="758"/>
      <c r="B34" s="16">
        <v>32</v>
      </c>
      <c r="C34" s="16"/>
      <c r="D34" s="16"/>
      <c r="E34" s="16"/>
      <c r="F34" s="16"/>
      <c r="G34" s="16"/>
      <c r="H34" s="16"/>
      <c r="I34" s="16"/>
      <c r="J34" s="16"/>
      <c r="K34" s="16"/>
      <c r="L34" s="16"/>
      <c r="M34" s="16"/>
      <c r="N34" s="16"/>
    </row>
    <row r="35" spans="1:14" x14ac:dyDescent="0.3">
      <c r="A35" s="758" t="s">
        <v>32</v>
      </c>
      <c r="B35" s="17">
        <v>33</v>
      </c>
      <c r="C35" s="14"/>
      <c r="D35" s="14"/>
      <c r="E35" s="14"/>
      <c r="F35" s="14"/>
      <c r="G35" s="14"/>
      <c r="H35" s="14"/>
      <c r="I35" s="14"/>
      <c r="J35" s="14"/>
      <c r="K35" s="14"/>
      <c r="L35" s="14"/>
      <c r="M35" s="14"/>
      <c r="N35" s="14"/>
    </row>
    <row r="36" spans="1:14" x14ac:dyDescent="0.3">
      <c r="A36" s="758"/>
      <c r="B36" s="14">
        <v>34</v>
      </c>
      <c r="C36" s="14"/>
      <c r="D36" s="14"/>
      <c r="E36" s="14"/>
      <c r="F36" s="14"/>
      <c r="G36" s="14"/>
      <c r="H36" s="14"/>
      <c r="I36" s="14"/>
      <c r="J36" s="14"/>
      <c r="K36" s="14"/>
      <c r="L36" s="14"/>
      <c r="M36" s="14"/>
      <c r="N36" s="14"/>
    </row>
    <row r="37" spans="1:14" x14ac:dyDescent="0.3">
      <c r="A37" s="758"/>
      <c r="B37" s="45">
        <v>35</v>
      </c>
      <c r="C37" s="14"/>
      <c r="D37" s="14"/>
      <c r="E37" s="14"/>
      <c r="F37" s="14"/>
      <c r="G37" s="14"/>
      <c r="H37" s="14"/>
      <c r="I37" s="14"/>
      <c r="J37" s="14"/>
      <c r="K37" s="14"/>
      <c r="L37" s="14"/>
      <c r="M37" s="14"/>
      <c r="N37" s="14"/>
    </row>
    <row r="38" spans="1:14" x14ac:dyDescent="0.3">
      <c r="A38" s="758" t="s">
        <v>33</v>
      </c>
      <c r="B38" s="8">
        <v>36</v>
      </c>
      <c r="C38" s="8"/>
      <c r="D38" s="8"/>
      <c r="E38" s="8"/>
      <c r="F38" s="8"/>
      <c r="G38" s="8"/>
      <c r="H38" s="8"/>
      <c r="I38" s="8"/>
      <c r="J38" s="8"/>
      <c r="K38" s="8"/>
      <c r="L38" s="8"/>
      <c r="M38" s="8"/>
      <c r="N38" s="8"/>
    </row>
    <row r="39" spans="1:14" x14ac:dyDescent="0.3">
      <c r="A39" s="758"/>
      <c r="B39" s="8">
        <v>37</v>
      </c>
      <c r="C39" s="8"/>
      <c r="D39" s="8"/>
      <c r="E39" s="8"/>
      <c r="F39" s="8"/>
      <c r="G39" s="8"/>
      <c r="H39" s="8"/>
      <c r="I39" s="8"/>
      <c r="J39" s="8"/>
      <c r="K39" s="8"/>
      <c r="L39" s="8"/>
      <c r="M39" s="8"/>
      <c r="N39" s="8"/>
    </row>
    <row r="40" spans="1:14" x14ac:dyDescent="0.3">
      <c r="A40" s="758"/>
      <c r="B40" s="8">
        <v>38</v>
      </c>
      <c r="C40" s="8"/>
      <c r="D40" s="8"/>
      <c r="E40" s="8"/>
      <c r="F40" s="8"/>
      <c r="G40" s="8"/>
      <c r="H40" s="8"/>
      <c r="I40" s="8"/>
      <c r="J40" s="8"/>
      <c r="K40" s="8"/>
      <c r="L40" s="8"/>
      <c r="M40" s="8"/>
      <c r="N40" s="8"/>
    </row>
    <row r="41" spans="1:14" x14ac:dyDescent="0.3">
      <c r="A41" s="764" t="s">
        <v>34</v>
      </c>
      <c r="B41" s="46">
        <v>39</v>
      </c>
      <c r="C41" s="47"/>
      <c r="D41" s="47"/>
      <c r="E41" s="47"/>
      <c r="F41" s="47"/>
      <c r="G41" s="47"/>
      <c r="H41" s="47"/>
      <c r="I41" s="47"/>
      <c r="J41" s="47"/>
      <c r="K41" s="47"/>
      <c r="L41" s="47"/>
      <c r="M41" s="47"/>
      <c r="N41" s="47"/>
    </row>
    <row r="42" spans="1:14" x14ac:dyDescent="0.3">
      <c r="A42" s="764"/>
      <c r="B42" s="47">
        <v>40</v>
      </c>
      <c r="C42" s="47"/>
      <c r="D42" s="47"/>
      <c r="E42" s="47"/>
      <c r="F42" s="47"/>
      <c r="G42" s="47"/>
      <c r="H42" s="47"/>
      <c r="I42" s="47"/>
      <c r="J42" s="47"/>
      <c r="K42" s="47"/>
      <c r="L42" s="47"/>
      <c r="M42" s="47"/>
      <c r="N42" s="47"/>
    </row>
    <row r="43" spans="1:14" x14ac:dyDescent="0.3">
      <c r="A43" s="764"/>
      <c r="B43" s="47">
        <v>41</v>
      </c>
      <c r="C43" s="47"/>
      <c r="D43" s="47"/>
      <c r="E43" s="47"/>
      <c r="F43" s="47"/>
      <c r="G43" s="47"/>
      <c r="H43" s="47"/>
      <c r="I43" s="47"/>
      <c r="J43" s="47"/>
      <c r="K43" s="47"/>
      <c r="L43" s="47"/>
      <c r="M43" s="47"/>
      <c r="N43" s="47"/>
    </row>
    <row r="44" spans="1:14" x14ac:dyDescent="0.3">
      <c r="A44" s="764"/>
      <c r="B44" s="48">
        <v>42</v>
      </c>
      <c r="C44" s="47"/>
      <c r="D44" s="47"/>
      <c r="E44" s="47"/>
      <c r="F44" s="47"/>
      <c r="G44" s="47"/>
      <c r="H44" s="47"/>
      <c r="I44" s="47"/>
      <c r="J44" s="47"/>
      <c r="K44" s="47"/>
      <c r="L44" s="47"/>
      <c r="M44" s="47"/>
      <c r="N44" s="47"/>
    </row>
    <row r="45" spans="1:14" x14ac:dyDescent="0.3">
      <c r="A45" s="757" t="s">
        <v>35</v>
      </c>
      <c r="B45" s="12">
        <v>43</v>
      </c>
      <c r="C45" s="12"/>
      <c r="D45" s="12"/>
      <c r="E45" s="12"/>
      <c r="F45" s="12"/>
      <c r="G45" s="12"/>
      <c r="H45" s="12"/>
      <c r="I45" s="12"/>
      <c r="J45" s="12"/>
      <c r="K45" s="12"/>
      <c r="L45" s="12"/>
      <c r="M45" s="12"/>
      <c r="N45" s="12"/>
    </row>
    <row r="46" spans="1:14" x14ac:dyDescent="0.3">
      <c r="A46" s="757"/>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J20" zoomScale="85" zoomScaleNormal="85" workbookViewId="0">
      <selection activeCell="T34" sqref="T34:V35"/>
    </sheetView>
  </sheetViews>
  <sheetFormatPr baseColWidth="10" defaultColWidth="10.7773437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3.3320312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77734375" style="50"/>
    <col min="41" max="41" width="18.44140625" style="50" bestFit="1" customWidth="1"/>
    <col min="42" max="42" width="16.109375" style="50" customWidth="1"/>
    <col min="43" max="16384" width="10.77734375" style="50"/>
  </cols>
  <sheetData>
    <row r="1" spans="1:30" ht="16.2" thickBot="1" x14ac:dyDescent="0.35">
      <c r="A1" s="536"/>
      <c r="B1" s="539" t="s">
        <v>16</v>
      </c>
      <c r="C1" s="540"/>
      <c r="D1" s="540"/>
      <c r="E1" s="540"/>
      <c r="F1" s="540"/>
      <c r="G1" s="540"/>
      <c r="H1" s="540"/>
      <c r="I1" s="540"/>
      <c r="J1" s="540"/>
      <c r="K1" s="540"/>
      <c r="L1" s="540"/>
      <c r="M1" s="540"/>
      <c r="N1" s="540"/>
      <c r="O1" s="540"/>
      <c r="P1" s="540"/>
      <c r="Q1" s="540"/>
      <c r="R1" s="540"/>
      <c r="S1" s="540"/>
      <c r="T1" s="540"/>
      <c r="U1" s="540"/>
      <c r="V1" s="540"/>
      <c r="W1" s="540"/>
      <c r="X1" s="540"/>
      <c r="Y1" s="540"/>
      <c r="Z1" s="540"/>
      <c r="AA1" s="541"/>
      <c r="AB1" s="542" t="s">
        <v>415</v>
      </c>
      <c r="AC1" s="543"/>
      <c r="AD1" s="544"/>
    </row>
    <row r="2" spans="1:30" ht="16.2" thickBot="1" x14ac:dyDescent="0.35">
      <c r="A2" s="537"/>
      <c r="B2" s="539" t="s">
        <v>17</v>
      </c>
      <c r="C2" s="540"/>
      <c r="D2" s="540"/>
      <c r="E2" s="540"/>
      <c r="F2" s="540"/>
      <c r="G2" s="540"/>
      <c r="H2" s="540"/>
      <c r="I2" s="540"/>
      <c r="J2" s="540"/>
      <c r="K2" s="540"/>
      <c r="L2" s="540"/>
      <c r="M2" s="540"/>
      <c r="N2" s="540"/>
      <c r="O2" s="540"/>
      <c r="P2" s="540"/>
      <c r="Q2" s="540"/>
      <c r="R2" s="540"/>
      <c r="S2" s="540"/>
      <c r="T2" s="540"/>
      <c r="U2" s="540"/>
      <c r="V2" s="540"/>
      <c r="W2" s="540"/>
      <c r="X2" s="540"/>
      <c r="Y2" s="540"/>
      <c r="Z2" s="540"/>
      <c r="AA2" s="541"/>
      <c r="AB2" s="545" t="s">
        <v>410</v>
      </c>
      <c r="AC2" s="546"/>
      <c r="AD2" s="547"/>
    </row>
    <row r="3" spans="1:30" ht="15.6" x14ac:dyDescent="0.3">
      <c r="A3" s="537"/>
      <c r="B3" s="452" t="s">
        <v>294</v>
      </c>
      <c r="C3" s="453"/>
      <c r="D3" s="453"/>
      <c r="E3" s="453"/>
      <c r="F3" s="453"/>
      <c r="G3" s="453"/>
      <c r="H3" s="453"/>
      <c r="I3" s="453"/>
      <c r="J3" s="453"/>
      <c r="K3" s="453"/>
      <c r="L3" s="453"/>
      <c r="M3" s="453"/>
      <c r="N3" s="453"/>
      <c r="O3" s="453"/>
      <c r="P3" s="453"/>
      <c r="Q3" s="453"/>
      <c r="R3" s="453"/>
      <c r="S3" s="453"/>
      <c r="T3" s="453"/>
      <c r="U3" s="453"/>
      <c r="V3" s="453"/>
      <c r="W3" s="453"/>
      <c r="X3" s="453"/>
      <c r="Y3" s="453"/>
      <c r="Z3" s="453"/>
      <c r="AA3" s="454"/>
      <c r="AB3" s="545" t="s">
        <v>416</v>
      </c>
      <c r="AC3" s="546"/>
      <c r="AD3" s="547"/>
    </row>
    <row r="4" spans="1:30" ht="16.2" thickBot="1" x14ac:dyDescent="0.35">
      <c r="A4" s="538"/>
      <c r="B4" s="458"/>
      <c r="C4" s="548"/>
      <c r="D4" s="548"/>
      <c r="E4" s="548"/>
      <c r="F4" s="548"/>
      <c r="G4" s="548"/>
      <c r="H4" s="548"/>
      <c r="I4" s="548"/>
      <c r="J4" s="548"/>
      <c r="K4" s="548"/>
      <c r="L4" s="548"/>
      <c r="M4" s="548"/>
      <c r="N4" s="548"/>
      <c r="O4" s="548"/>
      <c r="P4" s="548"/>
      <c r="Q4" s="548"/>
      <c r="R4" s="548"/>
      <c r="S4" s="548"/>
      <c r="T4" s="548"/>
      <c r="U4" s="548"/>
      <c r="V4" s="548"/>
      <c r="W4" s="548"/>
      <c r="X4" s="548"/>
      <c r="Y4" s="548"/>
      <c r="Z4" s="548"/>
      <c r="AA4" s="549"/>
      <c r="AB4" s="550" t="s">
        <v>175</v>
      </c>
      <c r="AC4" s="551"/>
      <c r="AD4" s="552"/>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07" t="s">
        <v>292</v>
      </c>
      <c r="B7" s="508"/>
      <c r="C7" s="522" t="s">
        <v>44</v>
      </c>
      <c r="D7" s="507" t="s">
        <v>71</v>
      </c>
      <c r="E7" s="525"/>
      <c r="F7" s="525"/>
      <c r="G7" s="525"/>
      <c r="H7" s="508"/>
      <c r="I7" s="528">
        <v>45114</v>
      </c>
      <c r="J7" s="529"/>
      <c r="K7" s="507" t="s">
        <v>67</v>
      </c>
      <c r="L7" s="508"/>
      <c r="M7" s="534" t="s">
        <v>70</v>
      </c>
      <c r="N7" s="535"/>
      <c r="O7" s="497"/>
      <c r="P7" s="498"/>
      <c r="Q7" s="54"/>
      <c r="R7" s="54"/>
      <c r="S7" s="54"/>
      <c r="T7" s="54"/>
      <c r="U7" s="54"/>
      <c r="V7" s="54"/>
      <c r="W7" s="54"/>
      <c r="X7" s="54"/>
      <c r="Y7" s="54"/>
      <c r="Z7" s="55"/>
      <c r="AA7" s="54"/>
      <c r="AB7" s="54"/>
      <c r="AC7" s="60"/>
      <c r="AD7" s="61"/>
    </row>
    <row r="8" spans="1:30" x14ac:dyDescent="0.3">
      <c r="A8" s="509"/>
      <c r="B8" s="510"/>
      <c r="C8" s="523"/>
      <c r="D8" s="509"/>
      <c r="E8" s="526"/>
      <c r="F8" s="526"/>
      <c r="G8" s="526"/>
      <c r="H8" s="510"/>
      <c r="I8" s="530"/>
      <c r="J8" s="531"/>
      <c r="K8" s="509"/>
      <c r="L8" s="510"/>
      <c r="M8" s="499" t="s">
        <v>68</v>
      </c>
      <c r="N8" s="500"/>
      <c r="O8" s="501"/>
      <c r="P8" s="502"/>
      <c r="Q8" s="54"/>
      <c r="R8" s="54"/>
      <c r="S8" s="54"/>
      <c r="T8" s="54"/>
      <c r="U8" s="54"/>
      <c r="V8" s="54"/>
      <c r="W8" s="54"/>
      <c r="X8" s="54"/>
      <c r="Y8" s="54"/>
      <c r="Z8" s="55"/>
      <c r="AA8" s="54"/>
      <c r="AB8" s="54"/>
      <c r="AC8" s="60"/>
      <c r="AD8" s="61"/>
    </row>
    <row r="9" spans="1:30" ht="15" thickBot="1" x14ac:dyDescent="0.35">
      <c r="A9" s="511"/>
      <c r="B9" s="512"/>
      <c r="C9" s="524"/>
      <c r="D9" s="511"/>
      <c r="E9" s="527"/>
      <c r="F9" s="527"/>
      <c r="G9" s="527"/>
      <c r="H9" s="512"/>
      <c r="I9" s="532"/>
      <c r="J9" s="533"/>
      <c r="K9" s="511"/>
      <c r="L9" s="512"/>
      <c r="M9" s="503" t="s">
        <v>69</v>
      </c>
      <c r="N9" s="504"/>
      <c r="O9" s="505" t="s">
        <v>536</v>
      </c>
      <c r="P9" s="506"/>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07" t="s">
        <v>0</v>
      </c>
      <c r="B11" s="508"/>
      <c r="C11" s="513" t="s">
        <v>152</v>
      </c>
      <c r="D11" s="514"/>
      <c r="E11" s="514"/>
      <c r="F11" s="514"/>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5"/>
    </row>
    <row r="12" spans="1:30" x14ac:dyDescent="0.3">
      <c r="A12" s="509"/>
      <c r="B12" s="510"/>
      <c r="C12" s="516"/>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8"/>
    </row>
    <row r="13" spans="1:30" ht="15" thickBot="1" x14ac:dyDescent="0.35">
      <c r="A13" s="511"/>
      <c r="B13" s="512"/>
      <c r="C13" s="519"/>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1"/>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484" t="s">
        <v>77</v>
      </c>
      <c r="B15" s="485"/>
      <c r="C15" s="486" t="s">
        <v>532</v>
      </c>
      <c r="D15" s="487"/>
      <c r="E15" s="487"/>
      <c r="F15" s="487"/>
      <c r="G15" s="487"/>
      <c r="H15" s="487"/>
      <c r="I15" s="487"/>
      <c r="J15" s="487"/>
      <c r="K15" s="488"/>
      <c r="L15" s="473" t="s">
        <v>73</v>
      </c>
      <c r="M15" s="474"/>
      <c r="N15" s="474"/>
      <c r="O15" s="474"/>
      <c r="P15" s="474"/>
      <c r="Q15" s="475"/>
      <c r="R15" s="491" t="s">
        <v>419</v>
      </c>
      <c r="S15" s="492"/>
      <c r="T15" s="492"/>
      <c r="U15" s="492"/>
      <c r="V15" s="492"/>
      <c r="W15" s="492"/>
      <c r="X15" s="493"/>
      <c r="Y15" s="473" t="s">
        <v>72</v>
      </c>
      <c r="Z15" s="475"/>
      <c r="AA15" s="494" t="s">
        <v>534</v>
      </c>
      <c r="AB15" s="495"/>
      <c r="AC15" s="495"/>
      <c r="AD15" s="496"/>
    </row>
    <row r="16" spans="1:30" ht="15" thickBot="1" x14ac:dyDescent="0.35">
      <c r="A16" s="59"/>
      <c r="B16" s="54"/>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73"/>
      <c r="AD16" s="74"/>
    </row>
    <row r="17" spans="1:41" s="76" customFormat="1" ht="49.05" customHeight="1" thickBot="1" x14ac:dyDescent="0.35">
      <c r="A17" s="484" t="s">
        <v>79</v>
      </c>
      <c r="B17" s="485"/>
      <c r="C17" s="486" t="s">
        <v>535</v>
      </c>
      <c r="D17" s="487"/>
      <c r="E17" s="487"/>
      <c r="F17" s="487"/>
      <c r="G17" s="487"/>
      <c r="H17" s="487"/>
      <c r="I17" s="487"/>
      <c r="J17" s="487"/>
      <c r="K17" s="487"/>
      <c r="L17" s="487"/>
      <c r="M17" s="487"/>
      <c r="N17" s="487"/>
      <c r="O17" s="487"/>
      <c r="P17" s="487"/>
      <c r="Q17" s="488"/>
      <c r="R17" s="473" t="s">
        <v>371</v>
      </c>
      <c r="S17" s="474"/>
      <c r="T17" s="474"/>
      <c r="U17" s="474"/>
      <c r="V17" s="475"/>
      <c r="W17" s="553">
        <v>20000000</v>
      </c>
      <c r="X17" s="554"/>
      <c r="Y17" s="474" t="s">
        <v>15</v>
      </c>
      <c r="Z17" s="474"/>
      <c r="AA17" s="474"/>
      <c r="AB17" s="475"/>
      <c r="AC17" s="471">
        <f>+B34</f>
        <v>0.75</v>
      </c>
      <c r="AD17" s="472"/>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73" t="s">
        <v>1</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5"/>
      <c r="AE19" s="83"/>
      <c r="AF19" s="83"/>
    </row>
    <row r="20" spans="1:41" ht="15" thickBot="1" x14ac:dyDescent="0.35">
      <c r="A20" s="82"/>
      <c r="B20" s="60"/>
      <c r="C20" s="476" t="s">
        <v>373</v>
      </c>
      <c r="D20" s="477"/>
      <c r="E20" s="477"/>
      <c r="F20" s="477"/>
      <c r="G20" s="477"/>
      <c r="H20" s="477"/>
      <c r="I20" s="477"/>
      <c r="J20" s="477"/>
      <c r="K20" s="477"/>
      <c r="L20" s="477"/>
      <c r="M20" s="477"/>
      <c r="N20" s="477"/>
      <c r="O20" s="477"/>
      <c r="P20" s="478"/>
      <c r="Q20" s="479" t="s">
        <v>374</v>
      </c>
      <c r="R20" s="480"/>
      <c r="S20" s="480"/>
      <c r="T20" s="480"/>
      <c r="U20" s="480"/>
      <c r="V20" s="480"/>
      <c r="W20" s="480"/>
      <c r="X20" s="480"/>
      <c r="Y20" s="480"/>
      <c r="Z20" s="480"/>
      <c r="AA20" s="480"/>
      <c r="AB20" s="480"/>
      <c r="AC20" s="480"/>
      <c r="AD20" s="481"/>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52" t="s">
        <v>375</v>
      </c>
      <c r="B22" s="482"/>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c r="AF22" s="322"/>
    </row>
    <row r="23" spans="1:41" x14ac:dyDescent="0.3">
      <c r="A23" s="456" t="s">
        <v>376</v>
      </c>
      <c r="B23" s="457"/>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c r="X23" s="348"/>
      <c r="Y23" s="348"/>
      <c r="Z23" s="348"/>
      <c r="AA23" s="348"/>
      <c r="AB23" s="348"/>
      <c r="AC23" s="348">
        <f>SUM(Q23:AB23)</f>
        <v>3085185919</v>
      </c>
      <c r="AD23" s="350">
        <f>+AC23/AC22</f>
        <v>0.91581668598509824</v>
      </c>
      <c r="AE23" s="322"/>
      <c r="AF23" s="322"/>
      <c r="AG23" s="83"/>
    </row>
    <row r="24" spans="1:41" x14ac:dyDescent="0.3">
      <c r="A24" s="456" t="s">
        <v>377</v>
      </c>
      <c r="B24" s="457"/>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58" t="s">
        <v>378</v>
      </c>
      <c r="B25" s="459"/>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c r="X25" s="353"/>
      <c r="Y25" s="353"/>
      <c r="Z25" s="353"/>
      <c r="AA25" s="353"/>
      <c r="AB25" s="353"/>
      <c r="AC25" s="353">
        <f>SUM(Q25:AB25)</f>
        <v>249075164</v>
      </c>
      <c r="AD25" s="355">
        <f>+AC25/AC24</f>
        <v>7.3936286902803947E-2</v>
      </c>
      <c r="AE25" s="322"/>
      <c r="AF25" s="322"/>
    </row>
    <row r="26" spans="1:41" ht="15" thickBot="1" x14ac:dyDescent="0.35">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F26" s="83"/>
    </row>
    <row r="27" spans="1:41" x14ac:dyDescent="0.3">
      <c r="A27" s="460" t="s">
        <v>76</v>
      </c>
      <c r="B27" s="461"/>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3"/>
      <c r="AF27" s="83"/>
    </row>
    <row r="28" spans="1:41" x14ac:dyDescent="0.3">
      <c r="A28" s="464" t="s">
        <v>189</v>
      </c>
      <c r="B28" s="466" t="s">
        <v>6</v>
      </c>
      <c r="C28" s="467"/>
      <c r="D28" s="468" t="s">
        <v>395</v>
      </c>
      <c r="E28" s="469"/>
      <c r="F28" s="469"/>
      <c r="G28" s="469"/>
      <c r="H28" s="469"/>
      <c r="I28" s="469"/>
      <c r="J28" s="469"/>
      <c r="K28" s="469"/>
      <c r="L28" s="469"/>
      <c r="M28" s="469"/>
      <c r="N28" s="469"/>
      <c r="O28" s="470"/>
      <c r="P28" s="445" t="s">
        <v>8</v>
      </c>
      <c r="Q28" s="445" t="s">
        <v>84</v>
      </c>
      <c r="R28" s="445"/>
      <c r="S28" s="445"/>
      <c r="T28" s="445"/>
      <c r="U28" s="445"/>
      <c r="V28" s="445"/>
      <c r="W28" s="445"/>
      <c r="X28" s="445"/>
      <c r="Y28" s="445"/>
      <c r="Z28" s="445"/>
      <c r="AA28" s="445"/>
      <c r="AB28" s="445"/>
      <c r="AC28" s="445"/>
      <c r="AD28" s="447"/>
    </row>
    <row r="29" spans="1:41" x14ac:dyDescent="0.3">
      <c r="A29" s="465"/>
      <c r="B29" s="412"/>
      <c r="C29" s="414"/>
      <c r="D29" s="88" t="s">
        <v>39</v>
      </c>
      <c r="E29" s="88" t="s">
        <v>40</v>
      </c>
      <c r="F29" s="88" t="s">
        <v>41</v>
      </c>
      <c r="G29" s="88" t="s">
        <v>42</v>
      </c>
      <c r="H29" s="88" t="s">
        <v>43</v>
      </c>
      <c r="I29" s="88" t="s">
        <v>44</v>
      </c>
      <c r="J29" s="88" t="s">
        <v>45</v>
      </c>
      <c r="K29" s="88" t="s">
        <v>46</v>
      </c>
      <c r="L29" s="88" t="s">
        <v>47</v>
      </c>
      <c r="M29" s="88" t="s">
        <v>48</v>
      </c>
      <c r="N29" s="88" t="s">
        <v>49</v>
      </c>
      <c r="O29" s="88" t="s">
        <v>50</v>
      </c>
      <c r="P29" s="470"/>
      <c r="Q29" s="445"/>
      <c r="R29" s="445"/>
      <c r="S29" s="445"/>
      <c r="T29" s="445"/>
      <c r="U29" s="445"/>
      <c r="V29" s="445"/>
      <c r="W29" s="445"/>
      <c r="X29" s="445"/>
      <c r="Y29" s="445"/>
      <c r="Z29" s="445"/>
      <c r="AA29" s="445"/>
      <c r="AB29" s="445"/>
      <c r="AC29" s="445"/>
      <c r="AD29" s="447"/>
    </row>
    <row r="30" spans="1:41" ht="15" thickBot="1" x14ac:dyDescent="0.35">
      <c r="A30" s="85"/>
      <c r="B30" s="448"/>
      <c r="C30" s="449"/>
      <c r="D30" s="89"/>
      <c r="E30" s="89"/>
      <c r="F30" s="89"/>
      <c r="G30" s="89"/>
      <c r="H30" s="89"/>
      <c r="I30" s="89"/>
      <c r="J30" s="89"/>
      <c r="K30" s="89"/>
      <c r="L30" s="89"/>
      <c r="M30" s="89"/>
      <c r="N30" s="89"/>
      <c r="O30" s="89"/>
      <c r="P30" s="86">
        <f>SUM(D30:O30)</f>
        <v>0</v>
      </c>
      <c r="Q30" s="450"/>
      <c r="R30" s="450"/>
      <c r="S30" s="450"/>
      <c r="T30" s="450"/>
      <c r="U30" s="450"/>
      <c r="V30" s="450"/>
      <c r="W30" s="450"/>
      <c r="X30" s="450"/>
      <c r="Y30" s="450"/>
      <c r="Z30" s="450"/>
      <c r="AA30" s="450"/>
      <c r="AB30" s="450"/>
      <c r="AC30" s="450"/>
      <c r="AD30" s="451"/>
      <c r="AF30" s="203"/>
    </row>
    <row r="31" spans="1:41" x14ac:dyDescent="0.3">
      <c r="A31" s="452" t="s">
        <v>291</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4"/>
    </row>
    <row r="32" spans="1:41" x14ac:dyDescent="0.3">
      <c r="A32" s="443" t="s">
        <v>190</v>
      </c>
      <c r="B32" s="445" t="s">
        <v>62</v>
      </c>
      <c r="C32" s="445" t="s">
        <v>6</v>
      </c>
      <c r="D32" s="445" t="s">
        <v>60</v>
      </c>
      <c r="E32" s="445"/>
      <c r="F32" s="445"/>
      <c r="G32" s="445"/>
      <c r="H32" s="445"/>
      <c r="I32" s="445"/>
      <c r="J32" s="445"/>
      <c r="K32" s="445"/>
      <c r="L32" s="445"/>
      <c r="M32" s="445"/>
      <c r="N32" s="445"/>
      <c r="O32" s="445"/>
      <c r="P32" s="445"/>
      <c r="Q32" s="445" t="s">
        <v>85</v>
      </c>
      <c r="R32" s="445"/>
      <c r="S32" s="445"/>
      <c r="T32" s="445"/>
      <c r="U32" s="445"/>
      <c r="V32" s="445"/>
      <c r="W32" s="445"/>
      <c r="X32" s="445"/>
      <c r="Y32" s="445"/>
      <c r="Z32" s="445"/>
      <c r="AA32" s="445"/>
      <c r="AB32" s="445"/>
      <c r="AC32" s="445"/>
      <c r="AD32" s="447"/>
      <c r="AG32" s="87"/>
      <c r="AH32" s="87"/>
      <c r="AI32" s="87"/>
      <c r="AJ32" s="87"/>
      <c r="AK32" s="87"/>
      <c r="AL32" s="87"/>
      <c r="AM32" s="87"/>
      <c r="AN32" s="87"/>
      <c r="AO32" s="87"/>
    </row>
    <row r="33" spans="1:41" x14ac:dyDescent="0.3">
      <c r="A33" s="443"/>
      <c r="B33" s="445"/>
      <c r="C33" s="455"/>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45" t="s">
        <v>399</v>
      </c>
      <c r="R33" s="445"/>
      <c r="S33" s="445"/>
      <c r="T33" s="445" t="s">
        <v>400</v>
      </c>
      <c r="U33" s="445"/>
      <c r="V33" s="445"/>
      <c r="W33" s="412" t="s">
        <v>81</v>
      </c>
      <c r="X33" s="413"/>
      <c r="Y33" s="413"/>
      <c r="Z33" s="414"/>
      <c r="AA33" s="412" t="s">
        <v>82</v>
      </c>
      <c r="AB33" s="413"/>
      <c r="AC33" s="413"/>
      <c r="AD33" s="415"/>
      <c r="AG33" s="87"/>
      <c r="AH33" s="87"/>
      <c r="AI33" s="87"/>
      <c r="AJ33" s="87"/>
      <c r="AK33" s="87"/>
      <c r="AL33" s="87"/>
      <c r="AM33" s="87"/>
      <c r="AN33" s="87"/>
      <c r="AO33" s="87"/>
    </row>
    <row r="34" spans="1:41" ht="87.6" customHeight="1" x14ac:dyDescent="0.3">
      <c r="A34" s="416" t="s">
        <v>426</v>
      </c>
      <c r="B34" s="418">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30" t="s">
        <v>553</v>
      </c>
      <c r="R34" s="431"/>
      <c r="S34" s="432"/>
      <c r="T34" s="556" t="s">
        <v>554</v>
      </c>
      <c r="U34" s="556"/>
      <c r="V34" s="557"/>
      <c r="W34" s="555"/>
      <c r="X34" s="556"/>
      <c r="Y34" s="556"/>
      <c r="Z34" s="557"/>
      <c r="AA34" s="436"/>
      <c r="AB34" s="437"/>
      <c r="AC34" s="437"/>
      <c r="AD34" s="438"/>
      <c r="AG34" s="87"/>
      <c r="AH34" s="87"/>
      <c r="AI34" s="87"/>
      <c r="AJ34" s="87"/>
      <c r="AK34" s="87"/>
      <c r="AL34" s="87"/>
      <c r="AM34" s="87"/>
      <c r="AN34" s="87"/>
      <c r="AO34" s="87"/>
    </row>
    <row r="35" spans="1:41" s="312" customFormat="1" ht="87.6" customHeight="1" thickBot="1" x14ac:dyDescent="0.35">
      <c r="A35" s="417"/>
      <c r="B35" s="419"/>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0</v>
      </c>
      <c r="K35" s="93">
        <f t="shared" si="0"/>
        <v>0</v>
      </c>
      <c r="L35" s="93">
        <f t="shared" si="0"/>
        <v>0</v>
      </c>
      <c r="M35" s="93">
        <f t="shared" si="0"/>
        <v>0</v>
      </c>
      <c r="N35" s="93">
        <f t="shared" si="0"/>
        <v>0</v>
      </c>
      <c r="O35" s="93">
        <f t="shared" si="0"/>
        <v>0</v>
      </c>
      <c r="P35" s="148">
        <f>SUM(D35:O35)</f>
        <v>0.31663015</v>
      </c>
      <c r="Q35" s="433"/>
      <c r="R35" s="434"/>
      <c r="S35" s="435"/>
      <c r="T35" s="559"/>
      <c r="U35" s="559"/>
      <c r="V35" s="560"/>
      <c r="W35" s="558"/>
      <c r="X35" s="559"/>
      <c r="Y35" s="559"/>
      <c r="Z35" s="560"/>
      <c r="AA35" s="439"/>
      <c r="AB35" s="440"/>
      <c r="AC35" s="440"/>
      <c r="AD35" s="441"/>
      <c r="AE35" s="334"/>
      <c r="AG35" s="335"/>
      <c r="AH35" s="335"/>
      <c r="AI35" s="335"/>
      <c r="AJ35" s="335"/>
      <c r="AK35" s="335"/>
      <c r="AL35" s="335"/>
      <c r="AM35" s="335"/>
      <c r="AN35" s="335"/>
      <c r="AO35" s="335"/>
    </row>
    <row r="36" spans="1:41" s="312" customFormat="1" ht="24" hidden="1" customHeight="1" thickBot="1" x14ac:dyDescent="0.35">
      <c r="A36" s="379"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0</v>
      </c>
      <c r="K36" s="358">
        <f t="shared" si="1"/>
        <v>0</v>
      </c>
      <c r="L36" s="358">
        <f t="shared" si="1"/>
        <v>0</v>
      </c>
      <c r="M36" s="358">
        <f t="shared" si="1"/>
        <v>0</v>
      </c>
      <c r="N36" s="358">
        <f t="shared" si="1"/>
        <v>0</v>
      </c>
      <c r="O36" s="358">
        <f t="shared" si="1"/>
        <v>0</v>
      </c>
      <c r="P36" s="274">
        <f>SUM(D36:O36)</f>
        <v>6332603</v>
      </c>
      <c r="Q36" s="330"/>
      <c r="R36" s="331"/>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442" t="s">
        <v>191</v>
      </c>
      <c r="B37" s="444" t="s">
        <v>61</v>
      </c>
      <c r="C37" s="444" t="s">
        <v>11</v>
      </c>
      <c r="D37" s="444"/>
      <c r="E37" s="444"/>
      <c r="F37" s="444"/>
      <c r="G37" s="444"/>
      <c r="H37" s="444"/>
      <c r="I37" s="444"/>
      <c r="J37" s="444"/>
      <c r="K37" s="444"/>
      <c r="L37" s="444"/>
      <c r="M37" s="444"/>
      <c r="N37" s="444"/>
      <c r="O37" s="444"/>
      <c r="P37" s="444"/>
      <c r="Q37" s="444" t="s">
        <v>78</v>
      </c>
      <c r="R37" s="444"/>
      <c r="S37" s="444"/>
      <c r="T37" s="444"/>
      <c r="U37" s="444"/>
      <c r="V37" s="444"/>
      <c r="W37" s="444"/>
      <c r="X37" s="444"/>
      <c r="Y37" s="444"/>
      <c r="Z37" s="444"/>
      <c r="AA37" s="444"/>
      <c r="AB37" s="444"/>
      <c r="AC37" s="444"/>
      <c r="AD37" s="446"/>
      <c r="AG37" s="87"/>
      <c r="AH37" s="87"/>
      <c r="AI37" s="87"/>
      <c r="AJ37" s="87"/>
      <c r="AK37" s="87"/>
      <c r="AL37" s="87"/>
      <c r="AM37" s="87"/>
      <c r="AN37" s="87"/>
      <c r="AO37" s="87"/>
    </row>
    <row r="38" spans="1:41" ht="27.6" x14ac:dyDescent="0.3">
      <c r="A38" s="443"/>
      <c r="B38" s="445"/>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45" t="s">
        <v>83</v>
      </c>
      <c r="R38" s="445"/>
      <c r="S38" s="445"/>
      <c r="T38" s="445"/>
      <c r="U38" s="445"/>
      <c r="V38" s="445"/>
      <c r="W38" s="445"/>
      <c r="X38" s="445"/>
      <c r="Y38" s="445"/>
      <c r="Z38" s="445"/>
      <c r="AA38" s="445"/>
      <c r="AB38" s="445"/>
      <c r="AC38" s="445"/>
      <c r="AD38" s="447"/>
      <c r="AG38" s="94"/>
      <c r="AH38" s="94"/>
      <c r="AI38" s="94"/>
      <c r="AJ38" s="94"/>
      <c r="AK38" s="94"/>
      <c r="AL38" s="94"/>
      <c r="AM38" s="94"/>
      <c r="AN38" s="94"/>
      <c r="AO38" s="94"/>
    </row>
    <row r="39" spans="1:41" ht="31.95" customHeight="1" x14ac:dyDescent="0.3">
      <c r="A39" s="407" t="s">
        <v>424</v>
      </c>
      <c r="B39" s="409">
        <v>0.1</v>
      </c>
      <c r="C39" s="102" t="s">
        <v>9</v>
      </c>
      <c r="D39" s="103">
        <v>1</v>
      </c>
      <c r="E39" s="103"/>
      <c r="F39" s="103"/>
      <c r="G39" s="103"/>
      <c r="H39" s="103"/>
      <c r="I39" s="103"/>
      <c r="J39" s="103"/>
      <c r="K39" s="103"/>
      <c r="L39" s="103"/>
      <c r="M39" s="103"/>
      <c r="N39" s="103"/>
      <c r="O39" s="103"/>
      <c r="P39" s="202">
        <f t="shared" ref="P39:P62" si="2">SUM(D39:O39)</f>
        <v>1</v>
      </c>
      <c r="Q39" s="410" t="s">
        <v>540</v>
      </c>
      <c r="R39" s="410"/>
      <c r="S39" s="410"/>
      <c r="T39" s="410"/>
      <c r="U39" s="410"/>
      <c r="V39" s="410"/>
      <c r="W39" s="410"/>
      <c r="X39" s="410"/>
      <c r="Y39" s="410"/>
      <c r="Z39" s="410"/>
      <c r="AA39" s="410"/>
      <c r="AB39" s="410"/>
      <c r="AC39" s="410"/>
      <c r="AD39" s="411"/>
      <c r="AE39" s="97"/>
      <c r="AG39" s="98"/>
      <c r="AH39" s="98"/>
      <c r="AI39" s="98"/>
      <c r="AJ39" s="98"/>
      <c r="AK39" s="98"/>
      <c r="AL39" s="98"/>
      <c r="AM39" s="98"/>
      <c r="AN39" s="98"/>
      <c r="AO39" s="98"/>
    </row>
    <row r="40" spans="1:41" ht="36.450000000000003" customHeight="1" x14ac:dyDescent="0.3">
      <c r="A40" s="407"/>
      <c r="B40" s="409"/>
      <c r="C40" s="99" t="s">
        <v>10</v>
      </c>
      <c r="D40" s="100">
        <f>+D41/B41</f>
        <v>0.875</v>
      </c>
      <c r="E40" s="100">
        <f>+E41/B41</f>
        <v>0.125</v>
      </c>
      <c r="F40" s="100"/>
      <c r="G40" s="100"/>
      <c r="H40" s="100"/>
      <c r="I40" s="100"/>
      <c r="J40" s="100"/>
      <c r="K40" s="100"/>
      <c r="L40" s="100"/>
      <c r="M40" s="100"/>
      <c r="N40" s="100"/>
      <c r="O40" s="100"/>
      <c r="P40" s="202">
        <f t="shared" si="2"/>
        <v>1</v>
      </c>
      <c r="Q40" s="410"/>
      <c r="R40" s="410"/>
      <c r="S40" s="410"/>
      <c r="T40" s="410"/>
      <c r="U40" s="410"/>
      <c r="V40" s="410"/>
      <c r="W40" s="410"/>
      <c r="X40" s="410"/>
      <c r="Y40" s="410"/>
      <c r="Z40" s="410"/>
      <c r="AA40" s="410"/>
      <c r="AB40" s="410"/>
      <c r="AC40" s="410"/>
      <c r="AD40" s="411"/>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407" t="s">
        <v>425</v>
      </c>
      <c r="B43" s="409">
        <v>0.1</v>
      </c>
      <c r="C43" s="102" t="s">
        <v>9</v>
      </c>
      <c r="D43" s="103">
        <v>0</v>
      </c>
      <c r="E43" s="103"/>
      <c r="F43" s="103"/>
      <c r="G43" s="103">
        <v>1</v>
      </c>
      <c r="H43" s="103"/>
      <c r="I43" s="103"/>
      <c r="J43" s="103"/>
      <c r="K43" s="103"/>
      <c r="L43" s="103"/>
      <c r="M43" s="103"/>
      <c r="N43" s="103"/>
      <c r="O43" s="103"/>
      <c r="P43" s="202">
        <f t="shared" si="2"/>
        <v>1</v>
      </c>
      <c r="Q43" s="410" t="s">
        <v>548</v>
      </c>
      <c r="R43" s="410"/>
      <c r="S43" s="410"/>
      <c r="T43" s="410"/>
      <c r="U43" s="410"/>
      <c r="V43" s="410"/>
      <c r="W43" s="410"/>
      <c r="X43" s="410"/>
      <c r="Y43" s="410"/>
      <c r="Z43" s="410"/>
      <c r="AA43" s="410"/>
      <c r="AB43" s="410"/>
      <c r="AC43" s="410"/>
      <c r="AD43" s="411"/>
      <c r="AE43" s="97"/>
    </row>
    <row r="44" spans="1:41" ht="31.2" customHeight="1" x14ac:dyDescent="0.3">
      <c r="A44" s="407"/>
      <c r="B44" s="409"/>
      <c r="C44" s="99" t="s">
        <v>10</v>
      </c>
      <c r="D44" s="100"/>
      <c r="E44" s="100"/>
      <c r="F44" s="100"/>
      <c r="G44" s="100"/>
      <c r="H44" s="100"/>
      <c r="I44" s="100">
        <v>1</v>
      </c>
      <c r="J44" s="100"/>
      <c r="K44" s="100"/>
      <c r="L44" s="100"/>
      <c r="M44" s="100"/>
      <c r="N44" s="100"/>
      <c r="O44" s="100"/>
      <c r="P44" s="202">
        <f t="shared" si="2"/>
        <v>1</v>
      </c>
      <c r="Q44" s="410"/>
      <c r="R44" s="410"/>
      <c r="S44" s="410"/>
      <c r="T44" s="410"/>
      <c r="U44" s="410"/>
      <c r="V44" s="410"/>
      <c r="W44" s="410"/>
      <c r="X44" s="410"/>
      <c r="Y44" s="410"/>
      <c r="Z44" s="410"/>
      <c r="AA44" s="410"/>
      <c r="AB44" s="410"/>
      <c r="AC44" s="410"/>
      <c r="AD44" s="411"/>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407" t="s">
        <v>434</v>
      </c>
      <c r="B47" s="409">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410" t="s">
        <v>549</v>
      </c>
      <c r="R47" s="410"/>
      <c r="S47" s="410"/>
      <c r="T47" s="410"/>
      <c r="U47" s="410"/>
      <c r="V47" s="410"/>
      <c r="W47" s="410"/>
      <c r="X47" s="410"/>
      <c r="Y47" s="410"/>
      <c r="Z47" s="410"/>
      <c r="AA47" s="410"/>
      <c r="AB47" s="410"/>
      <c r="AC47" s="410"/>
      <c r="AD47" s="411"/>
      <c r="AE47" s="97"/>
    </row>
    <row r="48" spans="1:41" ht="60.75" customHeight="1" x14ac:dyDescent="0.3">
      <c r="A48" s="408"/>
      <c r="B48" s="409"/>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0</v>
      </c>
      <c r="K48" s="100">
        <f t="shared" si="5"/>
        <v>0</v>
      </c>
      <c r="L48" s="100">
        <f t="shared" si="5"/>
        <v>0</v>
      </c>
      <c r="M48" s="100">
        <f t="shared" si="5"/>
        <v>0</v>
      </c>
      <c r="N48" s="100">
        <f t="shared" si="5"/>
        <v>0</v>
      </c>
      <c r="O48" s="100">
        <f t="shared" si="5"/>
        <v>0</v>
      </c>
      <c r="P48" s="202">
        <f t="shared" si="2"/>
        <v>0.95772716666666668</v>
      </c>
      <c r="Q48" s="410"/>
      <c r="R48" s="410"/>
      <c r="S48" s="410"/>
      <c r="T48" s="410"/>
      <c r="U48" s="410"/>
      <c r="V48" s="410"/>
      <c r="W48" s="410"/>
      <c r="X48" s="410"/>
      <c r="Y48" s="410"/>
      <c r="Z48" s="410"/>
      <c r="AA48" s="410"/>
      <c r="AB48" s="410"/>
      <c r="AC48" s="410"/>
      <c r="AD48" s="411"/>
      <c r="AE48" s="97"/>
    </row>
    <row r="49" spans="1:41" s="300"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c r="K49" s="304"/>
      <c r="L49" s="304"/>
      <c r="M49" s="304"/>
      <c r="N49" s="304"/>
      <c r="O49" s="304"/>
      <c r="P49" s="279">
        <f t="shared" si="2"/>
        <v>5746363</v>
      </c>
      <c r="Q49" s="305"/>
      <c r="R49" s="305"/>
      <c r="S49" s="305"/>
      <c r="T49" s="305"/>
      <c r="U49" s="305"/>
      <c r="V49" s="305"/>
      <c r="W49" s="305"/>
      <c r="X49" s="305"/>
      <c r="Y49" s="305"/>
      <c r="Z49" s="305"/>
      <c r="AA49" s="305"/>
      <c r="AB49" s="305"/>
      <c r="AC49" s="305"/>
      <c r="AD49" s="306"/>
      <c r="AE49" s="299"/>
      <c r="AG49" s="301"/>
      <c r="AH49" s="301"/>
      <c r="AI49" s="301"/>
      <c r="AJ49" s="301"/>
      <c r="AK49" s="301"/>
      <c r="AL49" s="301"/>
      <c r="AM49" s="301"/>
      <c r="AN49" s="301"/>
      <c r="AO49" s="301"/>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0</v>
      </c>
      <c r="K50" s="320">
        <f t="shared" si="6"/>
        <v>0</v>
      </c>
      <c r="L50" s="320">
        <f t="shared" si="6"/>
        <v>0</v>
      </c>
      <c r="M50" s="320">
        <f t="shared" si="6"/>
        <v>0</v>
      </c>
      <c r="N50" s="320">
        <f t="shared" si="6"/>
        <v>0</v>
      </c>
      <c r="O50" s="320">
        <f t="shared" si="6"/>
        <v>0</v>
      </c>
      <c r="P50" s="316">
        <f t="shared" si="2"/>
        <v>0.10240751666666667</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31.2" customHeight="1" x14ac:dyDescent="0.3">
      <c r="A51" s="407" t="s">
        <v>435</v>
      </c>
      <c r="B51" s="409">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410" t="s">
        <v>550</v>
      </c>
      <c r="R51" s="410"/>
      <c r="S51" s="410"/>
      <c r="T51" s="410"/>
      <c r="U51" s="410"/>
      <c r="V51" s="410"/>
      <c r="W51" s="410"/>
      <c r="X51" s="410"/>
      <c r="Y51" s="410"/>
      <c r="Z51" s="410"/>
      <c r="AA51" s="410"/>
      <c r="AB51" s="410"/>
      <c r="AC51" s="410"/>
      <c r="AD51" s="411"/>
      <c r="AE51" s="97"/>
    </row>
    <row r="52" spans="1:41" ht="28.2" customHeight="1" x14ac:dyDescent="0.3">
      <c r="A52" s="408"/>
      <c r="B52" s="409"/>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2">
        <f t="shared" si="2"/>
        <v>0</v>
      </c>
      <c r="Q52" s="410"/>
      <c r="R52" s="410"/>
      <c r="S52" s="410"/>
      <c r="T52" s="410"/>
      <c r="U52" s="410"/>
      <c r="V52" s="410"/>
      <c r="W52" s="410"/>
      <c r="X52" s="410"/>
      <c r="Y52" s="410"/>
      <c r="Z52" s="410"/>
      <c r="AA52" s="410"/>
      <c r="AB52" s="410"/>
      <c r="AC52" s="410"/>
      <c r="AD52" s="411"/>
      <c r="AE52" s="97"/>
    </row>
    <row r="53" spans="1:41" s="300" customFormat="1" ht="110.4" hidden="1" x14ac:dyDescent="0.3">
      <c r="A53" s="384" t="s">
        <v>492</v>
      </c>
      <c r="B53" s="279">
        <v>13000000</v>
      </c>
      <c r="C53" s="302"/>
      <c r="D53" s="303">
        <v>0</v>
      </c>
      <c r="E53" s="303">
        <v>0</v>
      </c>
      <c r="F53" s="303">
        <v>0</v>
      </c>
      <c r="G53" s="304">
        <v>0</v>
      </c>
      <c r="H53" s="304">
        <v>0</v>
      </c>
      <c r="I53" s="304"/>
      <c r="J53" s="304"/>
      <c r="K53" s="304"/>
      <c r="L53" s="304"/>
      <c r="M53" s="304"/>
      <c r="N53" s="304"/>
      <c r="O53" s="304"/>
      <c r="P53" s="279">
        <f t="shared" si="2"/>
        <v>0</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idden="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0</v>
      </c>
      <c r="L54" s="320">
        <f t="shared" si="8"/>
        <v>0</v>
      </c>
      <c r="M54" s="320">
        <f t="shared" si="8"/>
        <v>0</v>
      </c>
      <c r="N54" s="320">
        <f t="shared" si="8"/>
        <v>0</v>
      </c>
      <c r="O54" s="320">
        <f t="shared" si="8"/>
        <v>0</v>
      </c>
      <c r="P54" s="316">
        <f t="shared" si="2"/>
        <v>0</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407" t="s">
        <v>436</v>
      </c>
      <c r="B55" s="409">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61" t="s">
        <v>551</v>
      </c>
      <c r="R55" s="561"/>
      <c r="S55" s="561"/>
      <c r="T55" s="561"/>
      <c r="U55" s="561"/>
      <c r="V55" s="561"/>
      <c r="W55" s="561"/>
      <c r="X55" s="561"/>
      <c r="Y55" s="561"/>
      <c r="Z55" s="561"/>
      <c r="AA55" s="561"/>
      <c r="AB55" s="561"/>
      <c r="AC55" s="561"/>
      <c r="AD55" s="562"/>
      <c r="AE55" s="97"/>
    </row>
    <row r="56" spans="1:41" ht="29.55" customHeight="1" x14ac:dyDescent="0.3">
      <c r="A56" s="408"/>
      <c r="B56" s="409"/>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0</v>
      </c>
      <c r="K56" s="100">
        <f t="shared" si="9"/>
        <v>0</v>
      </c>
      <c r="L56" s="100">
        <f t="shared" si="9"/>
        <v>0</v>
      </c>
      <c r="M56" s="100">
        <f t="shared" si="9"/>
        <v>0</v>
      </c>
      <c r="N56" s="100">
        <f t="shared" si="9"/>
        <v>0</v>
      </c>
      <c r="O56" s="100">
        <f t="shared" si="9"/>
        <v>0</v>
      </c>
      <c r="P56" s="202">
        <f t="shared" si="2"/>
        <v>0.58623999999999998</v>
      </c>
      <c r="Q56" s="561"/>
      <c r="R56" s="561"/>
      <c r="S56" s="561"/>
      <c r="T56" s="561"/>
      <c r="U56" s="561"/>
      <c r="V56" s="561"/>
      <c r="W56" s="561"/>
      <c r="X56" s="561"/>
      <c r="Y56" s="561"/>
      <c r="Z56" s="561"/>
      <c r="AA56" s="561"/>
      <c r="AB56" s="561"/>
      <c r="AC56" s="561"/>
      <c r="AD56" s="562"/>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c r="K57" s="304"/>
      <c r="L57" s="304"/>
      <c r="M57" s="304"/>
      <c r="N57" s="304"/>
      <c r="O57" s="304"/>
      <c r="P57" s="279">
        <f t="shared" si="2"/>
        <v>586240</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0</v>
      </c>
      <c r="K58" s="320">
        <f t="shared" si="10"/>
        <v>0</v>
      </c>
      <c r="L58" s="320">
        <f t="shared" si="10"/>
        <v>0</v>
      </c>
      <c r="M58" s="320">
        <f t="shared" si="10"/>
        <v>0</v>
      </c>
      <c r="N58" s="320">
        <f t="shared" si="10"/>
        <v>0</v>
      </c>
      <c r="O58" s="320">
        <f t="shared" si="10"/>
        <v>0</v>
      </c>
      <c r="P58" s="316">
        <f t="shared" si="2"/>
        <v>5.8624000000000002E-2</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407" t="s">
        <v>437</v>
      </c>
      <c r="B59" s="409">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410" t="s">
        <v>552</v>
      </c>
      <c r="R59" s="410"/>
      <c r="S59" s="410"/>
      <c r="T59" s="410"/>
      <c r="U59" s="410"/>
      <c r="V59" s="410"/>
      <c r="W59" s="410"/>
      <c r="X59" s="410"/>
      <c r="Y59" s="410"/>
      <c r="Z59" s="410"/>
      <c r="AA59" s="410"/>
      <c r="AB59" s="410"/>
      <c r="AC59" s="410"/>
      <c r="AD59" s="411"/>
      <c r="AE59" s="97"/>
    </row>
    <row r="60" spans="1:41" ht="22.95" customHeight="1" x14ac:dyDescent="0.3">
      <c r="A60" s="408"/>
      <c r="B60" s="409"/>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v>
      </c>
      <c r="K60" s="100">
        <f t="shared" si="11"/>
        <v>0</v>
      </c>
      <c r="L60" s="100">
        <f t="shared" si="11"/>
        <v>0</v>
      </c>
      <c r="M60" s="100">
        <f t="shared" si="11"/>
        <v>0</v>
      </c>
      <c r="N60" s="100">
        <f t="shared" si="11"/>
        <v>0</v>
      </c>
      <c r="O60" s="100">
        <f t="shared" si="11"/>
        <v>0</v>
      </c>
      <c r="P60" s="202">
        <f t="shared" si="2"/>
        <v>0.85000000000000009</v>
      </c>
      <c r="Q60" s="410"/>
      <c r="R60" s="410"/>
      <c r="S60" s="410"/>
      <c r="T60" s="410"/>
      <c r="U60" s="410"/>
      <c r="V60" s="410"/>
      <c r="W60" s="410"/>
      <c r="X60" s="410"/>
      <c r="Y60" s="410"/>
      <c r="Z60" s="410"/>
      <c r="AA60" s="410"/>
      <c r="AB60" s="410"/>
      <c r="AC60" s="410"/>
      <c r="AD60" s="411"/>
      <c r="AE60" s="97"/>
    </row>
    <row r="61" spans="1:41" s="300" customFormat="1" ht="60" hidden="1" customHeight="1" thickBot="1" x14ac:dyDescent="0.35">
      <c r="A61" s="383" t="s">
        <v>432</v>
      </c>
      <c r="B61" s="283">
        <v>60</v>
      </c>
      <c r="C61" s="292"/>
      <c r="D61" s="296">
        <v>0</v>
      </c>
      <c r="E61" s="296">
        <v>9</v>
      </c>
      <c r="F61" s="296">
        <v>15</v>
      </c>
      <c r="G61" s="296">
        <v>5</v>
      </c>
      <c r="H61" s="296">
        <v>10</v>
      </c>
      <c r="I61" s="293">
        <v>12</v>
      </c>
      <c r="J61" s="293"/>
      <c r="K61" s="293"/>
      <c r="L61" s="293"/>
      <c r="M61" s="293"/>
      <c r="N61" s="293"/>
      <c r="O61" s="293"/>
      <c r="P61" s="283">
        <f t="shared" si="2"/>
        <v>51</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0</v>
      </c>
      <c r="K62" s="320">
        <f t="shared" si="12"/>
        <v>0</v>
      </c>
      <c r="L62" s="320">
        <f t="shared" si="12"/>
        <v>0</v>
      </c>
      <c r="M62" s="320">
        <f t="shared" si="12"/>
        <v>0</v>
      </c>
      <c r="N62" s="320">
        <f t="shared" si="12"/>
        <v>0</v>
      </c>
      <c r="O62" s="320">
        <f t="shared" si="12"/>
        <v>0</v>
      </c>
      <c r="P62" s="316">
        <f t="shared" si="2"/>
        <v>8.5000000000000006E-2</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3">
      <c r="A63" s="50" t="s">
        <v>293</v>
      </c>
    </row>
    <row r="67" spans="2:2" x14ac:dyDescent="0.3">
      <c r="B67" s="265"/>
    </row>
    <row r="68" spans="2:2" x14ac:dyDescent="0.3">
      <c r="B68" s="265"/>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777343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77734375" style="50"/>
    <col min="18" max="18" width="7.44140625" style="50" customWidth="1"/>
    <col min="19" max="20" width="10.77734375" style="50"/>
    <col min="21" max="21" width="13" style="50" customWidth="1"/>
    <col min="22" max="22" width="7.77734375" style="50" customWidth="1"/>
    <col min="23" max="28" width="12.109375" style="50" customWidth="1"/>
    <col min="29" max="29" width="6.33203125" style="50" bestFit="1" customWidth="1"/>
    <col min="30" max="30" width="22.777343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77734375" style="50"/>
    <col min="39" max="39" width="18.44140625" style="50" bestFit="1" customWidth="1"/>
    <col min="40" max="40" width="16.109375" style="50" customWidth="1"/>
    <col min="41" max="16384" width="10.77734375" style="50"/>
  </cols>
  <sheetData>
    <row r="1" spans="1:28" ht="32.25" customHeight="1" x14ac:dyDescent="0.3">
      <c r="A1" s="579"/>
      <c r="B1" s="639" t="s">
        <v>16</v>
      </c>
      <c r="C1" s="640"/>
      <c r="D1" s="640"/>
      <c r="E1" s="640"/>
      <c r="F1" s="640"/>
      <c r="G1" s="640"/>
      <c r="H1" s="640"/>
      <c r="I1" s="640"/>
      <c r="J1" s="640"/>
      <c r="K1" s="640"/>
      <c r="L1" s="640"/>
      <c r="M1" s="640"/>
      <c r="N1" s="640"/>
      <c r="O1" s="640"/>
      <c r="P1" s="640"/>
      <c r="Q1" s="640"/>
      <c r="R1" s="640"/>
      <c r="S1" s="640"/>
      <c r="T1" s="640"/>
      <c r="U1" s="640"/>
      <c r="V1" s="640"/>
      <c r="W1" s="640"/>
      <c r="X1" s="640"/>
      <c r="Y1" s="641"/>
      <c r="Z1" s="600" t="s">
        <v>18</v>
      </c>
      <c r="AA1" s="601"/>
      <c r="AB1" s="602"/>
    </row>
    <row r="2" spans="1:28" ht="30.75" customHeight="1" x14ac:dyDescent="0.3">
      <c r="A2" s="580"/>
      <c r="B2" s="642" t="s">
        <v>17</v>
      </c>
      <c r="C2" s="643"/>
      <c r="D2" s="643"/>
      <c r="E2" s="643"/>
      <c r="F2" s="643"/>
      <c r="G2" s="643"/>
      <c r="H2" s="643"/>
      <c r="I2" s="643"/>
      <c r="J2" s="643"/>
      <c r="K2" s="643"/>
      <c r="L2" s="643"/>
      <c r="M2" s="643"/>
      <c r="N2" s="643"/>
      <c r="O2" s="643"/>
      <c r="P2" s="643"/>
      <c r="Q2" s="643"/>
      <c r="R2" s="643"/>
      <c r="S2" s="643"/>
      <c r="T2" s="643"/>
      <c r="U2" s="643"/>
      <c r="V2" s="643"/>
      <c r="W2" s="643"/>
      <c r="X2" s="643"/>
      <c r="Y2" s="644"/>
      <c r="Z2" s="582" t="s">
        <v>180</v>
      </c>
      <c r="AA2" s="583"/>
      <c r="AB2" s="584"/>
    </row>
    <row r="3" spans="1:28" ht="24" customHeight="1" x14ac:dyDescent="0.3">
      <c r="A3" s="580"/>
      <c r="B3" s="591" t="s">
        <v>294</v>
      </c>
      <c r="C3" s="592"/>
      <c r="D3" s="592"/>
      <c r="E3" s="592"/>
      <c r="F3" s="592"/>
      <c r="G3" s="592"/>
      <c r="H3" s="592"/>
      <c r="I3" s="592"/>
      <c r="J3" s="592"/>
      <c r="K3" s="592"/>
      <c r="L3" s="592"/>
      <c r="M3" s="592"/>
      <c r="N3" s="592"/>
      <c r="O3" s="592"/>
      <c r="P3" s="592"/>
      <c r="Q3" s="592"/>
      <c r="R3" s="592"/>
      <c r="S3" s="592"/>
      <c r="T3" s="592"/>
      <c r="U3" s="592"/>
      <c r="V3" s="592"/>
      <c r="W3" s="592"/>
      <c r="X3" s="592"/>
      <c r="Y3" s="593"/>
      <c r="Z3" s="582" t="s">
        <v>181</v>
      </c>
      <c r="AA3" s="583"/>
      <c r="AB3" s="584"/>
    </row>
    <row r="4" spans="1:28" ht="15.75" customHeight="1" thickBot="1" x14ac:dyDescent="0.35">
      <c r="A4" s="581"/>
      <c r="B4" s="594"/>
      <c r="C4" s="595"/>
      <c r="D4" s="595"/>
      <c r="E4" s="595"/>
      <c r="F4" s="595"/>
      <c r="G4" s="595"/>
      <c r="H4" s="595"/>
      <c r="I4" s="595"/>
      <c r="J4" s="595"/>
      <c r="K4" s="595"/>
      <c r="L4" s="595"/>
      <c r="M4" s="595"/>
      <c r="N4" s="595"/>
      <c r="O4" s="595"/>
      <c r="P4" s="595"/>
      <c r="Q4" s="595"/>
      <c r="R4" s="595"/>
      <c r="S4" s="595"/>
      <c r="T4" s="595"/>
      <c r="U4" s="595"/>
      <c r="V4" s="595"/>
      <c r="W4" s="595"/>
      <c r="X4" s="595"/>
      <c r="Y4" s="596"/>
      <c r="Z4" s="585" t="s">
        <v>175</v>
      </c>
      <c r="AA4" s="586"/>
      <c r="AB4" s="587"/>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507" t="s">
        <v>0</v>
      </c>
      <c r="B7" s="508"/>
      <c r="C7" s="597"/>
      <c r="D7" s="598"/>
      <c r="E7" s="598"/>
      <c r="F7" s="598"/>
      <c r="G7" s="598"/>
      <c r="H7" s="598"/>
      <c r="I7" s="598"/>
      <c r="J7" s="598"/>
      <c r="K7" s="599"/>
      <c r="L7" s="62"/>
      <c r="M7" s="63"/>
      <c r="N7" s="63"/>
      <c r="O7" s="63"/>
      <c r="P7" s="63"/>
      <c r="Q7" s="64"/>
      <c r="R7" s="588" t="s">
        <v>71</v>
      </c>
      <c r="S7" s="589"/>
      <c r="T7" s="590"/>
      <c r="U7" s="653" t="s">
        <v>74</v>
      </c>
      <c r="V7" s="654"/>
      <c r="W7" s="588" t="s">
        <v>67</v>
      </c>
      <c r="X7" s="590"/>
      <c r="Y7" s="534" t="s">
        <v>70</v>
      </c>
      <c r="Z7" s="535"/>
      <c r="AA7" s="497"/>
      <c r="AB7" s="498"/>
    </row>
    <row r="8" spans="1:28" ht="15" customHeight="1" x14ac:dyDescent="0.3">
      <c r="A8" s="509"/>
      <c r="B8" s="510"/>
      <c r="C8" s="591"/>
      <c r="D8" s="592"/>
      <c r="E8" s="592"/>
      <c r="F8" s="592"/>
      <c r="G8" s="592"/>
      <c r="H8" s="592"/>
      <c r="I8" s="592"/>
      <c r="J8" s="592"/>
      <c r="K8" s="593"/>
      <c r="L8" s="62"/>
      <c r="M8" s="63"/>
      <c r="N8" s="63"/>
      <c r="O8" s="63"/>
      <c r="P8" s="63"/>
      <c r="Q8" s="64"/>
      <c r="R8" s="479"/>
      <c r="S8" s="480"/>
      <c r="T8" s="481"/>
      <c r="U8" s="655"/>
      <c r="V8" s="656"/>
      <c r="W8" s="479"/>
      <c r="X8" s="481"/>
      <c r="Y8" s="499" t="s">
        <v>68</v>
      </c>
      <c r="Z8" s="500"/>
      <c r="AA8" s="501"/>
      <c r="AB8" s="502"/>
    </row>
    <row r="9" spans="1:28" ht="15" customHeight="1" thickBot="1" x14ac:dyDescent="0.35">
      <c r="A9" s="511"/>
      <c r="B9" s="512"/>
      <c r="C9" s="594"/>
      <c r="D9" s="595"/>
      <c r="E9" s="595"/>
      <c r="F9" s="595"/>
      <c r="G9" s="595"/>
      <c r="H9" s="595"/>
      <c r="I9" s="595"/>
      <c r="J9" s="595"/>
      <c r="K9" s="596"/>
      <c r="L9" s="62"/>
      <c r="M9" s="63"/>
      <c r="N9" s="63"/>
      <c r="O9" s="63"/>
      <c r="P9" s="63"/>
      <c r="Q9" s="64"/>
      <c r="R9" s="476"/>
      <c r="S9" s="477"/>
      <c r="T9" s="478"/>
      <c r="U9" s="657"/>
      <c r="V9" s="658"/>
      <c r="W9" s="476"/>
      <c r="X9" s="478"/>
      <c r="Y9" s="503" t="s">
        <v>69</v>
      </c>
      <c r="Z9" s="504"/>
      <c r="AA9" s="505"/>
      <c r="AB9" s="506"/>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84" t="s">
        <v>77</v>
      </c>
      <c r="B11" s="485"/>
      <c r="C11" s="659"/>
      <c r="D11" s="660"/>
      <c r="E11" s="660"/>
      <c r="F11" s="660"/>
      <c r="G11" s="660"/>
      <c r="H11" s="660"/>
      <c r="I11" s="660"/>
      <c r="J11" s="660"/>
      <c r="K11" s="661"/>
      <c r="L11" s="72"/>
      <c r="M11" s="473" t="s">
        <v>73</v>
      </c>
      <c r="N11" s="474"/>
      <c r="O11" s="474"/>
      <c r="P11" s="474"/>
      <c r="Q11" s="475"/>
      <c r="R11" s="491"/>
      <c r="S11" s="492"/>
      <c r="T11" s="492"/>
      <c r="U11" s="492"/>
      <c r="V11" s="493"/>
      <c r="W11" s="473" t="s">
        <v>72</v>
      </c>
      <c r="X11" s="475"/>
      <c r="Y11" s="494"/>
      <c r="Z11" s="495"/>
      <c r="AA11" s="495"/>
      <c r="AB11" s="496"/>
    </row>
    <row r="12" spans="1:28" ht="9" customHeight="1" thickBot="1" x14ac:dyDescent="0.35">
      <c r="A12" s="59"/>
      <c r="B12" s="54"/>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73"/>
      <c r="AB12" s="74"/>
    </row>
    <row r="13" spans="1:28" s="76" customFormat="1" ht="37.5" customHeight="1" thickBot="1" x14ac:dyDescent="0.35">
      <c r="A13" s="484" t="s">
        <v>79</v>
      </c>
      <c r="B13" s="485"/>
      <c r="C13" s="627"/>
      <c r="D13" s="628"/>
      <c r="E13" s="628"/>
      <c r="F13" s="628"/>
      <c r="G13" s="628"/>
      <c r="H13" s="628"/>
      <c r="I13" s="628"/>
      <c r="J13" s="628"/>
      <c r="K13" s="628"/>
      <c r="L13" s="628"/>
      <c r="M13" s="628"/>
      <c r="N13" s="628"/>
      <c r="O13" s="628"/>
      <c r="P13" s="628"/>
      <c r="Q13" s="629"/>
      <c r="R13" s="54"/>
      <c r="S13" s="606" t="s">
        <v>14</v>
      </c>
      <c r="T13" s="606"/>
      <c r="U13" s="75"/>
      <c r="V13" s="605" t="s">
        <v>15</v>
      </c>
      <c r="W13" s="606"/>
      <c r="X13" s="606"/>
      <c r="Y13" s="606"/>
      <c r="Z13" s="54"/>
      <c r="AA13" s="610"/>
      <c r="AB13" s="611"/>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507" t="s">
        <v>292</v>
      </c>
      <c r="B15" s="508"/>
      <c r="C15" s="624" t="s">
        <v>318</v>
      </c>
      <c r="D15" s="80"/>
      <c r="E15" s="80"/>
      <c r="F15" s="80"/>
      <c r="G15" s="80"/>
      <c r="H15" s="80"/>
      <c r="I15" s="80"/>
      <c r="J15" s="70"/>
      <c r="K15" s="81"/>
      <c r="L15" s="70"/>
      <c r="M15" s="60"/>
      <c r="N15" s="60"/>
      <c r="O15" s="60"/>
      <c r="P15" s="60"/>
      <c r="Q15" s="607" t="s">
        <v>1</v>
      </c>
      <c r="R15" s="608"/>
      <c r="S15" s="608"/>
      <c r="T15" s="608"/>
      <c r="U15" s="608"/>
      <c r="V15" s="608"/>
      <c r="W15" s="608"/>
      <c r="X15" s="608"/>
      <c r="Y15" s="608"/>
      <c r="Z15" s="608"/>
      <c r="AA15" s="608"/>
      <c r="AB15" s="609"/>
    </row>
    <row r="16" spans="1:28" ht="35.25" customHeight="1" thickBot="1" x14ac:dyDescent="0.35">
      <c r="A16" s="511"/>
      <c r="B16" s="512"/>
      <c r="C16" s="625"/>
      <c r="D16" s="80"/>
      <c r="E16" s="80"/>
      <c r="F16" s="80"/>
      <c r="G16" s="80"/>
      <c r="H16" s="80"/>
      <c r="I16" s="80"/>
      <c r="J16" s="70"/>
      <c r="K16" s="70"/>
      <c r="L16" s="70"/>
      <c r="M16" s="60"/>
      <c r="N16" s="60"/>
      <c r="O16" s="60"/>
      <c r="P16" s="60"/>
      <c r="Q16" s="647" t="s">
        <v>2</v>
      </c>
      <c r="R16" s="648"/>
      <c r="S16" s="648"/>
      <c r="T16" s="648"/>
      <c r="U16" s="648"/>
      <c r="V16" s="649"/>
      <c r="W16" s="651" t="s">
        <v>3</v>
      </c>
      <c r="X16" s="648"/>
      <c r="Y16" s="648"/>
      <c r="Z16" s="648"/>
      <c r="AA16" s="648"/>
      <c r="AB16" s="652"/>
    </row>
    <row r="17" spans="1:39" ht="27" customHeight="1" x14ac:dyDescent="0.3">
      <c r="A17" s="82"/>
      <c r="B17" s="60"/>
      <c r="C17" s="60"/>
      <c r="D17" s="80"/>
      <c r="E17" s="80"/>
      <c r="F17" s="80"/>
      <c r="G17" s="80"/>
      <c r="H17" s="80"/>
      <c r="I17" s="80"/>
      <c r="J17" s="80"/>
      <c r="K17" s="80"/>
      <c r="L17" s="80"/>
      <c r="M17" s="60"/>
      <c r="N17" s="60"/>
      <c r="O17" s="60"/>
      <c r="P17" s="60"/>
      <c r="Q17" s="665" t="s">
        <v>4</v>
      </c>
      <c r="R17" s="666"/>
      <c r="S17" s="575"/>
      <c r="T17" s="457" t="s">
        <v>188</v>
      </c>
      <c r="U17" s="645"/>
      <c r="V17" s="646"/>
      <c r="W17" s="574" t="s">
        <v>4</v>
      </c>
      <c r="X17" s="575"/>
      <c r="Y17" s="574" t="s">
        <v>5</v>
      </c>
      <c r="Z17" s="575"/>
      <c r="AA17" s="457" t="s">
        <v>89</v>
      </c>
      <c r="AB17" s="576"/>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457"/>
      <c r="U18" s="645"/>
      <c r="V18" s="646"/>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662"/>
      <c r="R19" s="663"/>
      <c r="S19" s="664"/>
      <c r="T19" s="669"/>
      <c r="U19" s="663"/>
      <c r="V19" s="664"/>
      <c r="W19" s="612"/>
      <c r="X19" s="613"/>
      <c r="Y19" s="577"/>
      <c r="Z19" s="578"/>
      <c r="AA19" s="667"/>
      <c r="AB19" s="668"/>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60" t="s">
        <v>76</v>
      </c>
      <c r="B21" s="461"/>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3"/>
    </row>
    <row r="22" spans="1:39" ht="15" customHeight="1" x14ac:dyDescent="0.3">
      <c r="A22" s="464" t="s">
        <v>189</v>
      </c>
      <c r="B22" s="466" t="s">
        <v>6</v>
      </c>
      <c r="C22" s="467"/>
      <c r="D22" s="468" t="s">
        <v>7</v>
      </c>
      <c r="E22" s="469"/>
      <c r="F22" s="469"/>
      <c r="G22" s="469"/>
      <c r="H22" s="469"/>
      <c r="I22" s="469"/>
      <c r="J22" s="469"/>
      <c r="K22" s="469"/>
      <c r="L22" s="469"/>
      <c r="M22" s="469"/>
      <c r="N22" s="469"/>
      <c r="O22" s="470"/>
      <c r="P22" s="445" t="s">
        <v>8</v>
      </c>
      <c r="Q22" s="445" t="s">
        <v>84</v>
      </c>
      <c r="R22" s="445"/>
      <c r="S22" s="445"/>
      <c r="T22" s="445"/>
      <c r="U22" s="445"/>
      <c r="V22" s="445"/>
      <c r="W22" s="445"/>
      <c r="X22" s="445"/>
      <c r="Y22" s="445"/>
      <c r="Z22" s="445"/>
      <c r="AA22" s="445"/>
      <c r="AB22" s="447"/>
    </row>
    <row r="23" spans="1:39" ht="27" customHeight="1" x14ac:dyDescent="0.3">
      <c r="A23" s="465"/>
      <c r="B23" s="412"/>
      <c r="C23" s="414"/>
      <c r="D23" s="88" t="s">
        <v>39</v>
      </c>
      <c r="E23" s="88" t="s">
        <v>40</v>
      </c>
      <c r="F23" s="88" t="s">
        <v>41</v>
      </c>
      <c r="G23" s="88" t="s">
        <v>42</v>
      </c>
      <c r="H23" s="88" t="s">
        <v>43</v>
      </c>
      <c r="I23" s="88" t="s">
        <v>44</v>
      </c>
      <c r="J23" s="88" t="s">
        <v>45</v>
      </c>
      <c r="K23" s="88" t="s">
        <v>46</v>
      </c>
      <c r="L23" s="88" t="s">
        <v>47</v>
      </c>
      <c r="M23" s="88" t="s">
        <v>48</v>
      </c>
      <c r="N23" s="88" t="s">
        <v>49</v>
      </c>
      <c r="O23" s="88" t="s">
        <v>50</v>
      </c>
      <c r="P23" s="470"/>
      <c r="Q23" s="445"/>
      <c r="R23" s="445"/>
      <c r="S23" s="445"/>
      <c r="T23" s="445"/>
      <c r="U23" s="445"/>
      <c r="V23" s="445"/>
      <c r="W23" s="445"/>
      <c r="X23" s="445"/>
      <c r="Y23" s="445"/>
      <c r="Z23" s="445"/>
      <c r="AA23" s="445"/>
      <c r="AB23" s="447"/>
    </row>
    <row r="24" spans="1:39" ht="42" customHeight="1" thickBot="1" x14ac:dyDescent="0.35">
      <c r="A24" s="85"/>
      <c r="B24" s="448"/>
      <c r="C24" s="449"/>
      <c r="D24" s="89"/>
      <c r="E24" s="89"/>
      <c r="F24" s="89"/>
      <c r="G24" s="89"/>
      <c r="H24" s="89"/>
      <c r="I24" s="89"/>
      <c r="J24" s="89"/>
      <c r="K24" s="89"/>
      <c r="L24" s="89"/>
      <c r="M24" s="89"/>
      <c r="N24" s="89"/>
      <c r="O24" s="89"/>
      <c r="P24" s="86">
        <f>SUM(D24:O24)</f>
        <v>0</v>
      </c>
      <c r="Q24" s="450" t="s">
        <v>295</v>
      </c>
      <c r="R24" s="450"/>
      <c r="S24" s="450"/>
      <c r="T24" s="450"/>
      <c r="U24" s="450"/>
      <c r="V24" s="450"/>
      <c r="W24" s="450"/>
      <c r="X24" s="450"/>
      <c r="Y24" s="450"/>
      <c r="Z24" s="450"/>
      <c r="AA24" s="450"/>
      <c r="AB24" s="451"/>
    </row>
    <row r="25" spans="1:39" ht="22.05" customHeight="1" x14ac:dyDescent="0.3">
      <c r="A25" s="452" t="s">
        <v>291</v>
      </c>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4"/>
    </row>
    <row r="26" spans="1:39" ht="22.95" customHeight="1" x14ac:dyDescent="0.3">
      <c r="A26" s="443" t="s">
        <v>190</v>
      </c>
      <c r="B26" s="445" t="s">
        <v>62</v>
      </c>
      <c r="C26" s="445" t="s">
        <v>6</v>
      </c>
      <c r="D26" s="445" t="s">
        <v>60</v>
      </c>
      <c r="E26" s="445"/>
      <c r="F26" s="445"/>
      <c r="G26" s="445"/>
      <c r="H26" s="445"/>
      <c r="I26" s="445"/>
      <c r="J26" s="445"/>
      <c r="K26" s="445"/>
      <c r="L26" s="445"/>
      <c r="M26" s="445"/>
      <c r="N26" s="445"/>
      <c r="O26" s="445"/>
      <c r="P26" s="445"/>
      <c r="Q26" s="445" t="s">
        <v>85</v>
      </c>
      <c r="R26" s="445"/>
      <c r="S26" s="445"/>
      <c r="T26" s="445"/>
      <c r="U26" s="445"/>
      <c r="V26" s="445"/>
      <c r="W26" s="445"/>
      <c r="X26" s="445"/>
      <c r="Y26" s="445"/>
      <c r="Z26" s="445"/>
      <c r="AA26" s="445"/>
      <c r="AB26" s="447"/>
      <c r="AE26" s="87"/>
      <c r="AF26" s="87"/>
      <c r="AG26" s="87"/>
      <c r="AH26" s="87"/>
      <c r="AI26" s="87"/>
      <c r="AJ26" s="87"/>
      <c r="AK26" s="87"/>
      <c r="AL26" s="87"/>
      <c r="AM26" s="87"/>
    </row>
    <row r="27" spans="1:39" ht="22.95" customHeight="1" x14ac:dyDescent="0.3">
      <c r="A27" s="443"/>
      <c r="B27" s="445"/>
      <c r="C27" s="455"/>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12" t="s">
        <v>80</v>
      </c>
      <c r="R27" s="413"/>
      <c r="S27" s="413"/>
      <c r="T27" s="414"/>
      <c r="U27" s="412" t="s">
        <v>81</v>
      </c>
      <c r="V27" s="413"/>
      <c r="W27" s="413"/>
      <c r="X27" s="414"/>
      <c r="Y27" s="412" t="s">
        <v>82</v>
      </c>
      <c r="Z27" s="413"/>
      <c r="AA27" s="413"/>
      <c r="AB27" s="415"/>
      <c r="AE27" s="87"/>
      <c r="AF27" s="87"/>
      <c r="AG27" s="87"/>
      <c r="AH27" s="87"/>
      <c r="AI27" s="87"/>
      <c r="AJ27" s="87"/>
      <c r="AK27" s="87"/>
      <c r="AL27" s="87"/>
      <c r="AM27" s="87"/>
    </row>
    <row r="28" spans="1:39" ht="33" customHeight="1" x14ac:dyDescent="0.3">
      <c r="A28" s="416"/>
      <c r="B28" s="650"/>
      <c r="C28" s="90" t="s">
        <v>9</v>
      </c>
      <c r="D28" s="89"/>
      <c r="E28" s="89"/>
      <c r="F28" s="89"/>
      <c r="G28" s="89"/>
      <c r="H28" s="89"/>
      <c r="I28" s="89"/>
      <c r="J28" s="89"/>
      <c r="K28" s="89"/>
      <c r="L28" s="89"/>
      <c r="M28" s="89"/>
      <c r="N28" s="89"/>
      <c r="O28" s="89"/>
      <c r="P28" s="147">
        <f>SUM(D28:O28)</f>
        <v>0</v>
      </c>
      <c r="Q28" s="436" t="s">
        <v>192</v>
      </c>
      <c r="R28" s="437"/>
      <c r="S28" s="437"/>
      <c r="T28" s="572"/>
      <c r="U28" s="436" t="s">
        <v>193</v>
      </c>
      <c r="V28" s="437"/>
      <c r="W28" s="437"/>
      <c r="X28" s="572"/>
      <c r="Y28" s="436" t="s">
        <v>194</v>
      </c>
      <c r="Z28" s="437"/>
      <c r="AA28" s="437"/>
      <c r="AB28" s="438"/>
      <c r="AE28" s="87"/>
      <c r="AF28" s="87"/>
      <c r="AG28" s="87"/>
      <c r="AH28" s="87"/>
      <c r="AI28" s="87"/>
      <c r="AJ28" s="87"/>
      <c r="AK28" s="87"/>
      <c r="AL28" s="87"/>
      <c r="AM28" s="87"/>
    </row>
    <row r="29" spans="1:39" ht="34.049999999999997" customHeight="1" thickBot="1" x14ac:dyDescent="0.35">
      <c r="A29" s="417"/>
      <c r="B29" s="419"/>
      <c r="C29" s="91" t="s">
        <v>10</v>
      </c>
      <c r="D29" s="92"/>
      <c r="E29" s="92"/>
      <c r="F29" s="92"/>
      <c r="G29" s="93"/>
      <c r="H29" s="93"/>
      <c r="I29" s="93"/>
      <c r="J29" s="93"/>
      <c r="K29" s="93"/>
      <c r="L29" s="93"/>
      <c r="M29" s="93"/>
      <c r="N29" s="93"/>
      <c r="O29" s="93"/>
      <c r="P29" s="148">
        <f>SUM(D29:O29)</f>
        <v>0</v>
      </c>
      <c r="Q29" s="439"/>
      <c r="R29" s="440"/>
      <c r="S29" s="440"/>
      <c r="T29" s="573"/>
      <c r="U29" s="439"/>
      <c r="V29" s="440"/>
      <c r="W29" s="440"/>
      <c r="X29" s="573"/>
      <c r="Y29" s="439"/>
      <c r="Z29" s="440"/>
      <c r="AA29" s="440"/>
      <c r="AB29" s="441"/>
      <c r="AC29" s="49"/>
      <c r="AE29" s="87"/>
      <c r="AF29" s="87"/>
      <c r="AG29" s="87"/>
      <c r="AH29" s="87"/>
      <c r="AI29" s="87"/>
      <c r="AJ29" s="87"/>
      <c r="AK29" s="87"/>
      <c r="AL29" s="87"/>
      <c r="AM29" s="87"/>
    </row>
    <row r="30" spans="1:39" ht="25.95" customHeight="1" x14ac:dyDescent="0.3">
      <c r="A30" s="442" t="s">
        <v>191</v>
      </c>
      <c r="B30" s="567" t="s">
        <v>61</v>
      </c>
      <c r="C30" s="444" t="s">
        <v>11</v>
      </c>
      <c r="D30" s="444"/>
      <c r="E30" s="444"/>
      <c r="F30" s="444"/>
      <c r="G30" s="444"/>
      <c r="H30" s="444"/>
      <c r="I30" s="444"/>
      <c r="J30" s="444"/>
      <c r="K30" s="444"/>
      <c r="L30" s="444"/>
      <c r="M30" s="444"/>
      <c r="N30" s="444"/>
      <c r="O30" s="444"/>
      <c r="P30" s="444"/>
      <c r="Q30" s="621" t="s">
        <v>78</v>
      </c>
      <c r="R30" s="622"/>
      <c r="S30" s="622"/>
      <c r="T30" s="622"/>
      <c r="U30" s="622"/>
      <c r="V30" s="622"/>
      <c r="W30" s="622"/>
      <c r="X30" s="622"/>
      <c r="Y30" s="622"/>
      <c r="Z30" s="622"/>
      <c r="AA30" s="622"/>
      <c r="AB30" s="623"/>
      <c r="AE30" s="87"/>
      <c r="AF30" s="87"/>
      <c r="AG30" s="87"/>
      <c r="AH30" s="87"/>
      <c r="AI30" s="87"/>
      <c r="AJ30" s="87"/>
      <c r="AK30" s="87"/>
      <c r="AL30" s="87"/>
      <c r="AM30" s="87"/>
    </row>
    <row r="31" spans="1:39" ht="25.95" customHeight="1" x14ac:dyDescent="0.3">
      <c r="A31" s="443"/>
      <c r="B31" s="568"/>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68" t="s">
        <v>83</v>
      </c>
      <c r="R31" s="469"/>
      <c r="S31" s="469"/>
      <c r="T31" s="469"/>
      <c r="U31" s="469"/>
      <c r="V31" s="469"/>
      <c r="W31" s="469"/>
      <c r="X31" s="469"/>
      <c r="Y31" s="469"/>
      <c r="Z31" s="469"/>
      <c r="AA31" s="469"/>
      <c r="AB31" s="614"/>
      <c r="AE31" s="94"/>
      <c r="AF31" s="94"/>
      <c r="AG31" s="94"/>
      <c r="AH31" s="94"/>
      <c r="AI31" s="94"/>
      <c r="AJ31" s="94"/>
      <c r="AK31" s="94"/>
      <c r="AL31" s="94"/>
      <c r="AM31" s="94"/>
    </row>
    <row r="32" spans="1:39" ht="28.5" customHeight="1" x14ac:dyDescent="0.3">
      <c r="A32" s="570"/>
      <c r="B32" s="565"/>
      <c r="C32" s="90" t="s">
        <v>9</v>
      </c>
      <c r="D32" s="95"/>
      <c r="E32" s="95"/>
      <c r="F32" s="95"/>
      <c r="G32" s="95"/>
      <c r="H32" s="95"/>
      <c r="I32" s="95"/>
      <c r="J32" s="95"/>
      <c r="K32" s="95"/>
      <c r="L32" s="95"/>
      <c r="M32" s="95"/>
      <c r="N32" s="95"/>
      <c r="O32" s="95"/>
      <c r="P32" s="96">
        <f t="shared" ref="P32:P39" si="0">SUM(D32:O32)</f>
        <v>0</v>
      </c>
      <c r="Q32" s="615" t="s">
        <v>286</v>
      </c>
      <c r="R32" s="616"/>
      <c r="S32" s="616"/>
      <c r="T32" s="616"/>
      <c r="U32" s="616"/>
      <c r="V32" s="616"/>
      <c r="W32" s="616"/>
      <c r="X32" s="616"/>
      <c r="Y32" s="616"/>
      <c r="Z32" s="616"/>
      <c r="AA32" s="616"/>
      <c r="AB32" s="617"/>
      <c r="AC32" s="97"/>
      <c r="AE32" s="98"/>
      <c r="AF32" s="98"/>
      <c r="AG32" s="98"/>
      <c r="AH32" s="98"/>
      <c r="AI32" s="98"/>
      <c r="AJ32" s="98"/>
      <c r="AK32" s="98"/>
      <c r="AL32" s="98"/>
      <c r="AM32" s="98"/>
    </row>
    <row r="33" spans="1:29" ht="28.5" customHeight="1" x14ac:dyDescent="0.3">
      <c r="A33" s="571"/>
      <c r="B33" s="566"/>
      <c r="C33" s="99" t="s">
        <v>10</v>
      </c>
      <c r="D33" s="100"/>
      <c r="E33" s="100"/>
      <c r="F33" s="100"/>
      <c r="G33" s="100"/>
      <c r="H33" s="100"/>
      <c r="I33" s="100"/>
      <c r="J33" s="100"/>
      <c r="K33" s="100"/>
      <c r="L33" s="100"/>
      <c r="M33" s="100"/>
      <c r="N33" s="100"/>
      <c r="O33" s="100"/>
      <c r="P33" s="101">
        <f t="shared" si="0"/>
        <v>0</v>
      </c>
      <c r="Q33" s="618"/>
      <c r="R33" s="619"/>
      <c r="S33" s="619"/>
      <c r="T33" s="619"/>
      <c r="U33" s="619"/>
      <c r="V33" s="619"/>
      <c r="W33" s="619"/>
      <c r="X33" s="619"/>
      <c r="Y33" s="619"/>
      <c r="Z33" s="619"/>
      <c r="AA33" s="619"/>
      <c r="AB33" s="620"/>
      <c r="AC33" s="97"/>
    </row>
    <row r="34" spans="1:29" ht="28.5" customHeight="1" x14ac:dyDescent="0.3">
      <c r="A34" s="571"/>
      <c r="B34" s="569"/>
      <c r="C34" s="102" t="s">
        <v>9</v>
      </c>
      <c r="D34" s="103"/>
      <c r="E34" s="103"/>
      <c r="F34" s="103"/>
      <c r="G34" s="103"/>
      <c r="H34" s="103"/>
      <c r="I34" s="103"/>
      <c r="J34" s="103"/>
      <c r="K34" s="103"/>
      <c r="L34" s="103"/>
      <c r="M34" s="103"/>
      <c r="N34" s="103"/>
      <c r="O34" s="103"/>
      <c r="P34" s="101">
        <f t="shared" si="0"/>
        <v>0</v>
      </c>
      <c r="Q34" s="630"/>
      <c r="R34" s="631"/>
      <c r="S34" s="631"/>
      <c r="T34" s="631"/>
      <c r="U34" s="631"/>
      <c r="V34" s="631"/>
      <c r="W34" s="631"/>
      <c r="X34" s="631"/>
      <c r="Y34" s="631"/>
      <c r="Z34" s="631"/>
      <c r="AA34" s="631"/>
      <c r="AB34" s="632"/>
      <c r="AC34" s="97"/>
    </row>
    <row r="35" spans="1:29" ht="28.5" customHeight="1" x14ac:dyDescent="0.3">
      <c r="A35" s="571"/>
      <c r="B35" s="566"/>
      <c r="C35" s="99" t="s">
        <v>10</v>
      </c>
      <c r="D35" s="100"/>
      <c r="E35" s="100"/>
      <c r="F35" s="100"/>
      <c r="G35" s="100"/>
      <c r="H35" s="100"/>
      <c r="I35" s="100"/>
      <c r="J35" s="100"/>
      <c r="K35" s="100"/>
      <c r="L35" s="104"/>
      <c r="M35" s="104"/>
      <c r="N35" s="104"/>
      <c r="O35" s="104"/>
      <c r="P35" s="101">
        <f t="shared" si="0"/>
        <v>0</v>
      </c>
      <c r="Q35" s="636"/>
      <c r="R35" s="637"/>
      <c r="S35" s="637"/>
      <c r="T35" s="637"/>
      <c r="U35" s="637"/>
      <c r="V35" s="637"/>
      <c r="W35" s="637"/>
      <c r="X35" s="637"/>
      <c r="Y35" s="637"/>
      <c r="Z35" s="637"/>
      <c r="AA35" s="637"/>
      <c r="AB35" s="638"/>
      <c r="AC35" s="97"/>
    </row>
    <row r="36" spans="1:29" ht="28.5" customHeight="1" x14ac:dyDescent="0.3">
      <c r="A36" s="563"/>
      <c r="B36" s="569"/>
      <c r="C36" s="102" t="s">
        <v>9</v>
      </c>
      <c r="D36" s="103"/>
      <c r="E36" s="103"/>
      <c r="F36" s="103"/>
      <c r="G36" s="103"/>
      <c r="H36" s="103"/>
      <c r="I36" s="103"/>
      <c r="J36" s="103"/>
      <c r="K36" s="103"/>
      <c r="L36" s="103"/>
      <c r="M36" s="103"/>
      <c r="N36" s="103"/>
      <c r="O36" s="103"/>
      <c r="P36" s="101">
        <f t="shared" si="0"/>
        <v>0</v>
      </c>
      <c r="Q36" s="630"/>
      <c r="R36" s="631"/>
      <c r="S36" s="631"/>
      <c r="T36" s="631"/>
      <c r="U36" s="631"/>
      <c r="V36" s="631"/>
      <c r="W36" s="631"/>
      <c r="X36" s="631"/>
      <c r="Y36" s="631"/>
      <c r="Z36" s="631"/>
      <c r="AA36" s="631"/>
      <c r="AB36" s="632"/>
      <c r="AC36" s="97"/>
    </row>
    <row r="37" spans="1:29" ht="28.5" customHeight="1" x14ac:dyDescent="0.3">
      <c r="A37" s="564"/>
      <c r="B37" s="566"/>
      <c r="C37" s="99" t="s">
        <v>10</v>
      </c>
      <c r="D37" s="100"/>
      <c r="E37" s="100"/>
      <c r="F37" s="100"/>
      <c r="G37" s="100"/>
      <c r="H37" s="100"/>
      <c r="I37" s="100"/>
      <c r="J37" s="100"/>
      <c r="K37" s="100"/>
      <c r="L37" s="104"/>
      <c r="M37" s="104"/>
      <c r="N37" s="104"/>
      <c r="O37" s="104"/>
      <c r="P37" s="101">
        <f t="shared" si="0"/>
        <v>0</v>
      </c>
      <c r="Q37" s="636"/>
      <c r="R37" s="637"/>
      <c r="S37" s="637"/>
      <c r="T37" s="637"/>
      <c r="U37" s="637"/>
      <c r="V37" s="637"/>
      <c r="W37" s="637"/>
      <c r="X37" s="637"/>
      <c r="Y37" s="637"/>
      <c r="Z37" s="637"/>
      <c r="AA37" s="637"/>
      <c r="AB37" s="638"/>
      <c r="AC37" s="97"/>
    </row>
    <row r="38" spans="1:29" ht="28.5" customHeight="1" x14ac:dyDescent="0.3">
      <c r="A38" s="603"/>
      <c r="B38" s="569"/>
      <c r="C38" s="102" t="s">
        <v>9</v>
      </c>
      <c r="D38" s="103"/>
      <c r="E38" s="103"/>
      <c r="F38" s="103"/>
      <c r="G38" s="103"/>
      <c r="H38" s="103"/>
      <c r="I38" s="103"/>
      <c r="J38" s="103"/>
      <c r="K38" s="103"/>
      <c r="L38" s="103"/>
      <c r="M38" s="103"/>
      <c r="N38" s="103"/>
      <c r="O38" s="103"/>
      <c r="P38" s="101">
        <f t="shared" si="0"/>
        <v>0</v>
      </c>
      <c r="Q38" s="630"/>
      <c r="R38" s="631"/>
      <c r="S38" s="631"/>
      <c r="T38" s="631"/>
      <c r="U38" s="631"/>
      <c r="V38" s="631"/>
      <c r="W38" s="631"/>
      <c r="X38" s="631"/>
      <c r="Y38" s="631"/>
      <c r="Z38" s="631"/>
      <c r="AA38" s="631"/>
      <c r="AB38" s="632"/>
      <c r="AC38" s="97"/>
    </row>
    <row r="39" spans="1:29" ht="28.5" customHeight="1" thickBot="1" x14ac:dyDescent="0.35">
      <c r="A39" s="604"/>
      <c r="B39" s="626"/>
      <c r="C39" s="91" t="s">
        <v>10</v>
      </c>
      <c r="D39" s="105"/>
      <c r="E39" s="105"/>
      <c r="F39" s="105"/>
      <c r="G39" s="105"/>
      <c r="H39" s="105"/>
      <c r="I39" s="105"/>
      <c r="J39" s="105"/>
      <c r="K39" s="105"/>
      <c r="L39" s="106"/>
      <c r="M39" s="106"/>
      <c r="N39" s="106"/>
      <c r="O39" s="106"/>
      <c r="P39" s="107">
        <f t="shared" si="0"/>
        <v>0</v>
      </c>
      <c r="Q39" s="633"/>
      <c r="R39" s="634"/>
      <c r="S39" s="634"/>
      <c r="T39" s="634"/>
      <c r="U39" s="634"/>
      <c r="V39" s="634"/>
      <c r="W39" s="634"/>
      <c r="X39" s="634"/>
      <c r="Y39" s="634"/>
      <c r="Z39" s="634"/>
      <c r="AA39" s="634"/>
      <c r="AB39" s="635"/>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abSelected="1" topLeftCell="AT31" zoomScaleNormal="100" workbookViewId="0">
      <selection activeCell="AV31" sqref="AV31"/>
    </sheetView>
  </sheetViews>
  <sheetFormatPr baseColWidth="10" defaultColWidth="10.77734375" defaultRowHeight="13.8" x14ac:dyDescent="0.3"/>
  <cols>
    <col min="1" max="1" width="10.33203125" style="108" bestFit="1" customWidth="1"/>
    <col min="2" max="2" width="10" style="108" customWidth="1"/>
    <col min="3" max="3" width="17.33203125" style="108" customWidth="1"/>
    <col min="4" max="4" width="8.33203125" style="108" customWidth="1"/>
    <col min="5" max="5" width="11.77734375" style="108" customWidth="1"/>
    <col min="6" max="6" width="8.33203125" style="108" customWidth="1"/>
    <col min="7" max="7" width="22.6640625" style="189" customWidth="1"/>
    <col min="8" max="8" width="14.6640625" style="108" customWidth="1"/>
    <col min="9" max="10" width="29.33203125" style="108" customWidth="1"/>
    <col min="11" max="11" width="16.77734375" style="108" customWidth="1"/>
    <col min="12" max="12" width="28.7773437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77734375" style="108" customWidth="1"/>
    <col min="24" max="24" width="12.21875" style="398" customWidth="1"/>
    <col min="25" max="26" width="5.77734375" style="108" customWidth="1"/>
    <col min="27" max="27" width="9.21875" style="398" customWidth="1"/>
    <col min="28" max="29" width="5.77734375" style="108" customWidth="1"/>
    <col min="30" max="30" width="9.21875" style="398" customWidth="1"/>
    <col min="31" max="31" width="6.5546875" style="108" customWidth="1"/>
    <col min="32" max="32" width="5.77734375" style="108" customWidth="1"/>
    <col min="33" max="33" width="11.33203125" style="398" customWidth="1"/>
    <col min="34" max="35" width="5.77734375" style="108" customWidth="1"/>
    <col min="36" max="36" width="12.21875" style="108" customWidth="1"/>
    <col min="37" max="38" width="5.77734375" style="108" customWidth="1"/>
    <col min="39" max="39" width="7.21875" style="273" customWidth="1"/>
    <col min="40" max="41" width="5.77734375" style="108" customWidth="1"/>
    <col min="42" max="42" width="5.77734375" style="273" customWidth="1"/>
    <col min="43" max="44" width="5.77734375" style="108" customWidth="1"/>
    <col min="45" max="45" width="5.77734375" style="273" customWidth="1"/>
    <col min="46" max="46" width="17.109375" style="108" customWidth="1"/>
    <col min="47" max="47" width="15.77734375" style="169" customWidth="1"/>
    <col min="48" max="48" width="67.44140625" style="108" customWidth="1"/>
    <col min="49" max="49" width="69.33203125" style="108" customWidth="1"/>
    <col min="50" max="50" width="39.109375" style="108" customWidth="1"/>
    <col min="51" max="51" width="24.44140625" style="108" customWidth="1"/>
    <col min="52" max="16384" width="10.77734375" style="108"/>
  </cols>
  <sheetData>
    <row r="1" spans="1:51" ht="16.05" customHeight="1" x14ac:dyDescent="0.3">
      <c r="A1" s="715" t="s">
        <v>16</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AV1" s="716"/>
      <c r="AW1" s="717"/>
      <c r="AX1" s="600" t="s">
        <v>415</v>
      </c>
      <c r="AY1" s="601"/>
    </row>
    <row r="2" spans="1:51" ht="16.05" customHeight="1" x14ac:dyDescent="0.3">
      <c r="A2" s="709" t="s">
        <v>494</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0"/>
      <c r="AB2" s="710"/>
      <c r="AC2" s="710"/>
      <c r="AD2" s="710"/>
      <c r="AE2" s="710"/>
      <c r="AF2" s="710"/>
      <c r="AG2" s="710"/>
      <c r="AH2" s="710"/>
      <c r="AI2" s="710"/>
      <c r="AJ2" s="710"/>
      <c r="AK2" s="710"/>
      <c r="AL2" s="710"/>
      <c r="AM2" s="710"/>
      <c r="AN2" s="710"/>
      <c r="AO2" s="710"/>
      <c r="AP2" s="710"/>
      <c r="AQ2" s="710"/>
      <c r="AR2" s="710"/>
      <c r="AS2" s="710"/>
      <c r="AT2" s="710"/>
      <c r="AU2" s="710"/>
      <c r="AV2" s="710"/>
      <c r="AW2" s="711"/>
      <c r="AX2" s="721" t="s">
        <v>410</v>
      </c>
      <c r="AY2" s="722"/>
    </row>
    <row r="3" spans="1:51" ht="15" customHeight="1" x14ac:dyDescent="0.3">
      <c r="A3" s="712" t="s">
        <v>195</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4"/>
      <c r="AX3" s="721" t="s">
        <v>416</v>
      </c>
      <c r="AY3" s="722"/>
    </row>
    <row r="4" spans="1:51" ht="16.05" customHeight="1" x14ac:dyDescent="0.3">
      <c r="A4" s="715"/>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6"/>
      <c r="AI4" s="716"/>
      <c r="AJ4" s="716"/>
      <c r="AK4" s="716"/>
      <c r="AL4" s="716"/>
      <c r="AM4" s="716"/>
      <c r="AN4" s="716"/>
      <c r="AO4" s="716"/>
      <c r="AP4" s="716"/>
      <c r="AQ4" s="716"/>
      <c r="AR4" s="716"/>
      <c r="AS4" s="716"/>
      <c r="AT4" s="716"/>
      <c r="AU4" s="716"/>
      <c r="AV4" s="716"/>
      <c r="AW4" s="717"/>
      <c r="AX4" s="723" t="s">
        <v>176</v>
      </c>
      <c r="AY4" s="723"/>
    </row>
    <row r="5" spans="1:51" ht="15" customHeight="1" x14ac:dyDescent="0.3">
      <c r="A5" s="677" t="s">
        <v>174</v>
      </c>
      <c r="B5" s="678"/>
      <c r="C5" s="678"/>
      <c r="D5" s="678"/>
      <c r="E5" s="678"/>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9"/>
      <c r="AH5" s="683" t="s">
        <v>69</v>
      </c>
      <c r="AI5" s="718"/>
      <c r="AJ5" s="718"/>
      <c r="AK5" s="718"/>
      <c r="AL5" s="718"/>
      <c r="AM5" s="718"/>
      <c r="AN5" s="718"/>
      <c r="AO5" s="718"/>
      <c r="AP5" s="718"/>
      <c r="AQ5" s="718"/>
      <c r="AR5" s="718"/>
      <c r="AS5" s="718"/>
      <c r="AT5" s="718"/>
      <c r="AU5" s="684"/>
      <c r="AV5" s="671" t="s">
        <v>401</v>
      </c>
      <c r="AW5" s="671" t="s">
        <v>402</v>
      </c>
      <c r="AX5" s="671" t="s">
        <v>296</v>
      </c>
      <c r="AY5" s="671" t="s">
        <v>297</v>
      </c>
    </row>
    <row r="6" spans="1:51" ht="15" customHeight="1" x14ac:dyDescent="0.3">
      <c r="A6" s="680" t="s">
        <v>71</v>
      </c>
      <c r="B6" s="680"/>
      <c r="C6" s="680"/>
      <c r="D6" s="681">
        <v>45114</v>
      </c>
      <c r="E6" s="682"/>
      <c r="F6" s="683" t="s">
        <v>67</v>
      </c>
      <c r="G6" s="684"/>
      <c r="H6" s="689" t="s">
        <v>495</v>
      </c>
      <c r="I6" s="689"/>
      <c r="J6" s="113"/>
      <c r="K6" s="683"/>
      <c r="L6" s="718"/>
      <c r="M6" s="718"/>
      <c r="N6" s="718"/>
      <c r="O6" s="718"/>
      <c r="P6" s="718"/>
      <c r="Q6" s="718"/>
      <c r="R6" s="718"/>
      <c r="S6" s="718"/>
      <c r="T6" s="718"/>
      <c r="U6" s="718"/>
      <c r="V6" s="109"/>
      <c r="W6" s="109"/>
      <c r="X6" s="392"/>
      <c r="Y6" s="109"/>
      <c r="Z6" s="109"/>
      <c r="AA6" s="392"/>
      <c r="AB6" s="109"/>
      <c r="AC6" s="109"/>
      <c r="AD6" s="392"/>
      <c r="AE6" s="109"/>
      <c r="AF6" s="109"/>
      <c r="AG6" s="399"/>
      <c r="AH6" s="685"/>
      <c r="AI6" s="719"/>
      <c r="AJ6" s="719"/>
      <c r="AK6" s="719"/>
      <c r="AL6" s="719"/>
      <c r="AM6" s="719"/>
      <c r="AN6" s="719"/>
      <c r="AO6" s="719"/>
      <c r="AP6" s="719"/>
      <c r="AQ6" s="719"/>
      <c r="AR6" s="719"/>
      <c r="AS6" s="719"/>
      <c r="AT6" s="719"/>
      <c r="AU6" s="686"/>
      <c r="AV6" s="676"/>
      <c r="AW6" s="676"/>
      <c r="AX6" s="676"/>
      <c r="AY6" s="676"/>
    </row>
    <row r="7" spans="1:51" ht="15" customHeight="1" x14ac:dyDescent="0.3">
      <c r="A7" s="680"/>
      <c r="B7" s="680"/>
      <c r="C7" s="680"/>
      <c r="D7" s="682"/>
      <c r="E7" s="682"/>
      <c r="F7" s="685"/>
      <c r="G7" s="686"/>
      <c r="H7" s="689" t="s">
        <v>496</v>
      </c>
      <c r="I7" s="689"/>
      <c r="J7" s="113"/>
      <c r="K7" s="685"/>
      <c r="L7" s="719"/>
      <c r="M7" s="719"/>
      <c r="N7" s="719"/>
      <c r="O7" s="719"/>
      <c r="P7" s="719"/>
      <c r="Q7" s="719"/>
      <c r="R7" s="719"/>
      <c r="S7" s="719"/>
      <c r="T7" s="719"/>
      <c r="U7" s="719"/>
      <c r="V7" s="110"/>
      <c r="W7" s="110"/>
      <c r="X7" s="393"/>
      <c r="Y7" s="110"/>
      <c r="Z7" s="110"/>
      <c r="AA7" s="393"/>
      <c r="AB7" s="110"/>
      <c r="AC7" s="110"/>
      <c r="AD7" s="393"/>
      <c r="AE7" s="110"/>
      <c r="AF7" s="110"/>
      <c r="AG7" s="400"/>
      <c r="AH7" s="685"/>
      <c r="AI7" s="719"/>
      <c r="AJ7" s="719"/>
      <c r="AK7" s="719"/>
      <c r="AL7" s="719"/>
      <c r="AM7" s="719"/>
      <c r="AN7" s="719"/>
      <c r="AO7" s="719"/>
      <c r="AP7" s="719"/>
      <c r="AQ7" s="719"/>
      <c r="AR7" s="719"/>
      <c r="AS7" s="719"/>
      <c r="AT7" s="719"/>
      <c r="AU7" s="686"/>
      <c r="AV7" s="676"/>
      <c r="AW7" s="676"/>
      <c r="AX7" s="676"/>
      <c r="AY7" s="676"/>
    </row>
    <row r="8" spans="1:51" ht="15" customHeight="1" x14ac:dyDescent="0.3">
      <c r="A8" s="680"/>
      <c r="B8" s="680"/>
      <c r="C8" s="680"/>
      <c r="D8" s="682"/>
      <c r="E8" s="682"/>
      <c r="F8" s="687"/>
      <c r="G8" s="688"/>
      <c r="H8" s="689" t="s">
        <v>69</v>
      </c>
      <c r="I8" s="689"/>
      <c r="J8" s="113" t="s">
        <v>536</v>
      </c>
      <c r="K8" s="687"/>
      <c r="L8" s="720"/>
      <c r="M8" s="720"/>
      <c r="N8" s="720"/>
      <c r="O8" s="720"/>
      <c r="P8" s="720"/>
      <c r="Q8" s="720"/>
      <c r="R8" s="720"/>
      <c r="S8" s="720"/>
      <c r="T8" s="720"/>
      <c r="U8" s="720"/>
      <c r="V8" s="111"/>
      <c r="W8" s="111"/>
      <c r="X8" s="394"/>
      <c r="Y8" s="111"/>
      <c r="Z8" s="111"/>
      <c r="AA8" s="394"/>
      <c r="AB8" s="111"/>
      <c r="AC8" s="111"/>
      <c r="AD8" s="394"/>
      <c r="AE8" s="111"/>
      <c r="AF8" s="111"/>
      <c r="AG8" s="401"/>
      <c r="AH8" s="685"/>
      <c r="AI8" s="719"/>
      <c r="AJ8" s="719"/>
      <c r="AK8" s="719"/>
      <c r="AL8" s="719"/>
      <c r="AM8" s="719"/>
      <c r="AN8" s="719"/>
      <c r="AO8" s="719"/>
      <c r="AP8" s="719"/>
      <c r="AQ8" s="719"/>
      <c r="AR8" s="719"/>
      <c r="AS8" s="719"/>
      <c r="AT8" s="719"/>
      <c r="AU8" s="686"/>
      <c r="AV8" s="676"/>
      <c r="AW8" s="676"/>
      <c r="AX8" s="676"/>
      <c r="AY8" s="676"/>
    </row>
    <row r="9" spans="1:51" ht="30" customHeight="1" x14ac:dyDescent="0.3">
      <c r="A9" s="724" t="s">
        <v>396</v>
      </c>
      <c r="B9" s="725"/>
      <c r="C9" s="726"/>
      <c r="D9" s="693" t="s">
        <v>117</v>
      </c>
      <c r="E9" s="694"/>
      <c r="F9" s="694"/>
      <c r="G9" s="694"/>
      <c r="H9" s="694"/>
      <c r="I9" s="694"/>
      <c r="J9" s="694"/>
      <c r="K9" s="695"/>
      <c r="L9" s="695"/>
      <c r="M9" s="695"/>
      <c r="N9" s="695"/>
      <c r="O9" s="695"/>
      <c r="P9" s="695"/>
      <c r="Q9" s="695"/>
      <c r="R9" s="695"/>
      <c r="S9" s="695"/>
      <c r="T9" s="695"/>
      <c r="U9" s="695"/>
      <c r="V9" s="695"/>
      <c r="W9" s="695"/>
      <c r="X9" s="695"/>
      <c r="Y9" s="695"/>
      <c r="Z9" s="695"/>
      <c r="AA9" s="695"/>
      <c r="AB9" s="695"/>
      <c r="AC9" s="695"/>
      <c r="AD9" s="695"/>
      <c r="AE9" s="695"/>
      <c r="AF9" s="695"/>
      <c r="AG9" s="696"/>
      <c r="AH9" s="685"/>
      <c r="AI9" s="719"/>
      <c r="AJ9" s="719"/>
      <c r="AK9" s="719"/>
      <c r="AL9" s="719"/>
      <c r="AM9" s="719"/>
      <c r="AN9" s="719"/>
      <c r="AO9" s="719"/>
      <c r="AP9" s="719"/>
      <c r="AQ9" s="719"/>
      <c r="AR9" s="719"/>
      <c r="AS9" s="719"/>
      <c r="AT9" s="719"/>
      <c r="AU9" s="686"/>
      <c r="AV9" s="676"/>
      <c r="AW9" s="676"/>
      <c r="AX9" s="676"/>
      <c r="AY9" s="676"/>
    </row>
    <row r="10" spans="1:51" ht="48" customHeight="1" x14ac:dyDescent="0.3">
      <c r="A10" s="690" t="s">
        <v>497</v>
      </c>
      <c r="B10" s="691"/>
      <c r="C10" s="692"/>
      <c r="D10" s="697" t="s">
        <v>441</v>
      </c>
      <c r="E10" s="695"/>
      <c r="F10" s="695"/>
      <c r="G10" s="695"/>
      <c r="H10" s="695"/>
      <c r="I10" s="695"/>
      <c r="J10" s="695"/>
      <c r="K10" s="695"/>
      <c r="L10" s="695"/>
      <c r="M10" s="695"/>
      <c r="N10" s="695"/>
      <c r="O10" s="695"/>
      <c r="P10" s="695"/>
      <c r="Q10" s="695"/>
      <c r="R10" s="695"/>
      <c r="S10" s="695"/>
      <c r="T10" s="695"/>
      <c r="U10" s="695"/>
      <c r="V10" s="695"/>
      <c r="W10" s="695"/>
      <c r="X10" s="695"/>
      <c r="Y10" s="695"/>
      <c r="Z10" s="695"/>
      <c r="AA10" s="695"/>
      <c r="AB10" s="695"/>
      <c r="AC10" s="695"/>
      <c r="AD10" s="695"/>
      <c r="AE10" s="695"/>
      <c r="AF10" s="695"/>
      <c r="AG10" s="696"/>
      <c r="AH10" s="687"/>
      <c r="AI10" s="720"/>
      <c r="AJ10" s="720"/>
      <c r="AK10" s="720"/>
      <c r="AL10" s="720"/>
      <c r="AM10" s="720"/>
      <c r="AN10" s="720"/>
      <c r="AO10" s="720"/>
      <c r="AP10" s="720"/>
      <c r="AQ10" s="720"/>
      <c r="AR10" s="720"/>
      <c r="AS10" s="720"/>
      <c r="AT10" s="720"/>
      <c r="AU10" s="688"/>
      <c r="AV10" s="676"/>
      <c r="AW10" s="676"/>
      <c r="AX10" s="676"/>
      <c r="AY10" s="676"/>
    </row>
    <row r="11" spans="1:51" ht="40.049999999999997" customHeight="1" x14ac:dyDescent="0.3">
      <c r="A11" s="673" t="s">
        <v>168</v>
      </c>
      <c r="B11" s="674"/>
      <c r="C11" s="674"/>
      <c r="D11" s="674"/>
      <c r="E11" s="674"/>
      <c r="F11" s="675"/>
      <c r="G11" s="673" t="s">
        <v>278</v>
      </c>
      <c r="H11" s="675"/>
      <c r="I11" s="671" t="s">
        <v>179</v>
      </c>
      <c r="J11" s="671" t="s">
        <v>279</v>
      </c>
      <c r="K11" s="671" t="s">
        <v>320</v>
      </c>
      <c r="L11" s="671" t="s">
        <v>360</v>
      </c>
      <c r="M11" s="671" t="s">
        <v>167</v>
      </c>
      <c r="N11" s="671" t="s">
        <v>182</v>
      </c>
      <c r="O11" s="673" t="s">
        <v>284</v>
      </c>
      <c r="P11" s="674"/>
      <c r="Q11" s="674"/>
      <c r="R11" s="674"/>
      <c r="S11" s="675"/>
      <c r="T11" s="671" t="s">
        <v>173</v>
      </c>
      <c r="U11" s="671" t="s">
        <v>285</v>
      </c>
      <c r="V11" s="677" t="s">
        <v>367</v>
      </c>
      <c r="W11" s="678"/>
      <c r="X11" s="678"/>
      <c r="Y11" s="678"/>
      <c r="Z11" s="678"/>
      <c r="AA11" s="678"/>
      <c r="AB11" s="678"/>
      <c r="AC11" s="678"/>
      <c r="AD11" s="678"/>
      <c r="AE11" s="678"/>
      <c r="AF11" s="678"/>
      <c r="AG11" s="679"/>
      <c r="AH11" s="677" t="s">
        <v>87</v>
      </c>
      <c r="AI11" s="678"/>
      <c r="AJ11" s="678"/>
      <c r="AK11" s="678"/>
      <c r="AL11" s="678"/>
      <c r="AM11" s="678"/>
      <c r="AN11" s="678"/>
      <c r="AO11" s="678"/>
      <c r="AP11" s="678"/>
      <c r="AQ11" s="678"/>
      <c r="AR11" s="678"/>
      <c r="AS11" s="679"/>
      <c r="AT11" s="673" t="s">
        <v>8</v>
      </c>
      <c r="AU11" s="675"/>
      <c r="AV11" s="676"/>
      <c r="AW11" s="676"/>
      <c r="AX11" s="676"/>
      <c r="AY11" s="676"/>
    </row>
    <row r="12" spans="1:51" ht="27.6" x14ac:dyDescent="0.3">
      <c r="A12" s="112" t="s">
        <v>169</v>
      </c>
      <c r="B12" s="112" t="s">
        <v>170</v>
      </c>
      <c r="C12" s="112" t="s">
        <v>171</v>
      </c>
      <c r="D12" s="112" t="s">
        <v>178</v>
      </c>
      <c r="E12" s="112" t="s">
        <v>185</v>
      </c>
      <c r="F12" s="112" t="s">
        <v>186</v>
      </c>
      <c r="G12" s="112" t="s">
        <v>277</v>
      </c>
      <c r="H12" s="112" t="s">
        <v>184</v>
      </c>
      <c r="I12" s="672"/>
      <c r="J12" s="672"/>
      <c r="K12" s="672"/>
      <c r="L12" s="672"/>
      <c r="M12" s="672"/>
      <c r="N12" s="672"/>
      <c r="O12" s="112">
        <v>2020</v>
      </c>
      <c r="P12" s="112">
        <v>2021</v>
      </c>
      <c r="Q12" s="112">
        <v>2022</v>
      </c>
      <c r="R12" s="112">
        <v>2023</v>
      </c>
      <c r="S12" s="112">
        <v>2024</v>
      </c>
      <c r="T12" s="672"/>
      <c r="U12" s="672"/>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390" t="s">
        <v>47</v>
      </c>
      <c r="AQ12" s="117" t="s">
        <v>48</v>
      </c>
      <c r="AR12" s="117" t="s">
        <v>49</v>
      </c>
      <c r="AS12" s="390" t="s">
        <v>50</v>
      </c>
      <c r="AT12" s="112" t="s">
        <v>405</v>
      </c>
      <c r="AU12" s="168" t="s">
        <v>88</v>
      </c>
      <c r="AV12" s="672"/>
      <c r="AW12" s="672"/>
      <c r="AX12" s="672"/>
      <c r="AY12" s="672"/>
    </row>
    <row r="13" spans="1:51" s="189" customFormat="1" ht="159" customHeight="1"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v>
      </c>
      <c r="AO13" s="271">
        <f>+'Metas PA proyecto (1)'!K35</f>
        <v>0</v>
      </c>
      <c r="AP13" s="269">
        <f>+'Metas PA proyecto (1)'!L35</f>
        <v>0</v>
      </c>
      <c r="AQ13" s="271">
        <f>+'Metas PA proyecto (1)'!M35</f>
        <v>0</v>
      </c>
      <c r="AR13" s="271">
        <f>+'Metas PA proyecto (1)'!N35</f>
        <v>0</v>
      </c>
      <c r="AS13" s="269">
        <f>+'Metas PA proyecto (1)'!O35</f>
        <v>0</v>
      </c>
      <c r="AT13" s="269">
        <f>+'Metas PA proyecto (1)'!P36</f>
        <v>0.50181500000000001</v>
      </c>
      <c r="AU13" s="266">
        <f>+AT13/R13</f>
        <v>0.50181500000000001</v>
      </c>
      <c r="AV13" s="267" t="s">
        <v>546</v>
      </c>
      <c r="AW13" s="359" t="s">
        <v>547</v>
      </c>
      <c r="AX13" s="267"/>
      <c r="AY13" s="116"/>
    </row>
    <row r="14" spans="1:51" s="189" customFormat="1" ht="110.4"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0</v>
      </c>
      <c r="AO14" s="271">
        <f>+'Metas PA proyecto (2)'!K35</f>
        <v>0</v>
      </c>
      <c r="AP14" s="269">
        <f>+'Metas PA proyecto (2)'!L35</f>
        <v>0</v>
      </c>
      <c r="AQ14" s="271">
        <f>+'Metas PA proyecto (2)'!M35</f>
        <v>0</v>
      </c>
      <c r="AR14" s="271">
        <f>+'Metas PA proyecto (2)'!N35</f>
        <v>0</v>
      </c>
      <c r="AS14" s="269">
        <f>+'Metas PA proyecto (2)'!O35</f>
        <v>0</v>
      </c>
      <c r="AT14" s="269">
        <f>+'Metas PA proyecto (2)'!P36</f>
        <v>6332603</v>
      </c>
      <c r="AU14" s="266">
        <f t="shared" ref="AU14:AU24" si="0">+AT14/R14</f>
        <v>0.31663015</v>
      </c>
      <c r="AV14" s="266" t="s">
        <v>553</v>
      </c>
      <c r="AW14" s="266" t="s">
        <v>554</v>
      </c>
      <c r="AX14" s="266"/>
      <c r="AY14" s="123"/>
    </row>
    <row r="15" spans="1:51" s="189" customFormat="1" ht="151.80000000000001"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269">
        <f>+'Metas PA proyecto (1)'!L40</f>
        <v>0</v>
      </c>
      <c r="AQ15" s="271">
        <f>+'Metas PA proyecto (1)'!M40</f>
        <v>0</v>
      </c>
      <c r="AR15" s="271">
        <f>+'Metas PA proyecto (1)'!N40</f>
        <v>0</v>
      </c>
      <c r="AS15" s="269">
        <f>+'Metas PA proyecto (1)'!O40</f>
        <v>0</v>
      </c>
      <c r="AT15" s="269">
        <f>+'[1]Metas PA proyecto (1)'!P41</f>
        <v>17</v>
      </c>
      <c r="AU15" s="266">
        <f t="shared" si="0"/>
        <v>1</v>
      </c>
      <c r="AV15" s="266" t="s">
        <v>539</v>
      </c>
      <c r="AW15" s="266" t="s">
        <v>539</v>
      </c>
      <c r="AX15" s="266"/>
      <c r="AY15" s="123"/>
    </row>
    <row r="16" spans="1:51" s="189" customFormat="1" ht="191.4" customHeight="1"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v>
      </c>
      <c r="AO16" s="271">
        <f>+'Metas PA proyecto (1)'!K44</f>
        <v>0</v>
      </c>
      <c r="AP16" s="269">
        <f>+'Metas PA proyecto (1)'!L44</f>
        <v>0</v>
      </c>
      <c r="AQ16" s="271">
        <f>+'Metas PA proyecto (1)'!M44</f>
        <v>0</v>
      </c>
      <c r="AR16" s="271">
        <f>+'Metas PA proyecto (1)'!N44</f>
        <v>0</v>
      </c>
      <c r="AS16" s="269">
        <f>+'Metas PA proyecto (1)'!O44</f>
        <v>0</v>
      </c>
      <c r="AT16" s="266">
        <f>+'Metas PA proyecto (1)'!P44</f>
        <v>1.0499999999999998</v>
      </c>
      <c r="AU16" s="266">
        <f t="shared" si="0"/>
        <v>1.0499999999999998</v>
      </c>
      <c r="AV16" s="266" t="s">
        <v>543</v>
      </c>
      <c r="AW16" s="266" t="s">
        <v>543</v>
      </c>
      <c r="AX16" s="266"/>
      <c r="AY16" s="123"/>
    </row>
    <row r="17" spans="1:51" s="189" customFormat="1" ht="55.2"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v>
      </c>
      <c r="AO17" s="271">
        <f>+'Metas PA proyecto (1)'!K48</f>
        <v>0</v>
      </c>
      <c r="AP17" s="269">
        <f>+'Metas PA proyecto (1)'!L48</f>
        <v>0</v>
      </c>
      <c r="AQ17" s="271">
        <f>+'Metas PA proyecto (1)'!M48</f>
        <v>0</v>
      </c>
      <c r="AR17" s="271">
        <f>+'Metas PA proyecto (1)'!N48</f>
        <v>0</v>
      </c>
      <c r="AS17" s="269">
        <f>+'Metas PA proyecto (1)'!O48</f>
        <v>0</v>
      </c>
      <c r="AT17" s="269">
        <f>+'Metas PA proyecto (1)'!P49</f>
        <v>3263</v>
      </c>
      <c r="AU17" s="266">
        <f t="shared" si="0"/>
        <v>0.81574999999999998</v>
      </c>
      <c r="AV17" s="266" t="s">
        <v>544</v>
      </c>
      <c r="AW17" s="266" t="s">
        <v>544</v>
      </c>
      <c r="AX17" s="266"/>
      <c r="AY17" s="123"/>
    </row>
    <row r="18" spans="1:51" s="189" customFormat="1" ht="110.4"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0</v>
      </c>
      <c r="AO18" s="271">
        <f>+'Metas PA proyecto (1)'!K52</f>
        <v>0</v>
      </c>
      <c r="AP18" s="269">
        <f>+'Metas PA proyecto (1)'!L52</f>
        <v>0</v>
      </c>
      <c r="AQ18" s="271">
        <f>+'Metas PA proyecto (1)'!M52</f>
        <v>0</v>
      </c>
      <c r="AR18" s="271">
        <f>+'Metas PA proyecto (1)'!N52</f>
        <v>0</v>
      </c>
      <c r="AS18" s="269">
        <f>+'Metas PA proyecto (1)'!O52</f>
        <v>0</v>
      </c>
      <c r="AT18" s="269">
        <f>+'Metas PA proyecto (1)'!P53</f>
        <v>2373</v>
      </c>
      <c r="AU18" s="266">
        <f t="shared" si="0"/>
        <v>0.47460000000000002</v>
      </c>
      <c r="AV18" s="266" t="s">
        <v>545</v>
      </c>
      <c r="AW18" s="266" t="s">
        <v>545</v>
      </c>
      <c r="AX18" s="266"/>
      <c r="AY18" s="123"/>
    </row>
    <row r="19" spans="1:51" s="189" customFormat="1" ht="165.6"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269">
        <f>+'Metas PA proyecto (2)'!L40</f>
        <v>0</v>
      </c>
      <c r="AQ19" s="271">
        <f>+'Metas PA proyecto (2)'!M40</f>
        <v>0</v>
      </c>
      <c r="AR19" s="271">
        <f>+'Metas PA proyecto (2)'!N40</f>
        <v>0</v>
      </c>
      <c r="AS19" s="269">
        <f>+'Metas PA proyecto (2)'!O40</f>
        <v>0</v>
      </c>
      <c r="AT19" s="269">
        <f>+'Metas PA proyecto (2)'!P41</f>
        <v>8</v>
      </c>
      <c r="AU19" s="266">
        <f t="shared" si="0"/>
        <v>1</v>
      </c>
      <c r="AV19" s="266" t="s">
        <v>540</v>
      </c>
      <c r="AW19" s="266" t="s">
        <v>540</v>
      </c>
      <c r="AX19" s="266"/>
      <c r="AY19" s="123"/>
    </row>
    <row r="20" spans="1:51" s="189" customFormat="1" ht="82.8"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269">
        <f>+'Metas PA proyecto (2)'!L44</f>
        <v>0</v>
      </c>
      <c r="AQ20" s="271">
        <f>+'Metas PA proyecto (2)'!M44</f>
        <v>0</v>
      </c>
      <c r="AR20" s="271">
        <f>+'Metas PA proyecto (2)'!N44</f>
        <v>0</v>
      </c>
      <c r="AS20" s="269">
        <f>+'Metas PA proyecto (2)'!O44</f>
        <v>0</v>
      </c>
      <c r="AT20" s="269">
        <f>+'Metas PA proyecto (2)'!P45</f>
        <v>1</v>
      </c>
      <c r="AU20" s="266">
        <f t="shared" si="0"/>
        <v>1</v>
      </c>
      <c r="AV20" s="266" t="s">
        <v>548</v>
      </c>
      <c r="AW20" s="266" t="s">
        <v>548</v>
      </c>
      <c r="AX20" s="266"/>
      <c r="AY20" s="123"/>
    </row>
    <row r="21" spans="1:51" s="189" customFormat="1" ht="165.6"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0</v>
      </c>
      <c r="AO21" s="271">
        <f>+'Metas PA proyecto (2)'!K48</f>
        <v>0</v>
      </c>
      <c r="AP21" s="269">
        <f>+'Metas PA proyecto (2)'!L48</f>
        <v>0</v>
      </c>
      <c r="AQ21" s="271">
        <f>+'Metas PA proyecto (2)'!M48</f>
        <v>0</v>
      </c>
      <c r="AR21" s="271">
        <f>+'Metas PA proyecto (2)'!N48</f>
        <v>0</v>
      </c>
      <c r="AS21" s="269">
        <f>+'Metas PA proyecto (2)'!O48</f>
        <v>0</v>
      </c>
      <c r="AT21" s="269">
        <f>+'Metas PA proyecto (2)'!P49</f>
        <v>5746363</v>
      </c>
      <c r="AU21" s="266">
        <f t="shared" si="0"/>
        <v>0.95772716666666668</v>
      </c>
      <c r="AV21" s="266" t="s">
        <v>549</v>
      </c>
      <c r="AW21" s="266" t="s">
        <v>549</v>
      </c>
      <c r="AX21" s="266"/>
      <c r="AY21" s="123"/>
    </row>
    <row r="22" spans="1:51" s="189" customFormat="1" ht="248.4" x14ac:dyDescent="0.3">
      <c r="A22" s="114"/>
      <c r="B22" s="114"/>
      <c r="C22" s="114"/>
      <c r="D22" s="114"/>
      <c r="E22" s="114">
        <v>2.4</v>
      </c>
      <c r="F22" s="114"/>
      <c r="G22" s="122"/>
      <c r="H22" s="114"/>
      <c r="I22" s="123" t="s">
        <v>435</v>
      </c>
      <c r="J22" s="123" t="s">
        <v>430</v>
      </c>
      <c r="K22" s="123" t="s">
        <v>473</v>
      </c>
      <c r="L22" s="269">
        <v>13000000</v>
      </c>
      <c r="M22" s="114" t="s">
        <v>474</v>
      </c>
      <c r="N22" s="123" t="s">
        <v>487</v>
      </c>
      <c r="O22" s="123"/>
      <c r="P22" s="123"/>
      <c r="Q22" s="123"/>
      <c r="R22" s="269">
        <v>13000000</v>
      </c>
      <c r="S22" s="123"/>
      <c r="T22" s="114" t="s">
        <v>477</v>
      </c>
      <c r="U22" s="114"/>
      <c r="V22" s="271">
        <f>+'Metas PA proyecto (2)'!D51</f>
        <v>0</v>
      </c>
      <c r="W22" s="271">
        <f>+'Metas PA proyecto (2)'!E51</f>
        <v>0</v>
      </c>
      <c r="X22" s="270">
        <f>+'Metas PA proyecto (2)'!F51</f>
        <v>0</v>
      </c>
      <c r="Y22" s="271">
        <f>+'Metas PA proyecto (2)'!G51</f>
        <v>0</v>
      </c>
      <c r="Z22" s="271">
        <f>+'Metas PA proyecto (2)'!H51</f>
        <v>0.1</v>
      </c>
      <c r="AA22" s="270">
        <f>+'Metas PA proyecto (2)'!I51</f>
        <v>0.1</v>
      </c>
      <c r="AB22" s="271">
        <f>+'Metas PA proyecto (2)'!J51</f>
        <v>0.05</v>
      </c>
      <c r="AC22" s="271">
        <f>+'Metas PA proyecto (2)'!K51</f>
        <v>0.05</v>
      </c>
      <c r="AD22" s="270">
        <f>+'Metas PA proyecto (2)'!L51</f>
        <v>0.1</v>
      </c>
      <c r="AE22" s="271">
        <f>+'Metas PA proyecto (2)'!M51</f>
        <v>0.05</v>
      </c>
      <c r="AF22" s="271">
        <f>+'Metas PA proyecto (2)'!N51</f>
        <v>0.2</v>
      </c>
      <c r="AG22" s="270">
        <f>+'Metas PA proyecto (2)'!O51</f>
        <v>0.35</v>
      </c>
      <c r="AH22" s="271">
        <f>+'Metas PA proyecto (2)'!D52</f>
        <v>0</v>
      </c>
      <c r="AI22" s="271">
        <f>+'Metas PA proyecto (2)'!E52</f>
        <v>0</v>
      </c>
      <c r="AJ22" s="271">
        <f>+'Metas PA proyecto (2)'!F52</f>
        <v>0</v>
      </c>
      <c r="AK22" s="271">
        <f>+'Metas PA proyecto (2)'!G52</f>
        <v>0</v>
      </c>
      <c r="AL22" s="271">
        <f>+'Metas PA proyecto (2)'!H52</f>
        <v>0</v>
      </c>
      <c r="AM22" s="269">
        <f>+'Metas PA proyecto (2)'!I52</f>
        <v>0</v>
      </c>
      <c r="AN22" s="271">
        <f>+'Metas PA proyecto (2)'!J52</f>
        <v>0</v>
      </c>
      <c r="AO22" s="271">
        <f>+'Metas PA proyecto (2)'!K52</f>
        <v>0</v>
      </c>
      <c r="AP22" s="269">
        <f>+'Metas PA proyecto (2)'!L52</f>
        <v>0</v>
      </c>
      <c r="AQ22" s="271">
        <f>+'Metas PA proyecto (2)'!M52</f>
        <v>0</v>
      </c>
      <c r="AR22" s="271">
        <f>+'Metas PA proyecto (2)'!N52</f>
        <v>0</v>
      </c>
      <c r="AS22" s="269">
        <f>+'Metas PA proyecto (2)'!O52</f>
        <v>0</v>
      </c>
      <c r="AT22" s="269">
        <f>+'Metas PA proyecto (2)'!P54</f>
        <v>0</v>
      </c>
      <c r="AU22" s="266">
        <f t="shared" si="0"/>
        <v>0</v>
      </c>
      <c r="AV22" s="266" t="s">
        <v>550</v>
      </c>
      <c r="AW22" s="266" t="s">
        <v>550</v>
      </c>
      <c r="AX22" s="266"/>
      <c r="AY22" s="123"/>
    </row>
    <row r="23" spans="1:51" s="189" customFormat="1" ht="82.8"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0</v>
      </c>
      <c r="AO23" s="271">
        <f>+'Metas PA proyecto (2)'!K56</f>
        <v>0</v>
      </c>
      <c r="AP23" s="269">
        <f>+'Metas PA proyecto (2)'!L56</f>
        <v>0</v>
      </c>
      <c r="AQ23" s="271">
        <f>+'Metas PA proyecto (2)'!M56</f>
        <v>0</v>
      </c>
      <c r="AR23" s="271">
        <f>+'Metas PA proyecto (2)'!N56</f>
        <v>0</v>
      </c>
      <c r="AS23" s="269">
        <f>+'Metas PA proyecto (2)'!O56</f>
        <v>0</v>
      </c>
      <c r="AT23" s="269">
        <f>+'Metas PA proyecto (2)'!P57</f>
        <v>586240</v>
      </c>
      <c r="AU23" s="266">
        <f t="shared" si="0"/>
        <v>0.58623999999999998</v>
      </c>
      <c r="AV23" s="266" t="s">
        <v>551</v>
      </c>
      <c r="AW23" s="266" t="s">
        <v>551</v>
      </c>
      <c r="AX23" s="266"/>
      <c r="AY23" s="123"/>
    </row>
    <row r="24" spans="1:51" s="189" customFormat="1" ht="82.8"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v>
      </c>
      <c r="AO24" s="271">
        <f>+'Metas PA proyecto (2)'!K60</f>
        <v>0</v>
      </c>
      <c r="AP24" s="269">
        <f>+'Metas PA proyecto (2)'!L60</f>
        <v>0</v>
      </c>
      <c r="AQ24" s="271">
        <f>+'Metas PA proyecto (2)'!M60</f>
        <v>0</v>
      </c>
      <c r="AR24" s="271">
        <f>+'Metas PA proyecto (2)'!N60</f>
        <v>0</v>
      </c>
      <c r="AS24" s="269">
        <f>+'Metas PA proyecto (2)'!O60</f>
        <v>0</v>
      </c>
      <c r="AT24" s="269">
        <f>+'Metas PA proyecto (2)'!P61</f>
        <v>51</v>
      </c>
      <c r="AU24" s="266">
        <f t="shared" si="0"/>
        <v>0.85</v>
      </c>
      <c r="AV24" s="266" t="s">
        <v>552</v>
      </c>
      <c r="AW24" s="266" t="s">
        <v>552</v>
      </c>
      <c r="AX24" s="266"/>
      <c r="AY24" s="123"/>
    </row>
    <row r="25" spans="1:51" s="374" customFormat="1" ht="194.25" customHeight="1" x14ac:dyDescent="0.3">
      <c r="A25" s="362"/>
      <c r="B25" s="362"/>
      <c r="C25" s="362"/>
      <c r="D25" s="362"/>
      <c r="E25" s="362"/>
      <c r="F25" s="362" t="s">
        <v>502</v>
      </c>
      <c r="G25" s="122" t="s">
        <v>470</v>
      </c>
      <c r="H25" s="362"/>
      <c r="I25" s="363" t="s">
        <v>503</v>
      </c>
      <c r="J25" s="364" t="s">
        <v>504</v>
      </c>
      <c r="K25" s="365" t="s">
        <v>473</v>
      </c>
      <c r="L25" s="402">
        <v>1</v>
      </c>
      <c r="M25" s="367" t="s">
        <v>474</v>
      </c>
      <c r="N25" s="364" t="s">
        <v>505</v>
      </c>
      <c r="O25" s="366">
        <v>1</v>
      </c>
      <c r="P25" s="366">
        <v>1</v>
      </c>
      <c r="Q25" s="366">
        <v>1</v>
      </c>
      <c r="R25" s="403">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c r="AN25" s="369"/>
      <c r="AO25" s="369"/>
      <c r="AP25" s="391"/>
      <c r="AQ25" s="369"/>
      <c r="AR25" s="369"/>
      <c r="AS25" s="391"/>
      <c r="AT25" s="370">
        <f>1027+1390</f>
        <v>2417</v>
      </c>
      <c r="AU25" s="371">
        <f t="shared" ref="AU25:AU33" si="1">+AT25/R25</f>
        <v>0.4834</v>
      </c>
      <c r="AV25" s="372" t="s">
        <v>559</v>
      </c>
      <c r="AW25" s="372" t="s">
        <v>559</v>
      </c>
      <c r="AX25" s="369"/>
      <c r="AY25" s="369"/>
    </row>
    <row r="26" spans="1:51" s="374" customFormat="1" ht="406.2" customHeight="1" x14ac:dyDescent="0.3">
      <c r="A26" s="362"/>
      <c r="B26" s="362"/>
      <c r="C26" s="362"/>
      <c r="D26" s="362"/>
      <c r="E26" s="362"/>
      <c r="F26" s="362" t="s">
        <v>502</v>
      </c>
      <c r="G26" s="375" t="s">
        <v>470</v>
      </c>
      <c r="H26" s="362"/>
      <c r="I26" s="376" t="s">
        <v>507</v>
      </c>
      <c r="J26" s="364" t="s">
        <v>508</v>
      </c>
      <c r="K26" s="377" t="s">
        <v>473</v>
      </c>
      <c r="L26" s="402">
        <v>1</v>
      </c>
      <c r="M26" s="369" t="s">
        <v>474</v>
      </c>
      <c r="N26" s="364" t="s">
        <v>509</v>
      </c>
      <c r="O26" s="366">
        <v>1</v>
      </c>
      <c r="P26" s="366">
        <v>1</v>
      </c>
      <c r="Q26" s="366">
        <v>1</v>
      </c>
      <c r="R26" s="403">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c r="AN26" s="369"/>
      <c r="AO26" s="369"/>
      <c r="AP26" s="391"/>
      <c r="AQ26" s="369"/>
      <c r="AR26" s="369"/>
      <c r="AS26" s="391"/>
      <c r="AT26" s="370">
        <v>357</v>
      </c>
      <c r="AU26" s="371">
        <f t="shared" si="1"/>
        <v>0.8623188405797102</v>
      </c>
      <c r="AV26" s="372" t="s">
        <v>561</v>
      </c>
      <c r="AW26" s="372" t="s">
        <v>561</v>
      </c>
      <c r="AX26" s="369"/>
      <c r="AY26" s="369"/>
    </row>
    <row r="27" spans="1:51" s="374" customFormat="1" ht="156" customHeight="1" x14ac:dyDescent="0.3">
      <c r="A27" s="362"/>
      <c r="B27" s="362"/>
      <c r="C27" s="362"/>
      <c r="D27" s="362"/>
      <c r="E27" s="362"/>
      <c r="F27" s="362" t="s">
        <v>502</v>
      </c>
      <c r="G27" s="122" t="s">
        <v>470</v>
      </c>
      <c r="H27" s="368"/>
      <c r="I27" s="364" t="s">
        <v>510</v>
      </c>
      <c r="J27" s="364" t="s">
        <v>511</v>
      </c>
      <c r="K27" s="365" t="s">
        <v>473</v>
      </c>
      <c r="L27" s="402">
        <v>1</v>
      </c>
      <c r="M27" s="367" t="s">
        <v>474</v>
      </c>
      <c r="N27" s="364" t="s">
        <v>512</v>
      </c>
      <c r="O27" s="366">
        <v>1</v>
      </c>
      <c r="P27" s="366">
        <v>1</v>
      </c>
      <c r="Q27" s="366">
        <v>1</v>
      </c>
      <c r="R27" s="403">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c r="AN27" s="369"/>
      <c r="AO27" s="369"/>
      <c r="AP27" s="391"/>
      <c r="AQ27" s="369"/>
      <c r="AR27" s="369"/>
      <c r="AS27" s="391"/>
      <c r="AT27" s="370">
        <f>8+8</f>
        <v>16</v>
      </c>
      <c r="AU27" s="371">
        <f t="shared" si="1"/>
        <v>0.66666666666666663</v>
      </c>
      <c r="AV27" s="372" t="s">
        <v>555</v>
      </c>
      <c r="AW27" s="372" t="s">
        <v>555</v>
      </c>
      <c r="AX27" s="369"/>
      <c r="AY27" s="369"/>
    </row>
    <row r="28" spans="1:51" s="374" customFormat="1" ht="165" customHeight="1" x14ac:dyDescent="0.3">
      <c r="A28" s="362"/>
      <c r="B28" s="362"/>
      <c r="C28" s="362"/>
      <c r="D28" s="362"/>
      <c r="E28" s="362"/>
      <c r="F28" s="362" t="s">
        <v>502</v>
      </c>
      <c r="G28" s="375" t="s">
        <v>470</v>
      </c>
      <c r="H28" s="368"/>
      <c r="I28" s="364" t="s">
        <v>513</v>
      </c>
      <c r="J28" s="364" t="s">
        <v>514</v>
      </c>
      <c r="K28" s="377" t="s">
        <v>473</v>
      </c>
      <c r="L28" s="402">
        <v>1</v>
      </c>
      <c r="M28" s="369" t="s">
        <v>474</v>
      </c>
      <c r="N28" s="364" t="s">
        <v>515</v>
      </c>
      <c r="O28" s="366">
        <v>1</v>
      </c>
      <c r="P28" s="366">
        <v>1</v>
      </c>
      <c r="Q28" s="366">
        <v>1</v>
      </c>
      <c r="R28" s="403">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c r="AN28" s="369"/>
      <c r="AO28" s="369"/>
      <c r="AP28" s="391"/>
      <c r="AQ28" s="369"/>
      <c r="AR28" s="369"/>
      <c r="AS28" s="391"/>
      <c r="AT28" s="370">
        <f>144+251</f>
        <v>395</v>
      </c>
      <c r="AU28" s="371">
        <f t="shared" si="1"/>
        <v>0.91435185185185186</v>
      </c>
      <c r="AV28" s="372" t="s">
        <v>560</v>
      </c>
      <c r="AW28" s="372" t="s">
        <v>560</v>
      </c>
      <c r="AX28" s="369"/>
      <c r="AY28" s="369"/>
    </row>
    <row r="29" spans="1:51" s="374" customFormat="1" ht="124.2" x14ac:dyDescent="0.3">
      <c r="A29" s="362"/>
      <c r="B29" s="362"/>
      <c r="C29" s="362"/>
      <c r="D29" s="362"/>
      <c r="E29" s="362"/>
      <c r="F29" s="362" t="s">
        <v>502</v>
      </c>
      <c r="G29" s="122" t="s">
        <v>470</v>
      </c>
      <c r="H29" s="368"/>
      <c r="I29" s="364" t="s">
        <v>516</v>
      </c>
      <c r="J29" s="364" t="s">
        <v>517</v>
      </c>
      <c r="K29" s="365" t="s">
        <v>473</v>
      </c>
      <c r="L29" s="402">
        <v>1</v>
      </c>
      <c r="M29" s="367" t="s">
        <v>474</v>
      </c>
      <c r="N29" s="364" t="s">
        <v>518</v>
      </c>
      <c r="O29" s="366">
        <v>1</v>
      </c>
      <c r="P29" s="366">
        <v>1</v>
      </c>
      <c r="Q29" s="366">
        <v>1</v>
      </c>
      <c r="R29" s="403">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c r="AN29" s="369"/>
      <c r="AO29" s="369"/>
      <c r="AP29" s="391"/>
      <c r="AQ29" s="369"/>
      <c r="AR29" s="369"/>
      <c r="AS29" s="391"/>
      <c r="AT29" s="370">
        <f>931+1070</f>
        <v>2001</v>
      </c>
      <c r="AU29" s="371">
        <f t="shared" si="1"/>
        <v>0.50024999999999997</v>
      </c>
      <c r="AV29" s="372" t="s">
        <v>556</v>
      </c>
      <c r="AW29" s="372" t="s">
        <v>556</v>
      </c>
      <c r="AX29" s="369"/>
      <c r="AY29" s="369"/>
    </row>
    <row r="30" spans="1:51" s="374" customFormat="1" ht="208.5" customHeight="1" x14ac:dyDescent="0.3">
      <c r="A30" s="362"/>
      <c r="B30" s="362"/>
      <c r="C30" s="362"/>
      <c r="D30" s="362"/>
      <c r="E30" s="362"/>
      <c r="F30" s="362" t="s">
        <v>502</v>
      </c>
      <c r="G30" s="122" t="s">
        <v>470</v>
      </c>
      <c r="H30" s="362"/>
      <c r="I30" s="364" t="s">
        <v>519</v>
      </c>
      <c r="J30" s="364" t="s">
        <v>520</v>
      </c>
      <c r="K30" s="365" t="s">
        <v>473</v>
      </c>
      <c r="L30" s="402">
        <v>1</v>
      </c>
      <c r="M30" s="367" t="s">
        <v>474</v>
      </c>
      <c r="N30" s="364" t="s">
        <v>521</v>
      </c>
      <c r="O30" s="366">
        <v>1</v>
      </c>
      <c r="P30" s="366">
        <v>1</v>
      </c>
      <c r="Q30" s="366">
        <v>1</v>
      </c>
      <c r="R30" s="403">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c r="AN30" s="369"/>
      <c r="AO30" s="369"/>
      <c r="AP30" s="391"/>
      <c r="AQ30" s="369"/>
      <c r="AR30" s="369"/>
      <c r="AS30" s="391"/>
      <c r="AT30" s="370">
        <f>36+265</f>
        <v>301</v>
      </c>
      <c r="AU30" s="371">
        <f t="shared" si="1"/>
        <v>2.7870370370370372</v>
      </c>
      <c r="AV30" s="372" t="s">
        <v>558</v>
      </c>
      <c r="AW30" s="372" t="s">
        <v>558</v>
      </c>
      <c r="AX30" s="369"/>
      <c r="AY30" s="369"/>
    </row>
    <row r="31" spans="1:51" s="374" customFormat="1" ht="237.75" customHeight="1" x14ac:dyDescent="0.3">
      <c r="A31" s="362"/>
      <c r="B31" s="362"/>
      <c r="C31" s="362"/>
      <c r="D31" s="362"/>
      <c r="E31" s="362"/>
      <c r="F31" s="362" t="s">
        <v>502</v>
      </c>
      <c r="G31" s="122" t="s">
        <v>470</v>
      </c>
      <c r="H31" s="362"/>
      <c r="I31" s="364" t="s">
        <v>522</v>
      </c>
      <c r="J31" s="364" t="s">
        <v>523</v>
      </c>
      <c r="K31" s="365" t="s">
        <v>473</v>
      </c>
      <c r="L31" s="402">
        <v>1</v>
      </c>
      <c r="M31" s="367" t="s">
        <v>474</v>
      </c>
      <c r="N31" s="364" t="s">
        <v>524</v>
      </c>
      <c r="O31" s="366">
        <v>1</v>
      </c>
      <c r="P31" s="366">
        <v>1</v>
      </c>
      <c r="Q31" s="366">
        <v>1</v>
      </c>
      <c r="R31" s="403">
        <v>72</v>
      </c>
      <c r="S31" s="389">
        <v>36</v>
      </c>
      <c r="T31" s="362" t="s">
        <v>506</v>
      </c>
      <c r="U31" s="368"/>
      <c r="V31" s="369"/>
      <c r="W31" s="369"/>
      <c r="X31" s="396">
        <v>18</v>
      </c>
      <c r="Y31" s="369"/>
      <c r="Z31" s="369"/>
      <c r="AA31" s="396">
        <v>18</v>
      </c>
      <c r="AB31" s="369"/>
      <c r="AC31" s="369"/>
      <c r="AD31" s="396">
        <v>18</v>
      </c>
      <c r="AE31" s="369"/>
      <c r="AF31" s="369"/>
      <c r="AG31" s="396">
        <v>18</v>
      </c>
      <c r="AH31" s="369"/>
      <c r="AI31" s="369"/>
      <c r="AJ31" s="396">
        <v>24</v>
      </c>
      <c r="AK31" s="369"/>
      <c r="AL31" s="369"/>
      <c r="AM31" s="391"/>
      <c r="AN31" s="369"/>
      <c r="AO31" s="369"/>
      <c r="AP31" s="391"/>
      <c r="AQ31" s="369"/>
      <c r="AR31" s="369"/>
      <c r="AS31" s="391"/>
      <c r="AT31" s="369">
        <f>24+21</f>
        <v>45</v>
      </c>
      <c r="AU31" s="371">
        <f t="shared" si="1"/>
        <v>0.625</v>
      </c>
      <c r="AV31" s="378" t="s">
        <v>562</v>
      </c>
      <c r="AW31" s="378" t="s">
        <v>562</v>
      </c>
      <c r="AX31" s="369"/>
      <c r="AY31" s="369"/>
    </row>
    <row r="32" spans="1:51" s="374" customFormat="1" ht="293.25" customHeight="1" x14ac:dyDescent="0.3">
      <c r="A32" s="362"/>
      <c r="B32" s="362"/>
      <c r="C32" s="362"/>
      <c r="D32" s="362"/>
      <c r="E32" s="362"/>
      <c r="F32" s="362" t="s">
        <v>502</v>
      </c>
      <c r="G32" s="375" t="s">
        <v>470</v>
      </c>
      <c r="H32" s="362"/>
      <c r="I32" s="364" t="s">
        <v>525</v>
      </c>
      <c r="J32" s="364" t="s">
        <v>526</v>
      </c>
      <c r="K32" s="377" t="s">
        <v>473</v>
      </c>
      <c r="L32" s="402">
        <v>1</v>
      </c>
      <c r="M32" s="369" t="s">
        <v>474</v>
      </c>
      <c r="N32" s="364" t="s">
        <v>527</v>
      </c>
      <c r="O32" s="366">
        <v>1</v>
      </c>
      <c r="P32" s="366">
        <v>1</v>
      </c>
      <c r="Q32" s="366">
        <v>1</v>
      </c>
      <c r="R32" s="403">
        <v>4</v>
      </c>
      <c r="S32" s="389">
        <v>2</v>
      </c>
      <c r="T32" s="362" t="s">
        <v>506</v>
      </c>
      <c r="U32" s="368"/>
      <c r="V32" s="369"/>
      <c r="W32" s="369"/>
      <c r="X32" s="396">
        <v>2</v>
      </c>
      <c r="Y32" s="369"/>
      <c r="Z32" s="369"/>
      <c r="AA32" s="396">
        <v>1</v>
      </c>
      <c r="AB32" s="369"/>
      <c r="AC32" s="369"/>
      <c r="AD32" s="396">
        <v>1</v>
      </c>
      <c r="AE32" s="369"/>
      <c r="AF32" s="369"/>
      <c r="AG32" s="396">
        <v>1</v>
      </c>
      <c r="AH32" s="369"/>
      <c r="AI32" s="369"/>
      <c r="AJ32" s="396">
        <v>1</v>
      </c>
      <c r="AK32" s="369"/>
      <c r="AL32" s="369"/>
      <c r="AM32" s="373"/>
      <c r="AN32" s="369"/>
      <c r="AO32" s="369"/>
      <c r="AP32" s="391"/>
      <c r="AQ32" s="369"/>
      <c r="AR32" s="369"/>
      <c r="AS32" s="391"/>
      <c r="AT32" s="370">
        <v>1</v>
      </c>
      <c r="AU32" s="371">
        <f t="shared" si="1"/>
        <v>0.25</v>
      </c>
      <c r="AV32" s="372" t="s">
        <v>563</v>
      </c>
      <c r="AW32" s="372" t="s">
        <v>565</v>
      </c>
      <c r="AX32" s="369"/>
      <c r="AY32" s="369"/>
    </row>
    <row r="33" spans="1:51" s="374" customFormat="1" ht="231" customHeight="1" x14ac:dyDescent="0.3">
      <c r="A33" s="362"/>
      <c r="B33" s="362"/>
      <c r="C33" s="362"/>
      <c r="D33" s="362"/>
      <c r="E33" s="362"/>
      <c r="F33" s="362" t="s">
        <v>502</v>
      </c>
      <c r="G33" s="375" t="s">
        <v>470</v>
      </c>
      <c r="H33" s="362"/>
      <c r="I33" s="364" t="s">
        <v>528</v>
      </c>
      <c r="J33" s="364" t="s">
        <v>529</v>
      </c>
      <c r="K33" s="377" t="s">
        <v>473</v>
      </c>
      <c r="L33" s="402">
        <v>1</v>
      </c>
      <c r="M33" s="369" t="s">
        <v>474</v>
      </c>
      <c r="N33" s="364" t="s">
        <v>530</v>
      </c>
      <c r="O33" s="366">
        <v>1</v>
      </c>
      <c r="P33" s="366">
        <v>1</v>
      </c>
      <c r="Q33" s="366">
        <v>1</v>
      </c>
      <c r="R33" s="403">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c r="AN33" s="369"/>
      <c r="AO33" s="369"/>
      <c r="AP33" s="391"/>
      <c r="AQ33" s="369"/>
      <c r="AR33" s="369"/>
      <c r="AS33" s="391"/>
      <c r="AT33" s="369">
        <f>8+4+8</f>
        <v>20</v>
      </c>
      <c r="AU33" s="371">
        <f t="shared" si="1"/>
        <v>0.55555555555555558</v>
      </c>
      <c r="AV33" s="378" t="s">
        <v>557</v>
      </c>
      <c r="AW33" s="378" t="s">
        <v>557</v>
      </c>
      <c r="AX33" s="369"/>
      <c r="AY33" s="369"/>
    </row>
    <row r="34" spans="1:5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272"/>
      <c r="AQ34" s="177"/>
      <c r="AR34" s="177"/>
      <c r="AS34" s="272"/>
      <c r="AT34" s="177"/>
      <c r="AU34" s="177"/>
      <c r="AV34" s="177"/>
      <c r="AW34" s="177"/>
      <c r="AX34" s="177"/>
      <c r="AY34" s="178"/>
    </row>
    <row r="35" spans="1:51" ht="50.25" customHeight="1" x14ac:dyDescent="0.3">
      <c r="A35" s="698" t="s">
        <v>64</v>
      </c>
      <c r="B35" s="698"/>
      <c r="C35" s="698"/>
      <c r="D35" s="670" t="s">
        <v>66</v>
      </c>
      <c r="E35" s="670"/>
      <c r="F35" s="670"/>
      <c r="G35" s="670"/>
      <c r="H35" s="670"/>
      <c r="I35" s="670"/>
      <c r="J35" s="699" t="s">
        <v>493</v>
      </c>
      <c r="K35" s="699"/>
      <c r="L35" s="699"/>
      <c r="M35" s="699"/>
      <c r="N35" s="699"/>
      <c r="O35" s="699"/>
      <c r="P35" s="670" t="s">
        <v>531</v>
      </c>
      <c r="Q35" s="670"/>
      <c r="R35" s="670"/>
      <c r="S35" s="670"/>
      <c r="T35" s="670"/>
      <c r="U35" s="670"/>
      <c r="V35" s="670"/>
      <c r="W35" s="670"/>
      <c r="X35" s="670" t="s">
        <v>66</v>
      </c>
      <c r="Y35" s="670"/>
      <c r="Z35" s="670"/>
      <c r="AA35" s="670"/>
      <c r="AB35" s="670"/>
      <c r="AC35" s="670"/>
      <c r="AD35" s="670"/>
      <c r="AE35" s="670"/>
      <c r="AF35" s="670"/>
      <c r="AG35" s="670"/>
      <c r="AH35" s="670"/>
      <c r="AI35" s="700" t="s">
        <v>315</v>
      </c>
      <c r="AJ35" s="701"/>
      <c r="AK35" s="701"/>
      <c r="AL35" s="701"/>
      <c r="AM35" s="701"/>
      <c r="AN35" s="701"/>
      <c r="AO35" s="701"/>
      <c r="AP35" s="701"/>
      <c r="AQ35" s="701"/>
      <c r="AR35" s="701"/>
      <c r="AS35" s="702"/>
      <c r="AT35" s="670" t="s">
        <v>13</v>
      </c>
      <c r="AU35" s="670"/>
      <c r="AV35" s="670"/>
      <c r="AW35" s="670"/>
      <c r="AX35" s="670"/>
      <c r="AY35" s="670"/>
    </row>
    <row r="36" spans="1:51" ht="13.95" customHeight="1" x14ac:dyDescent="0.3">
      <c r="A36" s="698"/>
      <c r="B36" s="698"/>
      <c r="C36" s="698"/>
      <c r="D36" s="670" t="s">
        <v>498</v>
      </c>
      <c r="E36" s="670"/>
      <c r="F36" s="670"/>
      <c r="G36" s="670"/>
      <c r="H36" s="670"/>
      <c r="I36" s="670"/>
      <c r="J36" s="699"/>
      <c r="K36" s="699"/>
      <c r="L36" s="699"/>
      <c r="M36" s="699"/>
      <c r="N36" s="699"/>
      <c r="O36" s="699"/>
      <c r="P36" s="670" t="s">
        <v>537</v>
      </c>
      <c r="Q36" s="670"/>
      <c r="R36" s="670"/>
      <c r="S36" s="670"/>
      <c r="T36" s="670"/>
      <c r="U36" s="670"/>
      <c r="V36" s="670"/>
      <c r="W36" s="670"/>
      <c r="X36" s="670" t="s">
        <v>500</v>
      </c>
      <c r="Y36" s="670"/>
      <c r="Z36" s="670"/>
      <c r="AA36" s="670"/>
      <c r="AB36" s="670"/>
      <c r="AC36" s="670"/>
      <c r="AD36" s="670"/>
      <c r="AE36" s="670"/>
      <c r="AF36" s="670"/>
      <c r="AG36" s="670"/>
      <c r="AH36" s="670"/>
      <c r="AI36" s="703"/>
      <c r="AJ36" s="704"/>
      <c r="AK36" s="704"/>
      <c r="AL36" s="704"/>
      <c r="AM36" s="704"/>
      <c r="AN36" s="704"/>
      <c r="AO36" s="704"/>
      <c r="AP36" s="704"/>
      <c r="AQ36" s="704"/>
      <c r="AR36" s="704"/>
      <c r="AS36" s="705"/>
      <c r="AT36" s="670" t="s">
        <v>65</v>
      </c>
      <c r="AU36" s="670"/>
      <c r="AV36" s="670"/>
      <c r="AW36" s="670"/>
      <c r="AX36" s="670"/>
      <c r="AY36" s="670"/>
    </row>
    <row r="37" spans="1:51" ht="27.45" customHeight="1" x14ac:dyDescent="0.3">
      <c r="A37" s="698"/>
      <c r="B37" s="698"/>
      <c r="C37" s="698"/>
      <c r="D37" s="670" t="s">
        <v>499</v>
      </c>
      <c r="E37" s="670"/>
      <c r="F37" s="670"/>
      <c r="G37" s="670"/>
      <c r="H37" s="670"/>
      <c r="I37" s="670"/>
      <c r="J37" s="699"/>
      <c r="K37" s="699"/>
      <c r="L37" s="699"/>
      <c r="M37" s="699"/>
      <c r="N37" s="699"/>
      <c r="O37" s="699"/>
      <c r="P37" s="670" t="s">
        <v>538</v>
      </c>
      <c r="Q37" s="670"/>
      <c r="R37" s="670"/>
      <c r="S37" s="670"/>
      <c r="T37" s="670"/>
      <c r="U37" s="670"/>
      <c r="V37" s="670"/>
      <c r="W37" s="670"/>
      <c r="X37" s="670" t="s">
        <v>501</v>
      </c>
      <c r="Y37" s="670"/>
      <c r="Z37" s="670"/>
      <c r="AA37" s="670"/>
      <c r="AB37" s="670"/>
      <c r="AC37" s="670"/>
      <c r="AD37" s="670"/>
      <c r="AE37" s="670"/>
      <c r="AF37" s="670"/>
      <c r="AG37" s="670"/>
      <c r="AH37" s="670"/>
      <c r="AI37" s="706"/>
      <c r="AJ37" s="707"/>
      <c r="AK37" s="707"/>
      <c r="AL37" s="707"/>
      <c r="AM37" s="707"/>
      <c r="AN37" s="707"/>
      <c r="AO37" s="707"/>
      <c r="AP37" s="707"/>
      <c r="AQ37" s="707"/>
      <c r="AR37" s="707"/>
      <c r="AS37" s="708"/>
      <c r="AT37" s="670" t="s">
        <v>75</v>
      </c>
      <c r="AU37" s="670"/>
      <c r="AV37" s="670"/>
      <c r="AW37" s="670"/>
      <c r="AX37" s="670"/>
      <c r="AY37" s="670"/>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77734375" style="108" customWidth="1"/>
    <col min="31" max="31" width="11.33203125" style="108" customWidth="1"/>
    <col min="32" max="32" width="2.33203125" style="108" customWidth="1"/>
    <col min="33" max="33" width="19.44140625" style="108" customWidth="1"/>
    <col min="34" max="51" width="11.33203125" style="108" customWidth="1"/>
    <col min="52" max="63" width="8.77734375" style="108" customWidth="1"/>
    <col min="64" max="16384" width="19.44140625" style="108"/>
  </cols>
  <sheetData>
    <row r="1" spans="1:63" ht="16.05" customHeight="1" x14ac:dyDescent="0.3">
      <c r="A1" s="682" t="s">
        <v>16</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738" t="s">
        <v>18</v>
      </c>
      <c r="BJ1" s="738"/>
      <c r="BK1" s="738"/>
    </row>
    <row r="2" spans="1:63" ht="16.05" customHeight="1" x14ac:dyDescent="0.3">
      <c r="A2" s="682" t="s">
        <v>17</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738" t="s">
        <v>410</v>
      </c>
      <c r="BJ2" s="738"/>
      <c r="BK2" s="738"/>
    </row>
    <row r="3" spans="1:63" ht="25.95" customHeight="1" x14ac:dyDescent="0.3">
      <c r="A3" s="682" t="s">
        <v>187</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c r="AN3" s="682"/>
      <c r="AO3" s="682"/>
      <c r="AP3" s="682"/>
      <c r="AQ3" s="682"/>
      <c r="AR3" s="682"/>
      <c r="AS3" s="682"/>
      <c r="AT3" s="682"/>
      <c r="AU3" s="682"/>
      <c r="AV3" s="682"/>
      <c r="AW3" s="682"/>
      <c r="AX3" s="682"/>
      <c r="AY3" s="682"/>
      <c r="AZ3" s="682"/>
      <c r="BA3" s="682"/>
      <c r="BB3" s="682"/>
      <c r="BC3" s="682"/>
      <c r="BD3" s="682"/>
      <c r="BE3" s="682"/>
      <c r="BF3" s="682"/>
      <c r="BG3" s="682"/>
      <c r="BH3" s="682"/>
      <c r="BI3" s="738" t="s">
        <v>416</v>
      </c>
      <c r="BJ3" s="738"/>
      <c r="BK3" s="738"/>
    </row>
    <row r="4" spans="1:63" ht="16.05" customHeight="1" x14ac:dyDescent="0.3">
      <c r="A4" s="682" t="s">
        <v>172</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2"/>
      <c r="AO4" s="682"/>
      <c r="AP4" s="682"/>
      <c r="AQ4" s="682"/>
      <c r="AR4" s="682"/>
      <c r="AS4" s="682"/>
      <c r="AT4" s="682"/>
      <c r="AU4" s="682"/>
      <c r="AV4" s="682"/>
      <c r="AW4" s="682"/>
      <c r="AX4" s="682"/>
      <c r="AY4" s="682"/>
      <c r="AZ4" s="682"/>
      <c r="BA4" s="682"/>
      <c r="BB4" s="682"/>
      <c r="BC4" s="682"/>
      <c r="BD4" s="682"/>
      <c r="BE4" s="682"/>
      <c r="BF4" s="682"/>
      <c r="BG4" s="682"/>
      <c r="BH4" s="682"/>
      <c r="BI4" s="735" t="s">
        <v>183</v>
      </c>
      <c r="BJ4" s="736"/>
      <c r="BK4" s="737"/>
    </row>
    <row r="5" spans="1:63" ht="25.95" customHeight="1" x14ac:dyDescent="0.3">
      <c r="A5" s="732" t="s">
        <v>316</v>
      </c>
      <c r="B5" s="732"/>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G5" s="732" t="s">
        <v>317</v>
      </c>
      <c r="AH5" s="732"/>
      <c r="AI5" s="732"/>
      <c r="AJ5" s="732"/>
      <c r="AK5" s="732"/>
      <c r="AL5" s="732"/>
      <c r="AM5" s="732"/>
      <c r="AN5" s="732"/>
      <c r="AO5" s="732"/>
      <c r="AP5" s="732"/>
      <c r="AQ5" s="732"/>
      <c r="AR5" s="732"/>
      <c r="AS5" s="732"/>
      <c r="AT5" s="732"/>
      <c r="AU5" s="732"/>
      <c r="AV5" s="732"/>
      <c r="AW5" s="732"/>
      <c r="AX5" s="732"/>
      <c r="AY5" s="732"/>
      <c r="AZ5" s="732"/>
      <c r="BA5" s="732"/>
      <c r="BB5" s="732"/>
      <c r="BC5" s="732"/>
      <c r="BD5" s="732"/>
      <c r="BE5" s="732"/>
      <c r="BF5" s="732"/>
      <c r="BG5" s="732"/>
      <c r="BH5" s="732"/>
      <c r="BI5" s="733"/>
      <c r="BJ5" s="733"/>
      <c r="BK5" s="733"/>
    </row>
    <row r="6" spans="1:63" ht="31.5" customHeight="1" x14ac:dyDescent="0.3">
      <c r="A6" s="140" t="s">
        <v>289</v>
      </c>
      <c r="B6" s="734"/>
      <c r="C6" s="734"/>
      <c r="D6" s="734"/>
      <c r="E6" s="734"/>
      <c r="F6" s="734"/>
      <c r="G6" s="734"/>
      <c r="H6" s="734"/>
      <c r="I6" s="734"/>
      <c r="J6" s="734"/>
      <c r="K6" s="734"/>
      <c r="L6" s="734"/>
      <c r="M6" s="734"/>
      <c r="N6" s="734"/>
      <c r="O6" s="734"/>
      <c r="P6" s="734"/>
      <c r="Q6" s="734"/>
      <c r="R6" s="734"/>
      <c r="S6" s="734"/>
      <c r="T6" s="734"/>
      <c r="U6" s="734"/>
      <c r="V6" s="734"/>
      <c r="W6" s="734"/>
      <c r="X6" s="734"/>
      <c r="Y6" s="734"/>
      <c r="Z6" s="734"/>
      <c r="AA6" s="734"/>
      <c r="AB6" s="734"/>
      <c r="AC6" s="734"/>
      <c r="AD6" s="734"/>
      <c r="AE6" s="734"/>
      <c r="AF6" s="734"/>
      <c r="AG6" s="734"/>
      <c r="AH6" s="734"/>
      <c r="AI6" s="734"/>
      <c r="AJ6" s="734"/>
      <c r="AK6" s="734"/>
      <c r="AL6" s="734"/>
      <c r="AM6" s="734"/>
      <c r="AN6" s="734"/>
      <c r="AO6" s="734"/>
      <c r="AP6" s="734"/>
      <c r="AQ6" s="734"/>
      <c r="AR6" s="734"/>
      <c r="AS6" s="734"/>
      <c r="AT6" s="734"/>
      <c r="AU6" s="734"/>
      <c r="AV6" s="734"/>
      <c r="AW6" s="734"/>
      <c r="AX6" s="734"/>
      <c r="AY6" s="734"/>
      <c r="AZ6" s="734"/>
      <c r="BA6" s="734"/>
      <c r="BB6" s="734"/>
      <c r="BC6" s="734"/>
      <c r="BD6" s="734"/>
      <c r="BE6" s="734"/>
      <c r="BF6" s="734"/>
      <c r="BG6" s="734"/>
      <c r="BH6" s="734"/>
      <c r="BI6" s="734"/>
      <c r="BJ6" s="734"/>
      <c r="BK6" s="734"/>
    </row>
    <row r="7" spans="1:63" ht="31.5" customHeight="1" x14ac:dyDescent="0.3">
      <c r="A7" s="141" t="s">
        <v>177</v>
      </c>
      <c r="B7" s="727"/>
      <c r="C7" s="729"/>
      <c r="D7" s="729"/>
      <c r="E7" s="729"/>
      <c r="F7" s="729"/>
      <c r="G7" s="729"/>
      <c r="H7" s="729"/>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29"/>
      <c r="AI7" s="729"/>
      <c r="AJ7" s="729"/>
      <c r="AK7" s="729"/>
      <c r="AL7" s="729"/>
      <c r="AM7" s="729"/>
      <c r="AN7" s="729"/>
      <c r="AO7" s="729"/>
      <c r="AP7" s="729"/>
      <c r="AQ7" s="729"/>
      <c r="AR7" s="729"/>
      <c r="AS7" s="729"/>
      <c r="AT7" s="729"/>
      <c r="AU7" s="729"/>
      <c r="AV7" s="729"/>
      <c r="AW7" s="729"/>
      <c r="AX7" s="729"/>
      <c r="AY7" s="729"/>
      <c r="AZ7" s="729"/>
      <c r="BA7" s="729"/>
      <c r="BB7" s="729"/>
      <c r="BC7" s="729"/>
      <c r="BD7" s="729"/>
      <c r="BE7" s="729"/>
      <c r="BF7" s="729"/>
      <c r="BG7" s="729"/>
      <c r="BH7" s="729"/>
      <c r="BI7" s="729"/>
      <c r="BJ7" s="729"/>
      <c r="BK7" s="728"/>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30" t="s">
        <v>90</v>
      </c>
      <c r="B9" s="167" t="s">
        <v>39</v>
      </c>
      <c r="C9" s="167" t="s">
        <v>40</v>
      </c>
      <c r="D9" s="727" t="s">
        <v>41</v>
      </c>
      <c r="E9" s="728"/>
      <c r="F9" s="167" t="s">
        <v>42</v>
      </c>
      <c r="G9" s="167" t="s">
        <v>43</v>
      </c>
      <c r="H9" s="727" t="s">
        <v>44</v>
      </c>
      <c r="I9" s="728"/>
      <c r="J9" s="167" t="s">
        <v>45</v>
      </c>
      <c r="K9" s="167" t="s">
        <v>46</v>
      </c>
      <c r="L9" s="727" t="s">
        <v>47</v>
      </c>
      <c r="M9" s="728"/>
      <c r="N9" s="167" t="s">
        <v>48</v>
      </c>
      <c r="O9" s="167" t="s">
        <v>49</v>
      </c>
      <c r="P9" s="727" t="s">
        <v>50</v>
      </c>
      <c r="Q9" s="728"/>
      <c r="R9" s="727" t="s">
        <v>91</v>
      </c>
      <c r="S9" s="728"/>
      <c r="T9" s="727" t="s">
        <v>288</v>
      </c>
      <c r="U9" s="729"/>
      <c r="V9" s="729"/>
      <c r="W9" s="729"/>
      <c r="X9" s="729"/>
      <c r="Y9" s="728"/>
      <c r="Z9" s="727" t="s">
        <v>287</v>
      </c>
      <c r="AA9" s="729"/>
      <c r="AB9" s="729"/>
      <c r="AC9" s="729"/>
      <c r="AD9" s="729"/>
      <c r="AE9" s="728"/>
      <c r="AG9" s="730" t="s">
        <v>90</v>
      </c>
      <c r="AH9" s="167" t="s">
        <v>39</v>
      </c>
      <c r="AI9" s="167" t="s">
        <v>40</v>
      </c>
      <c r="AJ9" s="727" t="s">
        <v>41</v>
      </c>
      <c r="AK9" s="728"/>
      <c r="AL9" s="167" t="s">
        <v>42</v>
      </c>
      <c r="AM9" s="167" t="s">
        <v>43</v>
      </c>
      <c r="AN9" s="727" t="s">
        <v>44</v>
      </c>
      <c r="AO9" s="728"/>
      <c r="AP9" s="167" t="s">
        <v>45</v>
      </c>
      <c r="AQ9" s="167" t="s">
        <v>46</v>
      </c>
      <c r="AR9" s="727" t="s">
        <v>47</v>
      </c>
      <c r="AS9" s="728"/>
      <c r="AT9" s="167" t="s">
        <v>48</v>
      </c>
      <c r="AU9" s="167" t="s">
        <v>49</v>
      </c>
      <c r="AV9" s="727" t="s">
        <v>50</v>
      </c>
      <c r="AW9" s="728"/>
      <c r="AX9" s="727" t="s">
        <v>91</v>
      </c>
      <c r="AY9" s="728"/>
      <c r="AZ9" s="727" t="s">
        <v>288</v>
      </c>
      <c r="BA9" s="729"/>
      <c r="BB9" s="729"/>
      <c r="BC9" s="729"/>
      <c r="BD9" s="729"/>
      <c r="BE9" s="728"/>
      <c r="BF9" s="727" t="s">
        <v>287</v>
      </c>
      <c r="BG9" s="729"/>
      <c r="BH9" s="729"/>
      <c r="BI9" s="729"/>
      <c r="BJ9" s="729"/>
      <c r="BK9" s="728"/>
    </row>
    <row r="10" spans="1:63" ht="36" customHeight="1" x14ac:dyDescent="0.3">
      <c r="A10" s="731"/>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31"/>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30" t="s">
        <v>90</v>
      </c>
      <c r="B35" s="167" t="s">
        <v>39</v>
      </c>
      <c r="C35" s="167" t="s">
        <v>40</v>
      </c>
      <c r="D35" s="727" t="s">
        <v>41</v>
      </c>
      <c r="E35" s="728"/>
      <c r="F35" s="167" t="s">
        <v>42</v>
      </c>
      <c r="G35" s="167" t="s">
        <v>43</v>
      </c>
      <c r="H35" s="727" t="s">
        <v>44</v>
      </c>
      <c r="I35" s="728"/>
      <c r="J35" s="167" t="s">
        <v>45</v>
      </c>
      <c r="K35" s="167" t="s">
        <v>46</v>
      </c>
      <c r="L35" s="727" t="s">
        <v>47</v>
      </c>
      <c r="M35" s="728"/>
      <c r="N35" s="167" t="s">
        <v>48</v>
      </c>
      <c r="O35" s="167" t="s">
        <v>49</v>
      </c>
      <c r="P35" s="727" t="s">
        <v>50</v>
      </c>
      <c r="Q35" s="728"/>
      <c r="R35" s="727" t="s">
        <v>91</v>
      </c>
      <c r="S35" s="728"/>
      <c r="T35" s="727" t="s">
        <v>288</v>
      </c>
      <c r="U35" s="729"/>
      <c r="V35" s="729"/>
      <c r="W35" s="729"/>
      <c r="X35" s="729"/>
      <c r="Y35" s="728"/>
      <c r="Z35" s="727" t="s">
        <v>287</v>
      </c>
      <c r="AA35" s="729"/>
      <c r="AB35" s="729"/>
      <c r="AC35" s="729"/>
      <c r="AD35" s="729"/>
      <c r="AE35" s="728"/>
      <c r="AG35" s="730" t="s">
        <v>90</v>
      </c>
      <c r="AH35" s="167" t="s">
        <v>39</v>
      </c>
      <c r="AI35" s="167" t="s">
        <v>40</v>
      </c>
      <c r="AJ35" s="727" t="s">
        <v>41</v>
      </c>
      <c r="AK35" s="728"/>
      <c r="AL35" s="167" t="s">
        <v>42</v>
      </c>
      <c r="AM35" s="167" t="s">
        <v>43</v>
      </c>
      <c r="AN35" s="727" t="s">
        <v>44</v>
      </c>
      <c r="AO35" s="728"/>
      <c r="AP35" s="167" t="s">
        <v>45</v>
      </c>
      <c r="AQ35" s="167" t="s">
        <v>46</v>
      </c>
      <c r="AR35" s="727" t="s">
        <v>47</v>
      </c>
      <c r="AS35" s="728"/>
      <c r="AT35" s="167" t="s">
        <v>48</v>
      </c>
      <c r="AU35" s="167" t="s">
        <v>49</v>
      </c>
      <c r="AV35" s="727" t="s">
        <v>50</v>
      </c>
      <c r="AW35" s="728"/>
      <c r="AX35" s="727" t="s">
        <v>91</v>
      </c>
      <c r="AY35" s="728"/>
      <c r="AZ35" s="727" t="s">
        <v>288</v>
      </c>
      <c r="BA35" s="729"/>
      <c r="BB35" s="729"/>
      <c r="BC35" s="729"/>
      <c r="BD35" s="729"/>
      <c r="BE35" s="728"/>
      <c r="BF35" s="727" t="s">
        <v>287</v>
      </c>
      <c r="BG35" s="729"/>
      <c r="BH35" s="729"/>
      <c r="BI35" s="729"/>
      <c r="BJ35" s="729"/>
      <c r="BK35" s="728"/>
    </row>
    <row r="36" spans="1:63" ht="36" customHeight="1" x14ac:dyDescent="0.3">
      <c r="A36" s="731"/>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31"/>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77734375" defaultRowHeight="13.8" x14ac:dyDescent="0.3"/>
  <cols>
    <col min="1" max="1" width="72" style="119" bestFit="1" customWidth="1"/>
    <col min="2" max="2" width="73.44140625" style="119" customWidth="1"/>
    <col min="3" max="3" width="10.77734375" style="119"/>
    <col min="4" max="4" width="31.109375" style="119" customWidth="1"/>
    <col min="5" max="5" width="70.109375" style="119" customWidth="1"/>
    <col min="6" max="6" width="17.33203125" style="119" customWidth="1"/>
    <col min="7" max="8" width="21.77734375" style="119" customWidth="1"/>
    <col min="9" max="9" width="19.33203125" style="119" customWidth="1"/>
    <col min="10" max="10" width="42" style="119" customWidth="1"/>
    <col min="11" max="16384" width="10.77734375" style="119"/>
  </cols>
  <sheetData>
    <row r="1" spans="1:2" ht="25.5" customHeight="1" x14ac:dyDescent="0.3">
      <c r="A1" s="741" t="s">
        <v>195</v>
      </c>
      <c r="B1" s="742"/>
    </row>
    <row r="2" spans="1:2" ht="25.5" customHeight="1" x14ac:dyDescent="0.3">
      <c r="A2" s="743" t="s">
        <v>397</v>
      </c>
      <c r="B2" s="744"/>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45" t="s">
        <v>349</v>
      </c>
    </row>
    <row r="7" spans="1:2" x14ac:dyDescent="0.3">
      <c r="A7" s="171" t="s">
        <v>77</v>
      </c>
      <c r="B7" s="746"/>
    </row>
    <row r="8" spans="1:2" x14ac:dyDescent="0.3">
      <c r="A8" s="171" t="s">
        <v>73</v>
      </c>
      <c r="B8" s="746"/>
    </row>
    <row r="9" spans="1:2" x14ac:dyDescent="0.3">
      <c r="A9" s="171" t="s">
        <v>330</v>
      </c>
      <c r="B9" s="747"/>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43" t="s">
        <v>398</v>
      </c>
      <c r="B17" s="744"/>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05"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27.6" x14ac:dyDescent="0.3">
      <c r="A29" s="171" t="s">
        <v>361</v>
      </c>
      <c r="B29" s="125" t="s">
        <v>363</v>
      </c>
    </row>
    <row r="30" spans="1:2" ht="58.8"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43" t="s">
        <v>347</v>
      </c>
      <c r="B41" s="744"/>
    </row>
    <row r="42" spans="1:2" x14ac:dyDescent="0.3">
      <c r="A42" s="741" t="s">
        <v>348</v>
      </c>
      <c r="B42" s="742"/>
    </row>
    <row r="43" spans="1:2" ht="72" customHeight="1" x14ac:dyDescent="0.3">
      <c r="A43" s="739" t="s">
        <v>394</v>
      </c>
      <c r="B43" s="740"/>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77734375" style="189" customWidth="1"/>
    <col min="3" max="3" width="61.109375" style="189" customWidth="1"/>
    <col min="4" max="4" width="81" style="189" customWidth="1"/>
    <col min="5" max="5" width="32.7773437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48" t="s">
        <v>222</v>
      </c>
      <c r="E27" s="122" t="s">
        <v>223</v>
      </c>
    </row>
    <row r="28" spans="1:5" ht="55.2" x14ac:dyDescent="0.3">
      <c r="D28" s="749"/>
      <c r="E28" s="122" t="s">
        <v>224</v>
      </c>
    </row>
    <row r="29" spans="1:5" ht="41.4" x14ac:dyDescent="0.3">
      <c r="D29" s="749"/>
      <c r="E29" s="122" t="s">
        <v>225</v>
      </c>
    </row>
    <row r="30" spans="1:5" ht="41.4" x14ac:dyDescent="0.3">
      <c r="D30" s="750"/>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77734375" style="205" customWidth="1"/>
    <col min="12" max="12" width="0" style="205" hidden="1" customWidth="1"/>
    <col min="13" max="13" width="15.44140625" style="205" bestFit="1" customWidth="1"/>
    <col min="14" max="16384" width="11.44140625" style="205"/>
  </cols>
  <sheetData>
    <row r="1" spans="1:13" x14ac:dyDescent="0.25">
      <c r="A1" s="752" t="s">
        <v>442</v>
      </c>
      <c r="B1" s="752"/>
      <c r="C1" s="752"/>
      <c r="D1" s="752"/>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53"/>
      <c r="B4" s="753"/>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54" t="s">
        <v>458</v>
      </c>
      <c r="B13" s="239" t="s">
        <v>457</v>
      </c>
      <c r="C13" s="240">
        <v>0.5</v>
      </c>
      <c r="D13" s="241">
        <v>1</v>
      </c>
      <c r="E13" s="241">
        <v>1</v>
      </c>
      <c r="F13" s="241">
        <v>1</v>
      </c>
      <c r="G13" s="240">
        <v>0.5</v>
      </c>
      <c r="H13" s="242">
        <f>SUM(C13:G13)</f>
        <v>4</v>
      </c>
      <c r="J13" s="243">
        <v>1</v>
      </c>
      <c r="L13" s="239" t="s">
        <v>459</v>
      </c>
    </row>
    <row r="14" spans="1:13" ht="31.95" customHeight="1" x14ac:dyDescent="0.25">
      <c r="A14" s="755"/>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54" t="s">
        <v>461</v>
      </c>
      <c r="B15" s="239" t="s">
        <v>459</v>
      </c>
      <c r="C15" s="245">
        <v>0</v>
      </c>
      <c r="D15" s="245">
        <v>4000000</v>
      </c>
      <c r="E15" s="245">
        <v>5000000</v>
      </c>
      <c r="F15" s="245">
        <v>5000000</v>
      </c>
      <c r="G15" s="245">
        <v>1000000</v>
      </c>
      <c r="H15" s="246">
        <f>+SUM(C15:G15)</f>
        <v>15000000</v>
      </c>
      <c r="I15" s="247"/>
    </row>
    <row r="16" spans="1:13" ht="73.2" customHeight="1" x14ac:dyDescent="0.25">
      <c r="A16" s="755"/>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56" t="s">
        <v>462</v>
      </c>
      <c r="B19" s="756"/>
      <c r="C19" s="237">
        <v>2020</v>
      </c>
      <c r="D19" s="237">
        <v>2021</v>
      </c>
      <c r="E19" s="237">
        <v>2022</v>
      </c>
      <c r="F19" s="237">
        <v>2023</v>
      </c>
      <c r="G19" s="237">
        <v>2024</v>
      </c>
      <c r="H19" s="251"/>
    </row>
    <row r="20" spans="1:8" x14ac:dyDescent="0.25">
      <c r="A20" s="751" t="s">
        <v>463</v>
      </c>
      <c r="B20" s="751"/>
      <c r="C20" s="252">
        <f>+C14</f>
        <v>376332000</v>
      </c>
      <c r="D20" s="253">
        <f>+D14</f>
        <v>1000000000</v>
      </c>
      <c r="E20" s="253">
        <f>+E14</f>
        <v>1000000000</v>
      </c>
      <c r="F20" s="253">
        <f>+F14</f>
        <v>999686000</v>
      </c>
      <c r="G20" s="253">
        <f>+G14</f>
        <v>600000000</v>
      </c>
      <c r="H20" s="251"/>
    </row>
    <row r="21" spans="1:8" x14ac:dyDescent="0.25">
      <c r="A21" s="751" t="s">
        <v>464</v>
      </c>
      <c r="B21" s="751"/>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9D6D58-20FE-4272-BB96-0CE19C71EF4A}">
  <ds:schemaRefs>
    <ds:schemaRef ds:uri="http://schemas.microsoft.com/office/2006/documentManagement/types"/>
    <ds:schemaRef ds:uri="http://purl.org/dc/elements/1.1/"/>
    <ds:schemaRef ds:uri="http://purl.org/dc/terms/"/>
    <ds:schemaRef ds:uri="http://purl.org/dc/dcmitype/"/>
    <ds:schemaRef ds:uri="http://www.w3.org/XML/1998/namespace"/>
    <ds:schemaRef ds:uri="bea38547-d34c-4dfd-b958-4ddc302b48de"/>
    <ds:schemaRef ds:uri="http://schemas.microsoft.com/office/2006/metadata/properties"/>
    <ds:schemaRef ds:uri="http://schemas.microsoft.com/office/infopath/2007/PartnerControls"/>
    <ds:schemaRef ds:uri="http://schemas.openxmlformats.org/package/2006/metadata/core-properties"/>
    <ds:schemaRef ds:uri="fe9e2b3d-4c1d-4923-bca8-f2013ad4d455"/>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2023-07-11T00:59:09Z</cp:lastPrinted>
  <dcterms:created xsi:type="dcterms:W3CDTF">2011-04-26T22:16:52Z</dcterms:created>
  <dcterms:modified xsi:type="dcterms:W3CDTF">2023-07-12T20:40:04Z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