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ASUS\Downloads\13-jul\P&amp;G\"/>
    </mc:Choice>
  </mc:AlternateContent>
  <xr:revisionPtr revIDLastSave="0" documentId="13_ncr:1_{AD9122B1-B0D0-4D80-BD49-A3DA9CF07D2A}" xr6:coauthVersionLast="47" xr6:coauthVersionMax="47" xr10:uidLastSave="{00000000-0000-0000-0000-000000000000}"/>
  <bookViews>
    <workbookView xWindow="-98" yWindow="-98" windowWidth="21795" windowHeight="12975" activeTab="3" xr2:uid="{00000000-000D-0000-FFFF-FFFF00000000}"/>
  </bookViews>
  <sheets>
    <sheet name="RESUMEN" sheetId="4" r:id="rId1"/>
    <sheet name="PLAN_ADECUACIÓN_MIPG_2022" sheetId="1" r:id="rId2"/>
    <sheet name="PARÁMETROS" sheetId="2" state="hidden" r:id="rId3"/>
    <sheet name="PLAN_ADECUACIÒN_MIPG_2023" sheetId="3" r:id="rId4"/>
  </sheets>
  <definedNames>
    <definedName name="_xlnm._FilterDatabase" localSheetId="1" hidden="1">PLAN_ADECUACIÓN_MIPG_2022!$A$3:$Q$33</definedName>
    <definedName name="_xlnm._FilterDatabase" localSheetId="3" hidden="1">PLAN_ADECUACIÒN_MIPG_2023!$A$3:$P$26</definedName>
    <definedName name="_xlnm.Print_Titles" localSheetId="1">PLAN_ADECUACIÓN_MIPG_2022!$2:$3</definedName>
    <definedName name="_xlnm.Print_Titles" localSheetId="3">PLAN_ADECUACIÒN_MIPG_2023!$2:$3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4" l="1"/>
  <c r="F23" i="4"/>
  <c r="L19" i="3" l="1"/>
  <c r="J20" i="4" s="1"/>
  <c r="J19" i="3"/>
  <c r="I20" i="4" s="1"/>
  <c r="F19" i="3"/>
  <c r="H20" i="4" s="1"/>
  <c r="L23" i="3"/>
  <c r="J21" i="4" s="1"/>
  <c r="J23" i="3"/>
  <c r="I21" i="4" s="1"/>
  <c r="F23" i="3"/>
  <c r="H21" i="4" s="1"/>
  <c r="L25" i="3"/>
  <c r="J22" i="4" s="1"/>
  <c r="J25" i="3"/>
  <c r="I22" i="4" s="1"/>
  <c r="F25" i="3"/>
  <c r="H22" i="4" s="1"/>
  <c r="J15" i="3"/>
  <c r="I19" i="4" s="1"/>
  <c r="L15" i="3"/>
  <c r="J19" i="4" s="1"/>
  <c r="F15" i="3"/>
  <c r="H19" i="4" s="1"/>
  <c r="L12" i="3"/>
  <c r="J18" i="4" s="1"/>
  <c r="J12" i="3"/>
  <c r="I18" i="4" s="1"/>
  <c r="F12" i="3"/>
  <c r="H18" i="4" s="1"/>
  <c r="L8" i="3"/>
  <c r="J17" i="4" s="1"/>
  <c r="J8" i="3"/>
  <c r="I17" i="4" s="1"/>
  <c r="F8" i="3"/>
  <c r="H17" i="4" s="1"/>
  <c r="E23" i="4"/>
  <c r="D23" i="4"/>
  <c r="C23" i="4"/>
  <c r="B23" i="4"/>
  <c r="L6" i="3"/>
  <c r="J16" i="4" s="1"/>
  <c r="J6" i="3"/>
  <c r="I16" i="4" s="1"/>
  <c r="F6" i="3"/>
  <c r="H16" i="4" l="1"/>
  <c r="H23" i="4" s="1"/>
  <c r="F26" i="3"/>
  <c r="J23" i="4"/>
  <c r="I23" i="4"/>
  <c r="C10" i="4" l="1"/>
  <c r="D10" i="4"/>
  <c r="E10" i="4"/>
  <c r="B10" i="4"/>
  <c r="L32" i="1"/>
  <c r="H9" i="4" s="1"/>
  <c r="J32" i="1"/>
  <c r="G9" i="4" s="1"/>
  <c r="F32" i="1"/>
  <c r="F9" i="4" s="1"/>
  <c r="L30" i="1"/>
  <c r="H8" i="4" s="1"/>
  <c r="J30" i="1"/>
  <c r="G8" i="4" s="1"/>
  <c r="F30" i="1"/>
  <c r="F8" i="4" s="1"/>
  <c r="L26" i="1"/>
  <c r="H7" i="4" s="1"/>
  <c r="J26" i="1"/>
  <c r="G7" i="4" s="1"/>
  <c r="F26" i="1"/>
  <c r="F7" i="4" s="1"/>
  <c r="L21" i="1"/>
  <c r="H6" i="4" s="1"/>
  <c r="J21" i="1"/>
  <c r="G6" i="4" s="1"/>
  <c r="F21" i="1"/>
  <c r="F6" i="4" s="1"/>
  <c r="L17" i="1"/>
  <c r="H5" i="4" s="1"/>
  <c r="J17" i="1"/>
  <c r="G5" i="4" s="1"/>
  <c r="F17" i="1"/>
  <c r="F5" i="4" s="1"/>
  <c r="L13" i="1"/>
  <c r="H4" i="4" s="1"/>
  <c r="J13" i="1"/>
  <c r="G4" i="4" s="1"/>
  <c r="F13" i="1"/>
  <c r="F4" i="4" s="1"/>
  <c r="L9" i="1"/>
  <c r="J9" i="1"/>
  <c r="F9" i="1"/>
  <c r="F3" i="4" l="1"/>
  <c r="F33" i="1"/>
  <c r="G3" i="4"/>
  <c r="J33" i="1"/>
  <c r="H3" i="4"/>
  <c r="L33" i="1"/>
  <c r="G10" i="4"/>
  <c r="F10" i="4"/>
  <c r="H10" i="4"/>
  <c r="J26" i="3"/>
  <c r="L26" i="3"/>
</calcChain>
</file>

<file path=xl/sharedStrings.xml><?xml version="1.0" encoding="utf-8"?>
<sst xmlns="http://schemas.openxmlformats.org/spreadsheetml/2006/main" count="580" uniqueCount="311">
  <si>
    <t>POLÍTICA DE GESTIÓN</t>
  </si>
  <si>
    <t>ACTIVIDAD DE GESTIÓN</t>
  </si>
  <si>
    <t>META PRODUCTO</t>
  </si>
  <si>
    <t>EVIDENCIA</t>
  </si>
  <si>
    <t>DEPENDENCIA RESPONSABLE</t>
  </si>
  <si>
    <t>Reporte Líder de Política (vigencia 2022)</t>
  </si>
  <si>
    <t>Cuantitativa
(Porcentaje de avance)</t>
  </si>
  <si>
    <t>Descripción cualitativa del avance de la  actividad de gestión y meta producto</t>
  </si>
  <si>
    <t>Evidencias aportadas frente al desarrollo de la actividad de gestión y meta producto</t>
  </si>
  <si>
    <t>Cómo se midió el porcentaje de avance  (parámetros utilizados para medir el avance porcentual)</t>
  </si>
  <si>
    <t>Dirección de Talento Humano</t>
  </si>
  <si>
    <t>Realizar presentaciones de avances y resultados al Comité Institucional de Gestión y Desempeño - MIPG, de acuerdo con la agenda programada para estos comités.</t>
  </si>
  <si>
    <t>Plan de Mejora FURAG con avances</t>
  </si>
  <si>
    <t>INTEGRIDAD</t>
  </si>
  <si>
    <t>Ejecutar acciones de socialización y apropiación del código de Integridad.</t>
  </si>
  <si>
    <t xml:space="preserve">Actividades de socialización y apropiación del Código de integridad  </t>
  </si>
  <si>
    <t>Actas y/o  Registros de Asistencia y/o evidencias de socializaciones</t>
  </si>
  <si>
    <t xml:space="preserve">Se enviaron correos desde la Dirección de Talento Humano y la Boletina de la Entidad, donde se compartió información relacionada con los valores establecidos en el Código de Integridad.
Se adelantaron 2 jornadas de inducción y reinducción en la Entidad donde se socializó y divulgó la información relacionada con el Código de Integridad de la SDMUJER.
Se realizaron 2 actividades de apropiación del código de integridad de la Entidad las cuales se trataron de una Sopa de Letras de Valores y una capacitación denominada “Polinizadoras de Valores”. </t>
  </si>
  <si>
    <t>Documento en PDF que consolida la información relacionada en la descripción cualitativa.
Pantallazos.
Boletinas.
Correos Electrónicos.
Presentaciones power point.
PAAC 2022.</t>
  </si>
  <si>
    <t>Actividades formuladas y aprobadas en el Componente 6. Iniciativas Adicionales del PAAC para la vigencia 2022. Cumplidas en su totalidad.</t>
  </si>
  <si>
    <t>Presentaciones y actas de comité</t>
  </si>
  <si>
    <t>Presentaciones Power Point realizadas en dichas sesiones.</t>
  </si>
  <si>
    <t>Ejecutar las acciones contempladas en el plan estratégico de conflicto de interés.</t>
  </si>
  <si>
    <t>Se formuló y aprobó el plan estratégico de conflictos de interés al interior de la SDMujer.
Se realizó la actualización de la política de conflictos de interés de la Entidad, para determinar al interior de la entidad, cual es el procedimiento adecuado para atender los posibles casos de conflictos de interés y cuáles son las dependencias que deben intervenir, Definir la dependencia encargada de orientar legal o técnicamente a los servidores, contratistas, supervisores, coordinadores o jefes inmediatos, en la declaración de conflictos de interés o decisión de impedimentos, recusaciones, inhabilidades o incompatibilidades y Organizar e implementar un canal de comunicación interna (correo, buzón, intranet) para recibir los impedimentos o recusaciones, denuncias y orientaciones.
Se realizó la publicación del plan estratégico de conflictos de interés en la página web de la entidad.
Se remitieron piezas publicitarias a través de correos electrónicos y Boletina, para divulgar la información relacionada con conflictos de interés.
Se realizaron socializaciones sobre el tema en las jornadas de inducción.
Se promovió que las servidoras, servidores y contratistas de la entidad desarrollen el curso de integridad, transparencia y lucha contra la corrupción.
Se promovió que los servidores y servidoras públicos y contratistas de la entidad obligados por la Ley 2013 de 2019 publiquen la declaración de bienes, rentas y conflictos de interés en el aplicativo establecido por Función Pública y SIDEAP.
Se atendieron, se dio trámite correspondiente y se monitorearon los posibles casos de conflictos de interés identificados.</t>
  </si>
  <si>
    <t>Política de Conflictos de Interés de la Entidad.
Plan de conflictos de interés aprobado y publicado para la vigencia 2022.
Pantallazos.
Correos electrónicos.
Piezas gráficas.
Presentaciones Power Point.
Boletinas.
Circular.</t>
  </si>
  <si>
    <t>Se realizó la presentación de avances de ejecución y resultados del plan estratégico de conflicto de interés ante el Comité de MIPG en las sesiones de los meses de julio y diciembre de 2022.</t>
  </si>
  <si>
    <t>Se programaron y aprobaron 2 presentaciones de avances de ejecución y resultados del plan estratégico de conflicto de interés ante el Comité de MIPG para la vigencia 2022 y se desarrollaron las 2 sesiones.</t>
  </si>
  <si>
    <t>Ejecutar Plan de mejora FURAG de integridad</t>
  </si>
  <si>
    <t xml:space="preserve">Matriz de seguimiento plan FURAG </t>
  </si>
  <si>
    <t xml:space="preserve">Dirección de Talento Humano - OAP </t>
  </si>
  <si>
    <t>Se promovió que los servidores y servidoras públicos y contratistas de la entidad obligados por la Ley 2013 de 2019 publiquen la declaración de bienes, rentas y conflictos de interés en el aplicativo establecido por Función Pública y SIDEAP.
Se expidió la circular interna sobre la actualización de las declaraciones de conflictos de interés y bienes y rentas.
Se enviaron correos a las personas obligadas a presentar dichas declaraciones.
Se publicó información relacionada en las boletinas.
Se realizó la configuración de la información de las funcionarias y funcionarios de planta de la Entidad en Perno (Sistema Nómina).
Se parametrizó en la Intranet de la Entidad, la posibilidad de generar certificaciones laborales con y sin funciones.
Se elaboró, aprobó y publicó el plan estratégico de conflictos de interés.
Se presentó ante el comité de MIPG los avances de resultados de los casos de conflictos de interés presentados y tramitados.
Se realizó la encuesta sobre las acciones de integridad adelantadas en la vigencia 2021.
Se socializaron los resultados de la encuesta mencionada anteriormente con las y los gestores de integridad.
Se implementó un cronograma de actividades teniendo en cuenta las observaciones realizadas.
Se actualizó el código de integridad de la Entidad.
Se expidió la resolución por la cual se adoptó el código de integridad.
Se realizó la actividad participativa “el valor es correcto”.
Se realizaron publicaciones sobre el código de integridad en la boletina de la Entidad.
Se socializó el plan de integridad ante el comité de MIPG de la vigencia 2022.
Se identificaron las buenas prácticas respecto de las acciones de integridad adelantadas.
Se elaboró la evaluación del plan de bienestar social e incentivos de la vigencia 2022.
Se elaboró la evaluación del plan de capacitación de la vigencia 2022.
Se elaboró la evaluación del plan de seguridad y salud en el trabajo de la vigencia 2022.
Se implementaron las acciones de mejora y observaciones de las evaluaciones mencionadas anteriormente en los planes formulados para la vigencia 2023.
Se estableció el canal de denuncias interno sobre acciones en contra de la integridad en la Entidad, aclarando que para la vigencia no se presentaron denuncias al respecto.
Se monitorearon y tramitaron los conflictos de interés manifestados.
Se realizó presentación de los datos sobre integridad y conflictos de interés de la vigencia 2022 ante el CICCI.</t>
  </si>
  <si>
    <t>Correos Electrónicos.
Circular.
Boletinas.
Pantallazo intranet.
Plan estratégico de conflictos de interés.
Presentación power point.
Documento de resultados de la encuesta aplicada.
Reportes de asistencia.
Código de integridad actualizado.
Resolución.
Informe de resultados encuesta acciones de integridad 2021.
Evaluaciones de los planes en mención para la vigencia 2022.
Planes formulados para la vigencia 2023.</t>
  </si>
  <si>
    <t>Se otorga dicho porcentaje teniendo en cuenta el soporte documental y de gestión que se ha realizado a cada una de las 10 actividades propuestas en el plan de mejoramiento FURAG de esta política.</t>
  </si>
  <si>
    <t>DEFENSA JURÍDICA</t>
  </si>
  <si>
    <t>Ejecutar la política y manual de prevención de daño antijuridico</t>
  </si>
  <si>
    <t>Cumplimiento al plan de trabajo - 100%</t>
  </si>
  <si>
    <t>Seguimiento al plan de trabajo</t>
  </si>
  <si>
    <t xml:space="preserve">Oficina Asesora Jurídica </t>
  </si>
  <si>
    <t>Ajuste de Modelo de Gestión Jurídica</t>
  </si>
  <si>
    <t>Procedimientos /Actas/planes de trabajo</t>
  </si>
  <si>
    <t>Ejecutar el plan de mejora FURAG de Defensa Jurídica</t>
  </si>
  <si>
    <t xml:space="preserve">Ejecución del Plan de Mejora FURAG </t>
  </si>
  <si>
    <t>SERVICIO AL CIUDADANO</t>
  </si>
  <si>
    <t>Medir la satisfacción de la ciudadanía y partes interesadas con respecto a los servicios ofrecidos, por medio de encuestas de percepción y retroalimentar sus resultados.</t>
  </si>
  <si>
    <t>Informe de Resultado de Encuestas de Satisfacción semestralmente.</t>
  </si>
  <si>
    <t>Informes trimestrales presentados, remitidos y/o publicados</t>
  </si>
  <si>
    <t xml:space="preserve">Subsecretaría de Gestión Corporativa </t>
  </si>
  <si>
    <t>Elaborar informes trimestrales de seguimiento a la gestión de las peticiones ciudadanas y a la implementación de la Política Pública Distrital de Servicio a la Ciudadanía.</t>
  </si>
  <si>
    <t>4 Informes trimestrales</t>
  </si>
  <si>
    <t xml:space="preserve">Informes publicados </t>
  </si>
  <si>
    <t>Ejecutar el plan de mejora FURAG de Servicio al Ciudadano</t>
  </si>
  <si>
    <t>Subsecretaria de Gestión Corporativa</t>
  </si>
  <si>
    <t>SEGUIMIENTO Y EVALUACIÓN DEL DESEMPEÑO INSTITUCIONAL</t>
  </si>
  <si>
    <t>Efectuar seguimiento al cumplimiento de la política de riesgo de la entidad</t>
  </si>
  <si>
    <t xml:space="preserve">Seguimiento a la política de riesgos </t>
  </si>
  <si>
    <t>Seguimiento matriz de riesgos</t>
  </si>
  <si>
    <t>Oficina Asesora de Planeación</t>
  </si>
  <si>
    <t>Iniciar la implementación del SARLAFT en la entidad</t>
  </si>
  <si>
    <t>Plan de trabajo de implementación SARLAFT</t>
  </si>
  <si>
    <t>Oficina Asesora de Planeación
Oficina Asesora Jurídica
Dirección de Contratación
Dirección Administrativa y Financiera
Dirección Control Disciplinario</t>
  </si>
  <si>
    <t>Ejecutar Plan de mejora FURAG de Seguimiento y Evaluación del Desempeño Institucional</t>
  </si>
  <si>
    <t>Cumplimiento al Plan de Mejora FURAG con avances 95%</t>
  </si>
  <si>
    <t>GESTIÓN DOCUMENTAL</t>
  </si>
  <si>
    <t xml:space="preserve">Dirección Administrativa y Financiera - Gestión Documental </t>
  </si>
  <si>
    <t>Instrumentos Archivísticos implementados de acuerdo al plan 2022</t>
  </si>
  <si>
    <t>PINAR - PGD</t>
  </si>
  <si>
    <t>Ejecutar Plan de mejora FURAG de Gestión Documental</t>
  </si>
  <si>
    <t>Cumplimiento al Plan de Mejora FURAG con avances 100%</t>
  </si>
  <si>
    <t>TRANSPARENCIA, ACCESO A LA INFORMACIÓN PÚBLICA Y LUCHA CONTRA LA CORRUPCIÓN</t>
  </si>
  <si>
    <t>Formulación, implementación y monitoreo del PAAC</t>
  </si>
  <si>
    <t>Seguimientos cuatrimestrales de cumplimiento en actividades</t>
  </si>
  <si>
    <t>PACC publicado/ informes de seguimiento</t>
  </si>
  <si>
    <t xml:space="preserve">Todas la áreas - Consolida la Oficina Asesora de Planeación </t>
  </si>
  <si>
    <t xml:space="preserve">Ejecutar el componente No 5  transparencia y acceso a la información  del Plan Anticorrupción y atención a la ciudadanía </t>
  </si>
  <si>
    <t xml:space="preserve">Cumplimiento al PAAC componente 5  </t>
  </si>
  <si>
    <t xml:space="preserve">Página Web - Botón de Transparencia y acceso a la información </t>
  </si>
  <si>
    <t>Todas las áreas</t>
  </si>
  <si>
    <t>Ejecutar Plan de mejora FURAG - Transparencia, acceso a la información y lucha contra la corrupción</t>
  </si>
  <si>
    <t>Matriz de seguimiento plan FURAG</t>
  </si>
  <si>
    <t>GESTIÓN ESTADÍSTICA</t>
  </si>
  <si>
    <t xml:space="preserve">Ejecutar Plan de mejora FURAG de acuerdo con los lineamientos distritales </t>
  </si>
  <si>
    <t xml:space="preserve">Cumplimiento al Plan de Mejora FURAG </t>
  </si>
  <si>
    <t xml:space="preserve">Gestión del Conocimiento
</t>
  </si>
  <si>
    <t xml:space="preserve">Observaciones </t>
  </si>
  <si>
    <t>Se han publicado valores en boletinas, se esta trabajando con senda de integridad con la secretaria general de la Alcaldía</t>
  </si>
  <si>
    <t>Se han efectuado presentaciones en comité sobre avances</t>
  </si>
  <si>
    <t>Se presentó en comité MIPG</t>
  </si>
  <si>
    <t xml:space="preserve">Seguimiento Oficina Asesora de Planeación </t>
  </si>
  <si>
    <t>Seguimiento Oficina de Control Interno (Tercera Línea de Defensa)</t>
  </si>
  <si>
    <t>Porcentaje de avance</t>
  </si>
  <si>
    <t>Observaciones y/o recomendaciones</t>
  </si>
  <si>
    <t>ESTADO</t>
  </si>
  <si>
    <t>Se aportaron pantallazos de las boletinas remitida a toda la entidad en el que se evidencio la socialización de valores del código de integridad como:  honestidad, diligencia, justicia, sororidad, igualdad. Adicionalmente se aportó pantallazos de la jornada de inducción y reinducción del 22 de agosto de 2022 y soportes de la actividad realizada el 16 de junio (Sopa de letras de valores) y el 13 de diciembre 2022 (Polinizadora de Valores).</t>
  </si>
  <si>
    <t>VIGENCIA 2022</t>
  </si>
  <si>
    <t xml:space="preserve">Estado </t>
  </si>
  <si>
    <t xml:space="preserve">Características </t>
  </si>
  <si>
    <t>Cumplida</t>
  </si>
  <si>
    <t>Ejecutada al 100% y dentro de los plazos establecidos.</t>
  </si>
  <si>
    <t>Cumplida con observación y/o recomendación</t>
  </si>
  <si>
    <t>Si bien la actividad fue cumplida en un 100% se identificaron  debilidades/novedades.</t>
  </si>
  <si>
    <t>El detalle de cada una de las acciones o mejoras a implementar establecidas en el plan de mejora FURAG se relacionan en el anexo SEGUIMIENTO_EJECUCIÓN_PLAN_MEJORA_FURAG</t>
  </si>
  <si>
    <t>Se detallan en el anexo SEGUIMIENTO_EJECUCIÓN_PLAN_MEJORA_FURAG</t>
  </si>
  <si>
    <t xml:space="preserve">
1.- Procedimiento GJ-PR-12 - GESTIÓN PAGO CONDENAS JUDICIALES, CONCILIACIONES Y MASC - V2                                                                                                                                                                                                                                                                                                                                                                                                                                                                                                                                                                                                                                                    2.- Aprobación ACUERDO 06 DE 2022
“Por medio del cual se adopta el Plan Anual de Acción para la Recuperación del Patrimonio
Público de la Secretaría Distrital de la Mujer”                                                                                                                                                                    https://www.sdmujer.gov.co/sites/default/files/2022-05/normas/ACUERDO_06_DE_2022_PLAN_DE_ACCION.pdf          4.-  Aprobación ACUERDO 09 DE 2022 2022 “Por medio del cual se modifica el Acuerdo 04 de 2021 a través del cual se adoptó la política de prevención del daño antijurídico en materia contractual en la Secretaría Distrital de la Mujer”
https://www.sdmujer.gov.co/sites/default/files/2022-12/normas/ACUERDO_09_DE_2022-MODIFICA_POLITICA_PREVENCION.pdf                                                                                                                                                                                                                                         3.- Informe de cumplimiento del Plan de Acción 2022, Radicado: 3-2022-005140 Fecha: 12-12-2022  presentado en el Comité de Conciliación ACTA N° 27-2022 (DICIEMBRE 15 de 2022)</t>
  </si>
  <si>
    <t xml:space="preserve">Se asignó el 100% de cumplimiento al implementar acciones internas  de conformidad con los decretos distritales  </t>
  </si>
  <si>
    <t>Se verificó cumplimiento al plan</t>
  </si>
  <si>
    <t>Excel de seguimiento de la Oficina de Planeación</t>
  </si>
  <si>
    <t>Se asignó el 100% de cumplimiento dado que las actividades se han venido desarrollando de acuerdo con la matriz de seguimiento</t>
  </si>
  <si>
    <t>Se implementa en el 2024</t>
  </si>
  <si>
    <t xml:space="preserve">Se realizan seguimientos a planes de mejora FURAG  </t>
  </si>
  <si>
    <t>Se presentaron avances en comité de MIPG</t>
  </si>
  <si>
    <t>Se realiza monitoreo</t>
  </si>
  <si>
    <t>Se realiza seguimiento plan de mejora furag</t>
  </si>
  <si>
    <t>Se realiza la encuesta de satisfacción de servicios y estrategias del primer y segundo semestre de 2022.</t>
  </si>
  <si>
    <t>Con el cumplimiento de las actividades programadas.</t>
  </si>
  <si>
    <t>Se elaboraron los informes trimestrales (4) de seguimiento a la gestión de PQRS y servicio a la ciudadanía.</t>
  </si>
  <si>
    <t>Se ejecutaron la mayor parte de las actividades programadas en la matriz del plan de mejoramiento.</t>
  </si>
  <si>
    <t>Plan_Mejora_FURAG_2022</t>
  </si>
  <si>
    <t>Con el promedio del porcentaje de avance de las actividades.</t>
  </si>
  <si>
    <t>Informes de resultados de la encuesta de satisfacción del primer y segundo las cuales se encuentran publicadas en el link:
https://www.sdmujer.gov.co/ley-de-transparencia-y-acceso-a-la-informacion-publica/planeacion/informe-trimestral-de-medicion-de-satisfaccion
Comunicaciones de socialización del informe.
Socialización de resultados de encuesta de satisfacción en Comité de MIPG No. 9 de 2022 y No. 3 de 2023.</t>
  </si>
  <si>
    <t>Informes trimestrales de gestión de PQRS y atención a la ciudadanía las cuales se encuentran publicadas en el link:
https://www.sdmujer.gov.co/ley-de-transparencia-y-acceso-a-la-informacion-publica/instrumentos-de-gestion-de-informacion-publica/informe-de-peticiones-quejas-reclamos-denuncias-y-solicitudes-de-acceso-a-la-informacion</t>
  </si>
  <si>
    <t>N/A</t>
  </si>
  <si>
    <t>Se asigno el 100% una vez se dio cumplimiento con las actividades</t>
  </si>
  <si>
    <t>Se asigno el 50% de acuerdo con la gestión realizada a la fecha</t>
  </si>
  <si>
    <t>De acuerdo con el plan de adecuación y sostenibilidad 2023, para esta actividad se tiene programado el seguimiento en el mes de julio de 2023, sin embargo por actividad del PAAC se realizó el primer seguimiento cuatrimestral. Sin embargo, a la fecha el programa de gestión documental cuenta con un avance del 25 %, teniendo en cuenta las actividades programadas en este.</t>
  </si>
  <si>
    <t>Programa de Gestión Documental
Matriz PGD</t>
  </si>
  <si>
    <t>No se aplica porcentaje teniendo en cuenta el cronograma del plan de adecuación y sostenibilidad que se encuentra programado para el mes de julio de 2023</t>
  </si>
  <si>
    <t>Programa de Gestión Documental
PINAR
Evidencias de sensibilizaciones.</t>
  </si>
  <si>
    <t>No se aplica porcentaje teniendo en cuenta el cronograma del plan de adecuación y sostenibilidad que se encuentra programado para el mes de octubre de 2023</t>
  </si>
  <si>
    <t>Se realizó seguimiento al plan de mejora en el mes de mayo.</t>
  </si>
  <si>
    <t>Matriz 2023</t>
  </si>
  <si>
    <t>Se asigno el 100% una vez se llevaron a cabo las actividades</t>
  </si>
  <si>
    <t>Socializar el código de Integridad</t>
  </si>
  <si>
    <t>Informe de Resultado de Encuestas de Satisfacción semestral.</t>
  </si>
  <si>
    <t>Informes publicados</t>
  </si>
  <si>
    <t xml:space="preserve">Cumplimiento a la matriz de riesgos </t>
  </si>
  <si>
    <t>Desarrollar el plan de Gestión Documental</t>
  </si>
  <si>
    <t>Cumplimiento del plan de trabajo -100% a 2023</t>
  </si>
  <si>
    <t>Instrumentos Archivísticos implementados de acuerdo al plan 2023</t>
  </si>
  <si>
    <t>PACC publicado/ presentaciones de seguimiento en comité MIPG y CICI</t>
  </si>
  <si>
    <t>Matriz de plan de mejora furag</t>
  </si>
  <si>
    <t xml:space="preserve">Oficina Asesora de Planeación
Gestión del Conocimiento
</t>
  </si>
  <si>
    <t>Se otorga dicho porcentaje teniendo en cuenta el soporte documental y de gestión que se ha realizado a cada una de las 10 actividades propuestas en el plan de mejoramiento FURAG  de esta política.</t>
  </si>
  <si>
    <t>Se formuló el plan de gestión de integridad, el cual forma parte del componente 6. Iniciativas Adicionales del PAAC 2023.
Se han realizado publicaciones en la boletina de la entidad socializando los valores e información correspondiente al código de integridad de la entidad.
En la jornada de inducción adelantada en lo corrido de la vigencia 2023 se realizó presentación relacionada con información del código de integridad de la entidad.</t>
  </si>
  <si>
    <t>PAAC 2023 formulado, aprobado y publicado.
Documento en PDF donde se presentan las boletinas de divulgación interna.
Correos electrónicos.
Presentación power point.
Soportes jornada de inducción.</t>
  </si>
  <si>
    <t>Se realizó la actividad participativa “polinizadoras de valores”.
Se realizaron publicaciones sobre el código de integridad en la boletina de la Entidad.
Se realizó la encuesta sobre las acciones adelantadas durante la vigencia 2022.
Se socializaron los resultados de la encuesta mencionada anteriormente con las y los gestores de integridad de la Entidad.
Se realizaron presentaciones ante el comité de MIPG y el CICCI respecto de la vigencia 2022.</t>
  </si>
  <si>
    <t xml:space="preserve">
Documento resultados encuesta acciones de integridad 2022.
Presentación Power Point.
Acta de reunión.
Documento acciones de integridad 2022.</t>
  </si>
  <si>
    <t>La encuesta del primer semestre de 2023, de acuerdo a lo indicado en el Procedimiento AC-PR-12 (versión 2), será realizada y publicada en el mes de julio.</t>
  </si>
  <si>
    <t>No aplica</t>
  </si>
  <si>
    <t>Se elaboró el informe del primer trimestre de 2023 de seguimiento a la gestión de PQRS y atención a la ciudadanía.</t>
  </si>
  <si>
    <t>Plan_Mejora_FURAG_2023</t>
  </si>
  <si>
    <t>Informe trimestral de gestión de PQRS y atención a la ciudadanía el cuales se encuentra publicado en el link:
https://www.sdmujer.gov.co/ley-de-transparencia-y-acceso-a-la-informacion-publica/instrumentos-de-gestion-de-informacion-publica/informe-de-peticiones-quejas-reclamos-denuncias-y-solicitudes-de-acceso-a-la-informacion</t>
  </si>
  <si>
    <t xml:space="preserve">De acuerdo con el plan de adecuación y sostenibilidad 2023, para esta actividad se tiene programado su seguimiento en el mes de julio de 2023
</t>
  </si>
  <si>
    <t xml:space="preserve">De acuerdo con el plan de adecuación y sostenibilidad 2023, para esta actividad se tiene programado su seguimiento en el mes de julio de 2023, sin embargo por actividad del PAAC se realizó el primer seguimiento cuatrimestral.
</t>
  </si>
  <si>
    <t>Presentaciones comité MIPGNo 6 PAAC 2023 
https://www.sdmujer.gov.co/ley-de-transparencia-y-acceso-a-la-informacion-publica/planeacion/metas-objetivos-e-indicadores-de-gestion-y-o-desempeno/plan-de-accion</t>
  </si>
  <si>
    <t xml:space="preserve">De acuerdo con el plan de adecuación y sostenibilidad 2023, para esta actividad se tiene programado su seguimiento en el mes de julio de 2023, sin embargo se realiza el seguimiento de actualización de la pagina Web 
</t>
  </si>
  <si>
    <t xml:space="preserve">Matriz de actualización pagina Web 2023 </t>
  </si>
  <si>
    <t>Se realizaron los seguimientos a los planes de mejora furag: Transparencia, Acceso a la Información y lucha contra la Corrupción,  y se presentaron sus resultados en comité de MIPG marzo de 2023</t>
  </si>
  <si>
    <t xml:space="preserve">
ACTA COMITÉ MIPG No 4 2023 </t>
  </si>
  <si>
    <t>De acuerdo con el plan de adecuación y sostenibilidad 2023, para esta actividad se tiene programado su seguimiento en el mes de junio de 2023.</t>
  </si>
  <si>
    <t>NA</t>
  </si>
  <si>
    <t>No se aplica porcentaje teniendo en cuenta el cronograma del plan de adecuación y sostenibilidad que se encuentra programado para el mes de junio de 2023</t>
  </si>
  <si>
    <t>Sin observaciones</t>
  </si>
  <si>
    <t>VIGENCIA 2023</t>
  </si>
  <si>
    <t>Sin iniciar</t>
  </si>
  <si>
    <t>Si bien la mejora a implementar fue cumplida en un 100% se identificaron debilidades/novedades.</t>
  </si>
  <si>
    <t>En ejecución</t>
  </si>
  <si>
    <t>Sin avance</t>
  </si>
  <si>
    <t>sin observaciones</t>
  </si>
  <si>
    <t>Ejecución del Plan de Mejora FURAG al 90%</t>
  </si>
  <si>
    <t xml:space="preserve">Seguimiento a la ejecución de la mejora a implementar </t>
  </si>
  <si>
    <t>Cuantitativa 
(Porcentaje de avance)</t>
  </si>
  <si>
    <t>Seguimiento a la ejecución de las actividades</t>
  </si>
  <si>
    <t xml:space="preserve">Realizar  las actividades necesarias para la ejecución del Plan de conservación y Preservación Digital a Largo Plazo del Sistema Integrado de conservación SIC </t>
  </si>
  <si>
    <t>Cumplimiento del plan de trabajo -100% a 2022</t>
  </si>
  <si>
    <t xml:space="preserve">Documento Plan de Preservación Digital </t>
  </si>
  <si>
    <t>Se dio inicio a la tercera fase para la implementación del SIC y se desarrollaron las actividades contempladas en el plan de trabajo, entre las que se pueden mencionar: visita de inspección de espacios a la CIOM  para identificar condiciones de la infraestructura y del mobiliario. Se elaboró documentos precontractuales para la contratación del saneamiento ambiental de los espacios de archivo.  Se realizó el monitoreo de condiciones ambientales del archivo central y archivos del edificio elemento, resultado de la medición se observa que los datos obtenidos están dentro de los rangos definidos por la normatividad para la conservación de archivos. Se realizó Validación de las características técnicas con el contratista de los insumos a adquirir para los kits de emergencias.</t>
  </si>
  <si>
    <t>Visitas de seguimiento para verificar el estado de la documentación a nivel archivístico y de conservación. Sensibilizaciones y capacitaciones del Sistema de Gestión Documental Orfeo.</t>
  </si>
  <si>
    <t>Se asigno el 100% una vez se llevaron a cabo las actividades.</t>
  </si>
  <si>
    <t>Durante la implementación del Plan 2022, se han llevado a cabo diversas acciones destinadas a fortalecer la gestión documental  de la entidad. En este sentido, se ha capacitado al equipo de trabajo de las Casas de Igualdad de Oportunidades, pertenecientes a la Dirección de Territorialización de Derechos y Participación y a todas las dependencias , en lineamientos de Gestión Documental, haciendo uso de la normativa archivística sobre intervención archivística, el Sistema Integrado de Conservación (SIC) y la implementación del Sistema de Gestión Documental  ORFEO, además, se han actualizado y publicado  herramientas archivísticas, como el Manual de Gestión Documental, el Reglamento de Archivo, la Guía en caso de pérdida y reconstrucción de documentos, el Protocolo de Emergencias Documentales, el Procedimiento del Sistema Integrado de Conservación, Pinar y la Matriz de Activos de Información, Actualización de TRD.</t>
  </si>
  <si>
    <t>Actas de visitas de seguimiento.</t>
  </si>
  <si>
    <t>Se ha llevado a cabo la aprobación y publicación de los instrumentos archivísticos : el Programa de Gestión Documental (PGD) y el Plan Institucional de Archivos (PINAR).Estos instrumentos han sido publicados en el botón de "Transparencia y Acceso a la información pública" en la página web de la entidad (https://www.sdmujer.gov.co/ley-de-transparencia-y-acceso-a-la-informacion-publica), y en el Sistema Integrado de Gestión el Manual de Gestión Documental, el Reglamento de Archivo, la Guía en caso de pérdida y reconstrucción de documentos, el Protocolo de Emergencias Documentales, el Procedimiento del Sistema Integrado de Conservación, y la Matriz de Activos de Información.</t>
  </si>
  <si>
    <t>Publicación en botón de transparencia y en la web Sistema Integrado de Gestión</t>
  </si>
  <si>
    <t>Matriz FURAG 2022</t>
  </si>
  <si>
    <t>PAAC 2022 V0 Y VERSION 1 - ENLACES 
CUADRO EXCEL DE SEGUIIENTOS RIESGOS</t>
  </si>
  <si>
    <t xml:space="preserve">No reporta información la Oficina Asesora de Planeación </t>
  </si>
  <si>
    <t xml:space="preserve">En revisión de la información suministrada por el Líder de Política se evidencio la  elaboración y publicación  de los informes trimestrales correspondiente al primer, segundo y tercer trimestre de 2022 del  seguimiento a la gestión de las peticiones ciudadanas y del proceso de Atención a la Ciudadanía, publicados en la pagina web de la Secretaria Distrital de la Mujer.  
Dentro de su contenido se destacan dos grandes temas  que corresponden a: 1- Seguimiento a la gestión de PQRS que lo conforman  doce (12) subtemas,  como el  total de peticiones recibidas, peticiones verbales, canales de atención, tiempo promedio de respuesta, traslados por competencias, entre otros. 2- Implementación de la PPDSC (Política Publica Distrital de Servicio a la Ciudadanía) conformada por 4 subtemas como: Actualización  de la información, sensibilización  de temas de atención a la ciudadanía, entre otros. </t>
  </si>
  <si>
    <t xml:space="preserve">En relación con los soportes aportados se recomienda que estos sean acordes con la evidencia registrada (Presentaciones y actas de comité) y la  meta o producto establecidos en el Plan de Adecuación y Sostenibilidad MIPG , teniendo en cuenta que una de las presentaciones aportadas no corresponde al Comité Institucional de Gestión y Desempeño, por cuanto para establecer el porcentaje de avance de la presente acción este despacho tuvo que realizar verificaciones adicionales para evidenciar el cumplimiento. </t>
  </si>
  <si>
    <t>Sin ejecutar al 100% y con plazos vencidos.</t>
  </si>
  <si>
    <t>Incumplida - Atrasada</t>
  </si>
  <si>
    <t xml:space="preserve">Se recomienda que las evidencias de ejecución de la actividades formuladas correspondan a la vigencia evaluada, toda vez que fueron aportados soportes que corresponden a la vigencia 2021 como por ejemplo boletinas. </t>
  </si>
  <si>
    <t xml:space="preserve">Se realizó la formulación y seguimiento al PAAC </t>
  </si>
  <si>
    <t>Se ejecuto el componente 5 de transparencia y acceso a la información  del plan anticorrupción y atención a la ciudadanía</t>
  </si>
  <si>
    <t xml:space="preserve">Matriz de seguimiento 2022 </t>
  </si>
  <si>
    <t xml:space="preserve">Se recomienda aportar evidencias acorde con la actividad de gestión formulada, en virtud de que no se identificó la relación de las evidencias en cuanto al acompañamiento en tema de riesgos frente a la política de gestión y desempeño evaluada (transparencia y acceso a la Información). 
Adicionalmente de los soportes aportados no fue posible evidenciar el monitoreo o seguimiento cuatrimestral de cumplimiento de actividades acorde con la meta o producto definida, por cuanto el porcentaje de ejecución se determino con base a que las evidencias reflejan solo la formulación del PAAC más no su implementación y monitoreo. </t>
  </si>
  <si>
    <t>Se realizaron los seguimientos al plan de mejora FURAG de la política de transparencia y fueron presentados en comité de MIPG No.</t>
  </si>
  <si>
    <t xml:space="preserve">Actas de comité MIPG </t>
  </si>
  <si>
    <t xml:space="preserve">Se recomienda aportar evidencias acorde con la actividad de gestión y la meta o producto  formulada. Por cuanto el porcentaje avance se  determinó con base en el total de acciones formuladas en el componente de Transparencia y Acceso a al Información que son 13 y los soporte aportados por el líder de política que dan cuenta de su ejecución y cumplimiento que para este caso es 1 (7.7%)
Adicionalmente la evidencia reflejada "Página Web - Botón de Transparencia y acceso a la información" para la actividad no es acorde con la actividad de gestión y la meta producto, por cuanto se recomienda establecer evidencias que tengan correlación y permitan evidenciar el cumplimiento de lo formulado. </t>
  </si>
  <si>
    <t xml:space="preserve">En relación a las evidencias se recomienda fortalecer los soportes (presentaciones, actas de reunión, entre otros) que se presenten en los casos en los que corresponden a sensibilizaciones en razón a que se observaron solo registros de asistencia que no permiten identificar específicamente los temas abordados.
</t>
  </si>
  <si>
    <t>Cuadro excel seguimientos cuatrimestrales de riesgos</t>
  </si>
  <si>
    <r>
      <t>Efectuar un avance del</t>
    </r>
    <r>
      <rPr>
        <sz val="11"/>
        <rFont val="Times New Roman"/>
        <family val="1"/>
      </rPr>
      <t xml:space="preserve"> 50%</t>
    </r>
    <r>
      <rPr>
        <sz val="11"/>
        <color theme="1"/>
        <rFont val="Times New Roman"/>
        <family val="1"/>
      </rPr>
      <t xml:space="preserve"> del plan de trabajo</t>
    </r>
  </si>
  <si>
    <t>ANEXO 1. MATRIZ VERIFICACIÓN CUMPLIMIENTO ACTIVIDADES PLAN DE ADECUACIÓN Y SOSTENIBILIDAD MIPG 2022</t>
  </si>
  <si>
    <t>Presentar avances periódicos de ejecución de las acciones realizadas sobre socialización y apropiación del código de integridad.</t>
  </si>
  <si>
    <t>Se realizó la presentación de avances periódicos de ejecución de las acciones realizadas sobre socialización y apropiación del código de integridad ante el Comité de MIPG en las sesiones de los meses de julio y diciembre de 2022.</t>
  </si>
  <si>
    <t>Se programaron y aprobaron 2 presentaciones de avances periódicos de ejecución de las acciones realizadas sobre socialización y apropiación del código de integridad ante el Comité de MIPG para la vigencia 2022 y se desarrollaron las 2 sesiones.</t>
  </si>
  <si>
    <t xml:space="preserve">El líder de política aporto como evidencia dos archivos en formato Power Point  así:
a. Presentación  que contiene diapositiva con los resultados de avance de las acciones relacionadas con el Código de Integridad. 
b. Presentación  del Comité Institucional de Gestión y Desempeño N° 15 del 22 de diciembre de 2022 en el que en numeral 5.3 se hace presentación del avance realizado en la vigencia 2022 en cuanto al código de integridad. </t>
  </si>
  <si>
    <t>Ejecutar el plan de conflicto de interés</t>
  </si>
  <si>
    <t>Reporte de ejecución del plan de conflicto de interés</t>
  </si>
  <si>
    <t>Se han ejecutado el total de acciones formuladas en el plan estratégico de conflictos de interés aprobado para la vigencia 2022.</t>
  </si>
  <si>
    <t>Se han desarrollado las  actividades que están planteadas en el plan  y se presento en comité MIPG DICIEMBRE</t>
  </si>
  <si>
    <t>En relación con la actividad de gestión descrita el líder de política aportó soportes varios como: Política de Conflicto de Interés de la Entidad,  Plan Estratégico de conflictos de interés, 7  Pantallazos de las boletinas , 3 Correos electrónicos de divulgación, recordatorio, Presentaciones Power, Point, boletinas y Circular 13 de 20 de junio de 2022.</t>
  </si>
  <si>
    <r>
      <t xml:space="preserve">En relación con los soportes aportados se observaron las siguientes situaciones:
a. Se aportaron documentos en los que su actualización corresponden a la vigencia 2021 (Política de Conflicto de Interés)
b. El Plan Estratégico de Conflicto de Interés 2022 se elaboró en diciembre de 2021, sin embargo se observó que el plan de acción referencia que corresponde a la vigencia 2021 y en su contenido tiene acciones cuyo plazo se desarrollaron previo a la elaboración del documento, o su ejecución se da entre la vigencia 2021 y 2022. 
c. Las evidencias aportadas no permiten identificar en su totalidad el cumplimiento de la actividad. 
d. No fue aportado el documento o evidencia establecida para la presente actividad </t>
    </r>
    <r>
      <rPr>
        <i/>
        <sz val="11"/>
        <rFont val="Times New Roman"/>
        <family val="1"/>
      </rPr>
      <t xml:space="preserve">"Reporte de ejecución del plan de conflicto de interés", </t>
    </r>
    <r>
      <rPr>
        <sz val="11"/>
        <rFont val="Times New Roman"/>
        <family val="1"/>
      </rPr>
      <t>que permitiera identificar claramente la ejecución de la actividad teniendo en cuenta que esta referencia "</t>
    </r>
    <r>
      <rPr>
        <i/>
        <sz val="11"/>
        <rFont val="Times New Roman"/>
        <family val="1"/>
      </rPr>
      <t xml:space="preserve">Ejecutar las acciones contempladas en el plan estratégico de conflicto de interés", </t>
    </r>
    <r>
      <rPr>
        <sz val="11"/>
        <rFont val="Times New Roman"/>
        <family val="1"/>
      </rPr>
      <t>por cuanto el porcentaje de cumplimiento de la actividad de gestión se estableció con base en las evidencias aportadas que dan cuenta de las actividades indicadas en el plan de acción del Plan Estratégico de Conflicto de Interés 2022 y cuya ejecución culminó en la vigencia 2022.</t>
    </r>
  </si>
  <si>
    <t>Presentar avances periódicos de ejecución del plan estratégico de conflicto de interés.</t>
  </si>
  <si>
    <t>Se presentaron resultados en comité de MIPG</t>
  </si>
  <si>
    <r>
      <t xml:space="preserve">La OAJ realizó  la difusión y socialización del MANUAL DE POLÍTICA
DE PREVENCIÓN DEL DAÑO ANTIJURÍDICO Y DEFENSA JUDICIAL aprobado con el   ACUERDO 01 DE 2021 </t>
    </r>
    <r>
      <rPr>
        <i/>
        <sz val="11"/>
        <color theme="1"/>
        <rFont val="Times New Roman"/>
        <family val="1"/>
      </rPr>
      <t>"Por el cual se actualiza y aprueba el Manual de Prevención del Daño Antijurídico de la Secretaría Distrital de la Mujer y se adoptan los lineamientos metodológicos para la formulación y adopción de políticas de prevención del daño antijurídico</t>
    </r>
    <r>
      <rPr>
        <sz val="11"/>
        <color theme="1"/>
        <rFont val="Times New Roman"/>
        <family val="1"/>
      </rPr>
      <t xml:space="preserve">" , entre las (os) servidoras (es) y colaboradoras (es) de la Entidad.                                                                                                                                                                                                                                                  Por parte del comité de Conciliación  se realizó seguimiento y evaluación al  ACUERDO 04 DE 2021
"Por medio del cual se adopta la política de prevención del daño antijurídico en materia contractual en la
Secretaría Distrital de la Mujer prevención del daño antijuridico en materia contractual".  </t>
    </r>
  </si>
  <si>
    <t xml:space="preserve">
1). Divulgación del Acuerdo 01 de 2021, se realizó mediante publicación en Kawak
MANUAL - GJ-MA-1 - MANUAL DE POLÍTICA DE PREVENCIÓN DEL DAÑO
ANTIJURÍDICO Y DEFENSA JUDICIAL                                                              
2) Boletina del 21 de marzo de 2021                    
3)  Boletina del 31 de diciembre 2021                                                      
4) Divulgación y presentación en Comité MIPG                                                                                                                                                                                                                                                                     5) Comité de enlaces del 09 de abril de 2021-Por parte de Carolina Morris de la Oficina Asesora Jurídica se socializó el Acuerdo 01 de 2021
6) Comité de enlaces del 04 de febrero 2022- Por parte de Carolina Morris de la Oficina                                                                                                                                                                     7) Publicación en la página de la SDMujer - Manual de prevención del daño
antijurídico - Lineamientos metodológicos para la formulación y adopción de
políticas de prevención del daño antijurídico- Acuerdo 01- 2021
https://www.sdmujer.gov.co/node/2694
8) . Boletina 12 de julio 2022 Conoce el manual y la política de prevención de daño antijurídico
9) . Boletina 8 de septiembre 2022 ¿Ya conoces el Manual de Política de Prevención del Daño Antijurídico?
10) Boletina 27 de diciembre 2022 ¿Consulta la Política de Prevención del Daño Antijurídico en Materia Contractual?
11).  Evaluación Política de prevención daño antijurídico. ACTA N° 23-2022 (OCTUBRE 21 de 2022) Comité de Conciliación 2.- Se somete para aprobación de las integrantes del Comité de Conciliación la propuesta de Evaluación de la Política de Prevención del Daño Antijurídico en Materia Contractual de la Secretaría Distrital de la Mujer correspondiente al primer informe – periodo de enero a julio 2022- en el marco del Acuerdo 04 de 2021.
12)  ANALISIS del GRUPO INTERDISCIPLINARIO
ANALISIS DE CAUSAS PARA DETERMINAR LA PROCEDENCIA PARA
PROPONER UNA NUEVA POLÍTICA DE PREVENCIÓN DEL DAÑO
ANTIJURÍDICO EN LA SECRETARÌA DISTRITAL DE LA MUJER – 2022-   Comité en sesión 9 Diciembre 2022
ACUERDOS 01, 02 y 03 DE 2021                                                                                                                                                                                                                                                                                                                                                                                                                                      13.- Aprobación ACUERDO 09 DE 2022 2022 “Por medio del cual se modifica el Acuerdo 04 de 2021 a través del cual se adoptó la política de prevención del daño antijurídico en materia contractual en la Secretaría Distrital de la Mujer”
https://www.sdmujer.gov.co/sites/default/files/2022-12/normas/ACUERDO_09_DE_2022-MODIFICA_POLITICA_PREVENCION.pdf</t>
  </si>
  <si>
    <t>Se asignó el 100% de cumplimiento por las acciones adelantadas en relación con la política de prevención</t>
  </si>
  <si>
    <t>Se encuentra elaborada la política y el manual,</t>
  </si>
  <si>
    <r>
      <t>De acuerdo con los soportes aportados por la líder de política se observó lo siguiente:
a. Se hizo difusión de la política y el manual de prevención del daño antijurídico a través de boletina.
b. Se realizó socialización de temas de daño antijurídico en el marco de las reuniones de enlaces MIPG (04 de febrero 2022). 
c. Acto administrativo de modificación de la política de prevención de daño antijurídico (Acuerdo 9 de 2022)
d. Documento denominado "</t>
    </r>
    <r>
      <rPr>
        <i/>
        <sz val="11"/>
        <rFont val="Times New Roman"/>
        <family val="1"/>
      </rPr>
      <t xml:space="preserve">EVALUACIÓN POLÍTICA DE PREVENCIÓN DEL DAÑO ANTIJURÍDICO EN
MATERIA CONTRACTUAL DE LA SECRETARÍA DISTRITAL DE LA MUJER_x0002_ACUERDO 04 DE 2021- COMITÉ DE CONCILIACIÓN- PRIMER INFORME 
ENERO A JULIO 2022" , </t>
    </r>
    <r>
      <rPr>
        <sz val="11"/>
        <rFont val="Times New Roman"/>
        <family val="1"/>
      </rPr>
      <t xml:space="preserve">documento el cual contiene la evaluación del plan de acción de la política del daño antijurídico para el periodo enero a julio 2022. </t>
    </r>
  </si>
  <si>
    <t xml:space="preserve">Adoptar el modelo de gestión Jurídica de acuerdo con el Decreto 430 de 2018 </t>
  </si>
  <si>
    <r>
      <t>Dado que  el Decreto 430 de 2018  imparte lineamientos generales, a partir de la expedición de las disposiciones,  se acogió un  procedimiento y un plan de acción en los siguientes asuntos: Conforme con  la expedición del Decreto 838 de 2018 se  adoptó el  Procedimiento de  GESTIÓN PAGO CONDENAS JUDICIALES, CONCILIACIONES Y MASC  y a partir de los Dispuesto en el Decreto Distrital 556 de 2021 "</t>
    </r>
    <r>
      <rPr>
        <i/>
        <sz val="11"/>
        <color theme="1"/>
        <rFont val="Times New Roman"/>
        <family val="1"/>
      </rPr>
      <t>Por medio del cual se adopta el Plan Maestro de Acciones Judiciales para la Recuperación del Patrimonio del Distrito Capital</t>
    </r>
    <r>
      <rPr>
        <sz val="11"/>
        <color theme="1"/>
        <rFont val="Times New Roman"/>
        <family val="1"/>
      </rPr>
      <t xml:space="preserve"> "  se aprobó el plan de acción 2022.  Así como la aprobación de política de prevención del daño antijurídico. </t>
    </r>
  </si>
  <si>
    <r>
      <t>Se evidencio la publicación en el aplicativo KAWAK  del procedimiento GJ-PR-12 -V-2 Gestión pago condenas judiciales, conciliaciones y MASC con fecha de implementación del 09 de agosto de 2022, así mismo se adjunto PDF con el Acuerdo 09  de 2022  "</t>
    </r>
    <r>
      <rPr>
        <i/>
        <sz val="11"/>
        <rFont val="Times New Roman"/>
        <family val="1"/>
      </rPr>
      <t>Por medio del cual se modifica el Acuerdo 04 de 2021 a través del cual se adoptó la política
de prevención del daño antijurídico en materia contractual en la Secretaría Distrital de la
Mujer"</t>
    </r>
    <r>
      <rPr>
        <sz val="11"/>
        <rFont val="Times New Roman"/>
        <family val="1"/>
      </rPr>
      <t xml:space="preserve">,  ACUERDO 06 DE 2022 </t>
    </r>
    <r>
      <rPr>
        <i/>
        <sz val="11"/>
        <rFont val="Times New Roman"/>
        <family val="1"/>
      </rPr>
      <t xml:space="preserve">“Por medio del cual se adopta el Plan Anual de Acción para la Recuperación del Patrimonio Público de la Secretaría Distrital de la Mujer” y memorando con radicado: 3-2022-005140 Fecha: 12-12-2022 </t>
    </r>
    <r>
      <rPr>
        <sz val="11"/>
        <rFont val="Times New Roman"/>
        <family val="1"/>
      </rPr>
      <t xml:space="preserve">que contiene el reporte del plan de acción, avances y cumplimiento de acciones a cargo del comité de conciliación. </t>
    </r>
  </si>
  <si>
    <t>Pendiente informe de gestión que se presentará en julio comité de conciliación</t>
  </si>
  <si>
    <t>Se aportaron dos archivos en PDF  que corresponden a. Informe de resultados encuesta de 
satisfacción de servicios y estrategias  SDMujer - Primer semestre 2022   con fecha julio 2022 en donde se indica que se realizaron  545 encuestas diligenciadas,  Informe de resultados encuesta de satisfacción de servicios y estrategias SDMujer - Segundo  semestre 2022, con fecha diciembre 2022, en donde se indica que se realizaron 511 encuestas diligenciadas.
Dichos informe contiene los resultados de la encuesta aplicada en el que se califica la prestación del servicio, la atención de la persona que brindo el servicio, imagen institucional del punto de atención y sugerencias para mejorar la prestación del servicio y se encuentran publicados en el botón de transparencia y acceso a la información de la página web institucional en el siguiente link: link https://www.sdmujer.gov.co/ley-de-transparencia-y-acceso-a-la-informacion-publica/planeacion/informe-trimestral-de-medicion-de-satisfaccion</t>
  </si>
  <si>
    <t>Pendiente reuniones con tecnología accesibilidad - PBX</t>
  </si>
  <si>
    <t>Se realizaron los seguimientos cuatrimestrales y acompañamientos permanentes a los procesos.</t>
  </si>
  <si>
    <t>Se asigno el 100% una vez se efectuaron las actividades programadas</t>
  </si>
  <si>
    <t>100% Se están realizando seguimientos cuatrimestrales y permanentes en mesas de trabajo</t>
  </si>
  <si>
    <t xml:space="preserve">De conformidad con los soportes aportados se evidencio documento el cual contienen la relación de las actividades de orientación y acompañamiento realizado a los procesos en relación con la gestión del riesgo, asimismo contiene el monitoreo realizado frente a las actas de seguimiento cuatrimestral a la gestión de riesgo, monitoreo de los riesgos materializados. </t>
  </si>
  <si>
    <t>Se elaboro la guía de SARLAF para la entidad, se realizaron mesas de trabajo para su implementación</t>
  </si>
  <si>
    <t>Plan de trabajo implementación SARLAFT 
Guía SARLAFT</t>
  </si>
  <si>
    <t>Se eléboro la metodología y guía de SARLAF para la entidad, se están realizando mesas de trabajo para su implementación</t>
  </si>
  <si>
    <t xml:space="preserve">El líder de política aporto como evidencia los siguientes documentos:
a. Documento denominado "Cronograma actualización Doc. Riesgos", el cual contiene actividades discriminadas en 4 temas: Actualización de documentación riesgos, aprobación de la política, socialización e implementación a partir de la nueva Guía de DFP V5, matriz de riesgos.
b. Guía de identificación del riesgo de lavado de activos y financiación del terrorismo, PG-GU-7 versión 1 con fecha de emisión 30 de mayo de 2023.  </t>
  </si>
  <si>
    <t>Se efectuó reunión con el área de Direccionamiento estratégico para revisar el modulo de indicadores en KAWAK.
Se realizaron varias llamadas telefónicas IDARTES para concretar reunión con ellos y explorar los desarrollos de su sistema de gestión, la cual no se pudo concretar por agendas.</t>
  </si>
  <si>
    <t xml:space="preserve">Mesa de trabajo indicadores con Direccionamiento
Teniendo en cuenta el mecanismo de contacto - telefónico que se realizó no se cuenta con soportes - contacto con IDARTES </t>
  </si>
  <si>
    <t xml:space="preserve">a. Actas de reunión, registros de asistencia en las que se realizó capacitación y/o sensibilización en temas como: TRD, Aspectos de Conservación, buenas prácticas de conservación, Programa de Gestión Documental, limpieza de espacios de archivo, mobiliario y unidades de almacenamiento, deterioro en los documentos, entre otros temas. 
b. Actas de visitas de seguimiento de aplicación de las TRD realizado en las dependencias.
c. informe de monitoreo de condiciones ambientales espacios de almacenamiento de archivo.
d. Documento denominado capacitaciones ORFEO, en el cual se relacionan los enlaces de las sesiones y listado de asistencia realizados en la vigencia 2022.
</t>
  </si>
  <si>
    <t xml:space="preserve">
En relación con las evidencias aportadas se identificaron las siguientes situaciones:
a. Se aporto el Plan Institucional de Archivos PINAR, documento el cual fue emitido en la vigencia 2023 en la versión, por cuanto no corresponde al periodo evaluado (vigencia 2022).
b. No se identificaron soportes en relación a los documentos precontractuales informado en la descripción cualitativa del avance, ni soportes de la validación de características técnicas  adquirir para los kits de emergencias.</t>
  </si>
  <si>
    <t xml:space="preserve">Implementación de los instrumentos archivísticos </t>
  </si>
  <si>
    <t xml:space="preserve">Para la presente actividad se aportaron los siguientes documentos:
a. Actas de reunión, registros de asistencia en las que se realizó capacitación y/o sensibilización en temas como: TRD, Aspectos de Conservación, buenas prácticas de conservación, Programa de Gestión Documental, limpieza de espacios de archivo, mobiliario y unidades de almacenamiento, deterioro en los documentos, entre otros temas. 
b. Documento denominado capacitaciones ORFEO, en el cual se relacionan los enlaces de las sesiones y listado de asistencia realizados en la vigencia 2022.
c. Actas de visitas de seguimiento de aplicación de las TRD realizado en las dependencias.
d. informe de monitoreo de condiciones ambientales espacios de almacenamiento de archivo.
e. Formato GD-FO-11 que contiene la actualización de las TRD de las dependencias. 
f. Se observó para la vigencia 2022 la actualización del Manual de Gestión Documental - GD-MA-1  (29 abril 2022), Reglamento Interno de Gestión Documental - GD-IN-7 (29 abril 2022), Protocolo de atención de emergencia en archivo - GD-PR0-1(28 de noviembre 2022), Sistema Integrado de Conservación GD-PL (27 de abril 2022)
</t>
  </si>
  <si>
    <t xml:space="preserve">Publicar y Socializar -   instrumentos archivísticos </t>
  </si>
  <si>
    <t>De acuerdo con el plan de Publicaciones
Socializaciones - 100% de cumplimiento a 2022</t>
  </si>
  <si>
    <t>Soporte de publicación en pagina web e intranet
Medios de divulgación interna 
Evidencia de Reunión</t>
  </si>
  <si>
    <r>
      <t xml:space="preserve">De conformidad con el link aportado (botón de transparencia y acceso a la información) por el líder de política se evidenció la publicación de los siguientes instrumentos archivísticos:
a. Resolución N° 475 de 29 de diciembre de 2022 </t>
    </r>
    <r>
      <rPr>
        <i/>
        <sz val="11"/>
        <rFont val="Times New Roman"/>
        <family val="1"/>
      </rPr>
      <t xml:space="preserve">“Por medio de la cual se adopta el Registro de Activos de Información e Índice de Información Clasificada y Reservada de la Secretaría Distrital de la Mujer, y se dictan otras disposiciones.”, </t>
    </r>
    <r>
      <rPr>
        <sz val="11"/>
        <rFont val="Times New Roman"/>
        <family val="1"/>
      </rPr>
      <t>publicado el 30 de diciembre de 2022.
b. Registro de Activos de información, publicado el 30 de diciembre de 2022.
c. Índice de información clasificada y reservada, publicado el 30 de diciembre de 2022.</t>
    </r>
    <r>
      <rPr>
        <i/>
        <sz val="11"/>
        <rFont val="Times New Roman"/>
        <family val="1"/>
      </rPr>
      <t xml:space="preserve">
d. Resolución N° 306 de 31 de agosto de 2022 “Por medio de la cual se actualiza el Esquema de Publicación de la Información de la Secretaría Distrital de la Mujer, y se dictan otras disposiciones.”</t>
    </r>
    <r>
      <rPr>
        <sz val="11"/>
        <rFont val="Times New Roman"/>
        <family val="1"/>
      </rPr>
      <t xml:space="preserve">
e. Esquema de publicación de información, 30 de agosto de 2022. 
f. Manual de Gestión Documental, publicado el 25 de septiembre de 2022. Adicionalmente se encuentra formalizado en el aplicativo LUCHA. 
g. Sensibilizaciones realizadas en temas del Programa de Gestión Documental.
h. Plan Institucional de Archivos PINAR, publicado el 28 de enero 2022.</t>
    </r>
    <r>
      <rPr>
        <i/>
        <sz val="11"/>
        <rFont val="Times New Roman"/>
        <family val="1"/>
      </rPr>
      <t xml:space="preserve">
</t>
    </r>
    <r>
      <rPr>
        <sz val="11"/>
        <rFont val="Times New Roman"/>
        <family val="1"/>
      </rPr>
      <t xml:space="preserve">
</t>
    </r>
  </si>
  <si>
    <t>Se realizaron los seguimientos a las actividades que se dejaron en el plan FURAG que se realiza junto con la Oficina Asesora de Planeación.</t>
  </si>
  <si>
    <t xml:space="preserve">De conformidad con el soporte aportado por el  líder de la política se observó la formulación del Plan Anticorrupción y de Atención a la Ciudadanía para la vigencia 2022 en cuanto al componente 5 Transparencia y Acceso a la Información, adicionalmente fue aportado archivo denominado "Matriz de monitoreo, orientación y acompañamiento a riesgos 2022" que contiene la relación de las reuniones efectuadas con las dependencias para el asesoramiento en temas de riesgos. 
</t>
  </si>
  <si>
    <t xml:space="preserve">Para la presente actividad se aportó como evidencia 3 archivos en Excel que contienen el seguimiento realizado durante la vigencia 2022 a las publicaciones del botón de transparencia y acceso a la información el cual contiene el numeral, la actualización efectuada y el link de acceso, dicho soporte corresponden a la ejecución de la  actividad 1.1 del componente de Transparencia y Acceso a al Información </t>
  </si>
  <si>
    <t>Se realizó seguimiento al plan de mejora FURAG de la política de gestión estadística</t>
  </si>
  <si>
    <t>Matriz de seguimiento plan de mejora FURAG   política gestión estadística</t>
  </si>
  <si>
    <t>No ACTIVIDAD DE GESTION Y/O META PRODUCTO</t>
  </si>
  <si>
    <t>% AVANCE REPORTADO OAP</t>
  </si>
  <si>
    <t xml:space="preserve">% AVANCE REVISIÒN OCI </t>
  </si>
  <si>
    <t>NIVEL DE CUMPLIMIENTO VERIFICADO POR LA OCI</t>
  </si>
  <si>
    <t>Resumen resultados seguimiento Plan de Adecuación y Sostenibilidad 2022</t>
  </si>
  <si>
    <t>TOTAL</t>
  </si>
  <si>
    <t>INCUMPLIDA - ATRASADA</t>
  </si>
  <si>
    <t>% AVANCE REPORTADO LÍDER DE POLÍTICA</t>
  </si>
  <si>
    <t>0 a 59%</t>
  </si>
  <si>
    <t>De 60 a 79%</t>
  </si>
  <si>
    <t>de 80 a 100%</t>
  </si>
  <si>
    <t>SUBTOTAL PROMEDIO POLÍTICA DE INTEGRIDAD</t>
  </si>
  <si>
    <t>SUBTOTAL PROMEDIO POLÍTICA DEFENSA JURÍDICA</t>
  </si>
  <si>
    <t>CUMPLIDA</t>
  </si>
  <si>
    <t>CUMPLIDA CON OBSERVACION Y/O RECOMENDACIÒN</t>
  </si>
  <si>
    <t>SUBTOTAL PROMEDIO POLÍTICA SERVICIO AL CIUDADANO</t>
  </si>
  <si>
    <t>SUBTOTAL PROMEDIO POLÍTICA SEGUIMIENTO Y EVALUACIÓN DEL DESEMPEÑO INSTITUCIONAL</t>
  </si>
  <si>
    <t>SUBTOTAL PROMEDIO POLÍTICA GESTIÓN DOCUMENTAL</t>
  </si>
  <si>
    <t>SUBTOTAL PROMEDIO POLÍTICA TRANSPARENCIA, ACCESO A LA INFORMACIÓN PÚBLICA Y LUCHA CONTRA LA CORRUPCIÓN</t>
  </si>
  <si>
    <t>SUBTOTAL PROMEDIO POLÍTICA GESTIÓN ESTADÍSTICA</t>
  </si>
  <si>
    <t xml:space="preserve">En relación con las evidencias aportadas se identificaron las siguientes situaciones:
a. Se aporto la Guía de Identificación del riesgo de lavado de activos, documento el cual fue elaborado en la vigencia 2023, por cuanto no corresponde al periodo evaluado (vigencia 2022). 
b. El documento Cronograma actualización Doc. Riesgos, si bien la hoja "Cronograma Riesgos"  tiene una serie de actividades programadas durante la vigencia no se puede identificar si dicho cronograma corresponde al periodo evaluado, adicionalmente no contiene información que permita identificar si ya fueron realizadas o como fue su desarrollo, por cuanto no permite establecer el porcentaje de avance de acuerdo a la meta o producto formulado "Efectuar un avance del 50% del plan de trabajo", motivo por el que la actividad queda en el 0%.  Adicionalmente en la hoja "Cronograma General" se observó que es un documento borrador en razón a que no esta diligenciado en su totalidad. 
Por otra parte en lo que  respecta al reporte de información (descripción cualitativa el proceso menciona que se realizaron mesas de trabajo para su implementación sin embargo no fueron aportadas evidencias que permitieran corroborar dicha información.  </t>
  </si>
  <si>
    <t xml:space="preserve">La actividad de gestión se encuentra en desarrollo </t>
  </si>
  <si>
    <t>Reporte Líder de Política (vigencia 2023)</t>
  </si>
  <si>
    <t>Resumen resultados seguimiento Plan de Adecuación y Sostenibilidad 2023</t>
  </si>
  <si>
    <t xml:space="preserve">EN EJECUCIÓN </t>
  </si>
  <si>
    <t xml:space="preserve">SIN AVANCE </t>
  </si>
  <si>
    <t>De acuerdo con la programación de la Oficina de Planeación se realizará seguimiento en el mes de julio 2023</t>
  </si>
  <si>
    <t>La actividad de gestión no ha iniciado su ejecución para la vigencia 2023</t>
  </si>
  <si>
    <t>Se estan haciendo gestiones frente a la actividad  pero no se ha culminado por cuanto no se puede establecer un avance porcentual</t>
  </si>
  <si>
    <t xml:space="preserve">Se recomienda establecer indicadores medibles  en el que se identifique por ejemplo el  número del parámetro (denominador) y con base en ello, poder determinar un avance porcentual objetivo de acuerdo a las evidencias aportadas. </t>
  </si>
  <si>
    <t>SIN INICIAR</t>
  </si>
  <si>
    <t xml:space="preserve"> De los soportes aportados se evidenció presentación del Comité Institucional de Gestión y Desempeño de marzo de 2023 en el que se hizo solicitud de modificación al Plan Anticorrupción y de Atención a la Ciudadanía (PAAC) 2023, adicionalmente se aporto el link en donde se evidenció la publicación del PAAC formulado para la vigencia 2023 en su versión N° 3 con fecha de aprobación del 24 de mayo de 2023. Por cuanto el porcentaje de ejecución se determinó con base a que las evidencias reflejan solo la formulación del PAAC más no su implementación y monitoreo. </t>
  </si>
  <si>
    <t xml:space="preserve">En relación a las evidencias se recomienda aportar soportes que den cumplimiento en su totalidad de la actividad de gestión y de la meta o producto formulada. </t>
  </si>
  <si>
    <t xml:space="preserve">Se recomienda aportar evidencias acorde con la actividad de gestión y la meta o producto  formulada. Por cuanto el porcentaje avance se  determinó con base en el total de acciones formuladas en el componente de Transparencia y Acceso a al Información vigencia 2023 que son 11 y los soporte aportados por el líder de política que dan cuenta de su ejecución y cumplimiento que para este caso es 1 (7.7%)
Adicionalmente la evidencia reflejada "Página Web - Botón de Transparencia y acceso a la información" para la actividad no es acorde con la actividad de gestión y la meta producto, por cuanto se recomienda establecer evidencias que tengan correlación y permitan evidenciar el cumplimiento de lo formulado. </t>
  </si>
  <si>
    <t xml:space="preserve">Para la presente actividad se aportó como evidencia 3 archivos en Excel que contienen el seguimiento realizado con corte a abril 2023 a las publicaciones del botón de transparencia y acceso a la información el cual contiene el numeral, la actualización efectuada y el link de acceso, dicho soporte corresponden a la ejecución de la  actividad 1.1 del componente de Transparencia y Acceso a al Información </t>
  </si>
  <si>
    <t xml:space="preserve">Se recomienda establecer indicadores medibles en el que se identifique por ejemplo el  número del parámetro (denominador) y con base en ello, poder determinar un avance porcentual objetivo de acuerdo a las evidencias aportadas. </t>
  </si>
  <si>
    <t xml:space="preserve">En cuanto a las evidencias se recomienda que para los casos en los que se relacionen links de consulta, se verifique que se dejan los permisos correspondientes para su acceso, toda vez que los links referenciados en el plan de acción del Programa de Gestión Documental no fue posible verificarlos por falta de permisos. 
Por otra parte se recomienda establecer indicadores medibles en el que se identifique por ejemplo el  número del parámetro (denominador) y con base en ello, poder determinar un avance porcentual objetivo de acuerdo a las evidencias aportadas. </t>
  </si>
  <si>
    <t>ANEXO 1. MATRIZ VERIFICACIÓN CUMPLIMIENTO ACTIVIDADES PLAN DE ADECUACIÓN Y SOSTENIBILIDAD MIPG 2023</t>
  </si>
  <si>
    <t>Se considera el porcentaje mencionado teniendo en cuenta el avance de ejecución reportado en el PAAC 2023, con corte a Mayo de 2023.</t>
  </si>
  <si>
    <t xml:space="preserve">Al corte de la presente auditoría no se había efectuado seguimiento por parte de la Oficina Asesora de Planeación </t>
  </si>
  <si>
    <t xml:space="preserve">Se aporto el PAAC 2023 Versión 2 Aprobado: Comité MIPG # 4 del 28 de marzo 2023, pantallazos de las boletinas  de fechas 13, 19 y 26 de enero, 3, 9, y 23 de febrero, 3, 9,16, 24, 30 de marzo, 13,20 y 27 de abril de la vigencia 2023 que incluyeron la socialización de valores del código de integridad como:  honestidad, diligencia, justicia, sororidad, igualdad. correo electrónico de fecha 9 de febrero de 2023 en donde se invita a " YA INICIAMOS NUESTRA SEGUNDA JORNADA DE INDUCCIÓN - NO TE LO PIERDAS" y presentación en Power Point Presentación Código de Integridad y Conflicto de Interés. 
Por lo anterior y teniendo en cuenta que no tiene un parámetro de medición de la actividad de gestión, se asigna como porcentaje de avance el reportado por la líder de política. </t>
  </si>
  <si>
    <t xml:space="preserve">De acuerdo con lo informado por el líder de política al corte del presente seguimiento la actividad de gestión se tiene estimada realizar en el mes de julio, por cuanto no presenta avance en su ejecución. </t>
  </si>
  <si>
    <t>Se realizaron las encuestas de satisfacción y se presentó en comité MIPG</t>
  </si>
  <si>
    <t>Se elaboraron informe de PQRSD a los comités de MIPG donde se muestran resultados</t>
  </si>
  <si>
    <t xml:space="preserve">Se aporto el informe de Gestión de PQRS y de Atención a la Ciudadanía primer trimestre 2023, con fecha abril de 2023, documento el cual contiene total de peticiones recibidas, orientaciones verbales, canales de atención, tipo de peticiones, peticiones por subtemas, traslados por competencia, peticiones cerradas en el periodo, tiempo promedio de respuesta, requerimiento por dependencia, respuestas de fondo, denuncias por actos de corrupción, solicitudes de acceso a la información pública, servicios con mayores quejas y reclamos, principales sugerencias remitidas por la ciudadanía, implementación de la PPDSC.
Dicho informe se encuentra publicado en el botón de transparencia y acceso a la información en el siguiente link: https://www.sdmujer.gov.co/ley-de-transparencia-y-acceso-a-la-informacion-publica/instrumentos-de-gestion-de-informacion-publica/informe-de-peticiones-quejas-reclamos-denuncias-y-solicitudes-de-acceso-a-la-informacion  </t>
  </si>
  <si>
    <t>Se realizo el seguimiento al plan de mejora FURAG de la política de seguimiento, evaluación y Control la cual fue presentada en el comité de MIPG del mes de Marzo de 2023</t>
  </si>
  <si>
    <r>
      <t>Plan de mujer FURAG 2023 política de seguimiento, evaluación y Control</t>
    </r>
    <r>
      <rPr>
        <sz val="11"/>
        <rFont val="Times New Roman"/>
        <family val="1"/>
      </rPr>
      <t xml:space="preserve">
Presentación comité MIPG Marzo</t>
    </r>
  </si>
  <si>
    <t>Se efectuó el seguimiento al  Plan de mejora FURAG de Seguimiento y Evaluación del Desempeño Institucional</t>
  </si>
  <si>
    <t>Informe semestral de gestión documental de la Mujer.</t>
  </si>
  <si>
    <t xml:space="preserve">Para la presente actividad fue aportado al plan de acción del  Programa de Gestión Documental Excel, el cual contiene  el detalle de las tareas formuladas para la vigencia 2023 y que se discriminan por fases (elaboración, puesta en marcha y seguimiento) observando un total de 65 tareas en las que se registra el porcentaje de avance de acuerdo a su ejecución y se relacionan los enlaces en donde se encuentran las evidencias de su aplicación. 
Por lo anterior, el porcentaje de avance se establece del total de tareas que cuentan con un 100% de avance (6)  de acuerdo a lo registrado en el Plan de acción del  Programa de Gestión Documental sobre el total de tareas formuladas (65) * 100 
</t>
  </si>
  <si>
    <t xml:space="preserve">Implementar, Publicar y Socializar  los instrumentos archivísticos </t>
  </si>
  <si>
    <t xml:space="preserve">De acuerdo con el plan de adecuación y sostenibilidad 2023, para esta actividad se tiene programado su seguimiento en el mes de octubre de 2023, sin embargo por actividad del PAAC se realizó el primer seguimiento cuatrimestral. Sin embargo durante esta vigencia se han realizado sensibilizaciones frente a la implementación de los instrumentos archivísticos en cada una de las dependencias. </t>
  </si>
  <si>
    <t xml:space="preserve">Se aporto como evidencia el Plan Institucional de archivos PINAR actualizado en enero de 2023 y publicado en el botón de transparencia y acceso a la información el 31 de enero de 2023, documento el cual contiene el contexto estratégico, identificación de los aspectos críticos de la entidad, visión estratégica del plan institucional de archivos, formulación de  objetivos, formulación de planes y proyectos, herramientas de control, documentos relacionados. 
En cuanto a otros documentos archivísticos actualizados se encuentra el Manual de Gestión Documental GD-MA-1, versión 4 con fecha de implementación del 30 de mayo de 2023. 
Adicionalmente se observa actas de reunión de equipo en la que se hace revisión de documentos en materia documental como formatos a efectos de realizar actualizaciones y visitas realizas a las casas para revisión de documentos y socialización de temas asociados en la materia. 
Por lo anterior el porcentaje de avance se estableció tomando en cuenta de que la actividad quedo programada su 100% en el mes de octubre que corresponden a 10 meses de ejecución y al corte (mayo) de la presente auditoria han pasado 5 meses por cuanto su avance es del 50%. </t>
  </si>
  <si>
    <t xml:space="preserve">Se realiza seguimiento al plan de mejora furag de gestión documental </t>
  </si>
  <si>
    <t>Se efectuó el seguimiento al plan de Transparencia, acceso a la información y lucha contra la corrupción</t>
  </si>
  <si>
    <t>Ejecutar Plan de mejora FURAG - Gestión Estadística</t>
  </si>
  <si>
    <t>Elaborar plan de mejora furag de Gestión Estadística</t>
  </si>
  <si>
    <t xml:space="preserve">Se recomienda aportar evidencias completas acorde a lo reportado, toda vez que de las 2 jornadas de inducción indicadas se evidenció soportes de 1 realizada en el mes de agosto 2022.
Por otra parte se recomienda establecer indicadores medibles en el que se identifique por ejemplo el  número del parámetro (denominador) y con base en ello, poder determinar un avance porcentual objetivo de acuerdo a las evidencias aportadas. </t>
  </si>
  <si>
    <t xml:space="preserve">Se recomienda aportar evidencias completas acorde a lo reportado, toda vez que se relacionó un soporte (Informe de cumplimiento del Plan de Acción 2022, Radicado: 3-2022-005140 Fecha: 12-12-2022) el cual indica que fue   presentado en el Comité de Conciliación ACTA N° 27-2022 (DICIEMBRE 15 de 2022), sin embargo no fue aportada el acta del comité que permitiera evidenciar lo indicado por el líder de política. 
Por otra parte se recomienda establecer indicadores medibles en el que se identifique por ejemplo el  número del parámetro (denominador) y con base en ello, poder determinar un avance porcentual objetivo de acuerdo a las evidencias aportadas. 
</t>
  </si>
  <si>
    <t>TOTAL PROMEDIO PLAN DE ADECUACIÓN Y SOSTENIBILIDAD 2022</t>
  </si>
  <si>
    <t>TOTAL PROMEDIO PLAN DE ADECUACIÓN Y SOSTENIBILIDAD 2023</t>
  </si>
  <si>
    <t>NO SATISFACTORIO</t>
  </si>
  <si>
    <t>SOBRESALIENTE</t>
  </si>
  <si>
    <t>SATISFACTORIO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</si>
</sst>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23" x14ac:knownFonts="1">
    <font>
      <sz val="10"/>
      <name val="Arial"/>
      <family val="2"/>
    </font>
    <font>
      <sz val="11"/>
      <name val="Times New Roman"/>
      <family val="1"/>
    </font>
    <font>
      <b/>
      <sz val="11"/>
      <name val="Times New Roman"/>
      <family val="1"/>
    </font>
    <font>
      <b/>
      <sz val="11"/>
      <color theme="1"/>
      <name val="Times New Roman"/>
      <family val="1"/>
    </font>
    <font>
      <b/>
      <sz val="16"/>
      <color theme="1"/>
      <name val="Calibri"/>
      <family val="2"/>
      <scheme val="minor"/>
    </font>
    <font>
      <sz val="11"/>
      <color theme="1"/>
      <name val="Times New Roman"/>
      <family val="1"/>
    </font>
    <font>
      <sz val="10"/>
      <name val="Arial"/>
      <family val="2"/>
    </font>
    <font>
      <u/>
      <sz val="10"/>
      <color theme="10"/>
      <name val="Times New Roman"/>
      <family val="1"/>
    </font>
    <font>
      <i/>
      <sz val="11"/>
      <color theme="1"/>
      <name val="Times New Roman"/>
      <family val="1"/>
    </font>
    <font>
      <sz val="11"/>
      <color rgb="FF000000"/>
      <name val="Times New Roman"/>
      <family val="1"/>
    </font>
    <font>
      <b/>
      <sz val="14"/>
      <name val="Times New Roman"/>
      <family val="1"/>
    </font>
    <font>
      <sz val="12"/>
      <color rgb="FF000000"/>
      <name val="Times New Roman"/>
      <family val="1"/>
    </font>
    <font>
      <sz val="20"/>
      <name val="Times New Roman"/>
      <family val="1"/>
    </font>
    <font>
      <sz val="10"/>
      <name val="Times New Roman"/>
      <family val="1"/>
    </font>
    <font>
      <i/>
      <sz val="11"/>
      <name val="Times New Roman"/>
      <family val="1"/>
    </font>
    <font>
      <b/>
      <sz val="11"/>
      <color rgb="FF000000"/>
      <name val="Times New Roman"/>
      <family val="1"/>
    </font>
    <font>
      <sz val="12"/>
      <name val="Times New Roman"/>
      <family val="1"/>
    </font>
    <font>
      <sz val="8"/>
      <color theme="1"/>
      <name val="Times New Roman"/>
      <family val="1"/>
    </font>
    <font>
      <b/>
      <sz val="8"/>
      <color theme="1"/>
      <name val="Times New Roman"/>
      <family val="1"/>
    </font>
    <font>
      <b/>
      <sz val="12"/>
      <color theme="1"/>
      <name val="Times New Roman"/>
      <family val="1"/>
    </font>
    <font>
      <b/>
      <sz val="12"/>
      <name val="Times New Roman"/>
      <family val="1"/>
    </font>
    <font>
      <b/>
      <sz val="10"/>
      <name val="Times New Roman"/>
      <family val="1"/>
    </font>
    <font>
      <sz val="12"/>
      <color theme="1"/>
      <name val="Times New Roman"/>
      <family val="1"/>
    </font>
  </fonts>
  <fills count="1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rgb="FF00B050"/>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00CC6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auto="1"/>
      </left>
      <right style="hair">
        <color auto="1"/>
      </right>
      <top style="hair">
        <color auto="1"/>
      </top>
      <bottom style="hair">
        <color auto="1"/>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7">
    <xf numFmtId="0" fontId="0" fillId="0" borderId="0" applyNumberFormat="0" applyFont="0" applyFill="0" applyBorder="0" applyAlignment="0" applyProtection="0"/>
    <xf numFmtId="0" fontId="7" fillId="0" borderId="0" applyNumberFormat="0" applyFill="0" applyBorder="0" applyAlignment="0" applyProtection="0"/>
    <xf numFmtId="41" fontId="6" fillId="0" borderId="0" applyNumberFormat="0" applyFont="0" applyFill="0" applyBorder="0" applyAlignment="0" applyProtection="0"/>
    <xf numFmtId="0" fontId="6" fillId="0" borderId="0" applyNumberFormat="0" applyFont="0" applyFill="0" applyBorder="0" applyAlignment="0" applyProtection="0"/>
    <xf numFmtId="9" fontId="6" fillId="0" borderId="0" applyNumberFormat="0" applyFont="0" applyFill="0" applyBorder="0" applyAlignment="0" applyProtection="0"/>
    <xf numFmtId="9" fontId="6" fillId="0" borderId="0" applyNumberFormat="0" applyFont="0" applyFill="0" applyBorder="0" applyAlignment="0" applyProtection="0"/>
    <xf numFmtId="9" fontId="6" fillId="0" borderId="0" applyFont="0" applyFill="0" applyBorder="0" applyAlignment="0" applyProtection="0"/>
  </cellStyleXfs>
  <cellXfs count="172">
    <xf numFmtId="0" fontId="0" fillId="0" borderId="0" xfId="0"/>
    <xf numFmtId="0" fontId="3" fillId="2" borderId="1" xfId="0" applyFont="1" applyFill="1" applyBorder="1" applyAlignment="1">
      <alignment horizontal="center"/>
    </xf>
    <xf numFmtId="0" fontId="5" fillId="0" borderId="1" xfId="0" applyFont="1" applyBorder="1" applyAlignment="1">
      <alignment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xf>
    <xf numFmtId="0" fontId="3" fillId="0" borderId="1" xfId="0" applyFont="1" applyBorder="1" applyAlignment="1">
      <alignment horizontal="center"/>
    </xf>
    <xf numFmtId="0" fontId="5" fillId="12" borderId="1" xfId="0" applyFont="1" applyFill="1" applyBorder="1" applyAlignment="1">
      <alignment horizontal="center" vertical="center"/>
    </xf>
    <xf numFmtId="0" fontId="5" fillId="7"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13" borderId="1" xfId="0" applyFont="1" applyFill="1" applyBorder="1" applyAlignment="1">
      <alignment horizontal="center" vertical="center"/>
    </xf>
    <xf numFmtId="0" fontId="5" fillId="9" borderId="1" xfId="0" applyFont="1" applyFill="1" applyBorder="1" applyAlignment="1">
      <alignment horizontal="center" vertical="center"/>
    </xf>
    <xf numFmtId="0" fontId="5" fillId="1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9" fontId="5"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9" fillId="0" borderId="1" xfId="0" applyFont="1" applyBorder="1" applyAlignment="1">
      <alignment vertical="center" wrapText="1"/>
    </xf>
    <xf numFmtId="0" fontId="3" fillId="0" borderId="7" xfId="0" applyFont="1" applyFill="1" applyBorder="1" applyAlignment="1">
      <alignment horizontal="center" vertical="center" wrapText="1"/>
    </xf>
    <xf numFmtId="0" fontId="9" fillId="0" borderId="1" xfId="0" applyFont="1" applyFill="1" applyBorder="1" applyAlignment="1">
      <alignment vertical="center" wrapText="1"/>
    </xf>
    <xf numFmtId="9" fontId="0" fillId="0" borderId="0" xfId="0" applyNumberFormat="1"/>
    <xf numFmtId="0" fontId="1" fillId="0" borderId="1" xfId="0" applyFont="1" applyFill="1" applyBorder="1" applyAlignment="1">
      <alignment vertical="center" wrapText="1"/>
    </xf>
    <xf numFmtId="0" fontId="12" fillId="0" borderId="0" xfId="0" applyNumberFormat="1" applyFont="1" applyFill="1" applyBorder="1" applyAlignment="1"/>
    <xf numFmtId="0" fontId="13" fillId="0" borderId="0" xfId="0" applyNumberFormat="1" applyFont="1" applyFill="1" applyBorder="1" applyAlignment="1"/>
    <xf numFmtId="0" fontId="12" fillId="0" borderId="0" xfId="0" applyNumberFormat="1" applyFont="1" applyFill="1" applyBorder="1" applyAlignment="1">
      <alignment horizontal="center" vertical="top" wrapText="1"/>
    </xf>
    <xf numFmtId="0" fontId="1"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164" fontId="10" fillId="2" borderId="1" xfId="6" applyNumberFormat="1" applyFont="1" applyFill="1" applyBorder="1" applyAlignment="1">
      <alignment horizontal="center" vertical="center"/>
    </xf>
    <xf numFmtId="0" fontId="1" fillId="0" borderId="0" xfId="0" applyNumberFormat="1" applyFont="1" applyFill="1" applyBorder="1" applyAlignment="1"/>
    <xf numFmtId="0" fontId="1" fillId="0" borderId="0"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xf>
    <xf numFmtId="0" fontId="13" fillId="0" borderId="0" xfId="0" applyNumberFormat="1" applyFont="1" applyFill="1" applyBorder="1" applyAlignment="1">
      <alignment horizontal="center"/>
    </xf>
    <xf numFmtId="9" fontId="9" fillId="0" borderId="1" xfId="0" applyNumberFormat="1" applyFont="1" applyFill="1" applyBorder="1" applyAlignment="1">
      <alignment horizontal="center" vertical="center"/>
    </xf>
    <xf numFmtId="9" fontId="2" fillId="0" borderId="0" xfId="0" applyNumberFormat="1" applyFont="1" applyFill="1" applyBorder="1" applyAlignment="1">
      <alignment horizontal="center" vertical="center"/>
    </xf>
    <xf numFmtId="9" fontId="10" fillId="2"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9" fontId="13" fillId="0" borderId="0" xfId="0" applyNumberFormat="1" applyFont="1" applyFill="1" applyBorder="1" applyAlignment="1">
      <alignment horizontal="center" vertical="center"/>
    </xf>
    <xf numFmtId="0" fontId="1"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0" fontId="1" fillId="0" borderId="1" xfId="0" applyFont="1" applyBorder="1" applyAlignment="1">
      <alignment horizontal="justify" vertical="center" wrapText="1"/>
    </xf>
    <xf numFmtId="0" fontId="1" fillId="0" borderId="1" xfId="0" applyNumberFormat="1" applyFont="1" applyFill="1" applyBorder="1" applyAlignment="1">
      <alignment horizontal="justify" vertical="center"/>
    </xf>
    <xf numFmtId="0" fontId="3" fillId="3" borderId="1" xfId="0" applyFont="1" applyFill="1" applyBorder="1" applyAlignment="1">
      <alignment horizontal="center" vertical="center" wrapText="1"/>
    </xf>
    <xf numFmtId="0" fontId="2" fillId="6" borderId="1" xfId="0" applyNumberFormat="1" applyFont="1" applyFill="1" applyBorder="1" applyAlignment="1">
      <alignment horizontal="center" vertical="center" wrapText="1"/>
    </xf>
    <xf numFmtId="0" fontId="3" fillId="6"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9" fontId="5" fillId="4"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Border="1" applyAlignment="1">
      <alignment horizontal="justify" vertical="center"/>
    </xf>
    <xf numFmtId="9" fontId="1" fillId="0" borderId="1" xfId="0" applyNumberFormat="1" applyFont="1" applyFill="1" applyBorder="1" applyAlignment="1">
      <alignment horizontal="center" vertical="center" wrapText="1"/>
    </xf>
    <xf numFmtId="0" fontId="11" fillId="0" borderId="1" xfId="0" applyFont="1" applyFill="1" applyBorder="1" applyAlignment="1">
      <alignment vertical="center"/>
    </xf>
    <xf numFmtId="0" fontId="5" fillId="0" borderId="1" xfId="0" applyFont="1" applyFill="1" applyBorder="1" applyAlignment="1">
      <alignment horizontal="justify" vertical="center"/>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9" fillId="0" borderId="1" xfId="0" applyFont="1" applyBorder="1" applyAlignment="1">
      <alignment horizontal="center" vertical="center"/>
    </xf>
    <xf numFmtId="0" fontId="9" fillId="7" borderId="1" xfId="0" applyFont="1" applyFill="1" applyBorder="1" applyAlignment="1">
      <alignment horizontal="center" vertical="center" wrapText="1"/>
    </xf>
    <xf numFmtId="0" fontId="17" fillId="4" borderId="9" xfId="0" applyFont="1" applyFill="1" applyBorder="1" applyAlignment="1">
      <alignment horizontal="center" vertical="center"/>
    </xf>
    <xf numFmtId="0" fontId="18" fillId="10" borderId="9" xfId="0" applyFont="1" applyFill="1" applyBorder="1" applyAlignment="1">
      <alignment horizontal="center" vertical="center" wrapText="1"/>
    </xf>
    <xf numFmtId="0" fontId="18" fillId="13" borderId="9"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2" borderId="1" xfId="0" applyFont="1" applyFill="1" applyBorder="1" applyAlignment="1">
      <alignment horizontal="justify" vertical="center" wrapText="1"/>
    </xf>
    <xf numFmtId="9" fontId="20" fillId="2" borderId="1" xfId="0" applyNumberFormat="1" applyFont="1" applyFill="1" applyBorder="1" applyAlignment="1">
      <alignment horizontal="center" vertical="center"/>
    </xf>
    <xf numFmtId="0" fontId="16" fillId="2" borderId="1" xfId="0" applyNumberFormat="1" applyFont="1" applyFill="1" applyBorder="1" applyAlignment="1">
      <alignment horizontal="justify" vertical="center" wrapText="1"/>
    </xf>
    <xf numFmtId="0" fontId="16" fillId="2" borderId="1" xfId="0" applyNumberFormat="1" applyFont="1" applyFill="1" applyBorder="1" applyAlignment="1">
      <alignment horizontal="left" vertical="center" wrapText="1"/>
    </xf>
    <xf numFmtId="0" fontId="16" fillId="2" borderId="1" xfId="0" applyFont="1" applyFill="1" applyBorder="1" applyAlignment="1">
      <alignment horizontal="justify" vertical="center" wrapText="1"/>
    </xf>
    <xf numFmtId="9" fontId="19" fillId="2" borderId="1" xfId="0" applyNumberFormat="1" applyFont="1" applyFill="1" applyBorder="1" applyAlignment="1">
      <alignment horizontal="center" vertical="center"/>
    </xf>
    <xf numFmtId="9" fontId="9" fillId="0" borderId="1"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2" borderId="1" xfId="0" applyFont="1" applyFill="1" applyBorder="1" applyAlignment="1">
      <alignment vertical="center" wrapText="1"/>
    </xf>
    <xf numFmtId="0" fontId="9" fillId="0"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1" fillId="2" borderId="1" xfId="0" applyFont="1" applyFill="1" applyBorder="1" applyAlignment="1">
      <alignment horizontal="justify" vertical="center" wrapText="1"/>
    </xf>
    <xf numFmtId="0" fontId="15" fillId="0" borderId="1" xfId="0" applyFont="1" applyBorder="1" applyAlignment="1">
      <alignment vertical="center" wrapText="1"/>
    </xf>
    <xf numFmtId="9" fontId="9" fillId="0" borderId="1" xfId="6" applyFont="1" applyBorder="1" applyAlignment="1">
      <alignment horizontal="center" vertical="center"/>
    </xf>
    <xf numFmtId="9" fontId="9" fillId="0" borderId="1" xfId="6" applyFont="1" applyFill="1" applyBorder="1" applyAlignment="1">
      <alignment horizontal="center" vertical="center"/>
    </xf>
    <xf numFmtId="0" fontId="9" fillId="10" borderId="1" xfId="0" applyFont="1" applyFill="1" applyBorder="1" applyAlignment="1">
      <alignment horizontal="center" vertical="center" wrapText="1"/>
    </xf>
    <xf numFmtId="9" fontId="15" fillId="0" borderId="1" xfId="6" applyFont="1" applyFill="1" applyBorder="1" applyAlignment="1">
      <alignment horizontal="center" vertical="center"/>
    </xf>
    <xf numFmtId="0" fontId="15" fillId="0" borderId="1" xfId="0" applyFont="1" applyFill="1" applyBorder="1" applyAlignment="1">
      <alignment horizontal="center" vertical="center"/>
    </xf>
    <xf numFmtId="9" fontId="15" fillId="0" borderId="1" xfId="0" applyNumberFormat="1" applyFont="1" applyFill="1" applyBorder="1" applyAlignment="1">
      <alignment horizontal="center" vertical="center"/>
    </xf>
    <xf numFmtId="0" fontId="9" fillId="13" borderId="1" xfId="0" applyFont="1" applyFill="1" applyBorder="1" applyAlignment="1">
      <alignment horizontal="center" vertical="center" wrapText="1"/>
    </xf>
    <xf numFmtId="0" fontId="5" fillId="0" borderId="1" xfId="0" applyFont="1" applyFill="1" applyBorder="1" applyAlignment="1">
      <alignment horizontal="center"/>
    </xf>
    <xf numFmtId="0" fontId="5" fillId="0" borderId="1" xfId="0" applyFont="1" applyFill="1" applyBorder="1" applyAlignment="1">
      <alignment horizontal="center" wrapText="1"/>
    </xf>
    <xf numFmtId="0" fontId="9" fillId="2" borderId="1" xfId="0" applyFont="1" applyFill="1" applyBorder="1"/>
    <xf numFmtId="0" fontId="5" fillId="2" borderId="1" xfId="0" applyFont="1" applyFill="1" applyBorder="1" applyAlignment="1">
      <alignment horizontal="center" vertical="center" wrapText="1"/>
    </xf>
    <xf numFmtId="0" fontId="5" fillId="2" borderId="1" xfId="0" applyFont="1" applyFill="1" applyBorder="1" applyAlignment="1">
      <alignment vertical="center"/>
    </xf>
    <xf numFmtId="0" fontId="5" fillId="2" borderId="1" xfId="0" applyFont="1" applyFill="1" applyBorder="1" applyAlignment="1">
      <alignment horizontal="left" vertical="center"/>
    </xf>
    <xf numFmtId="0" fontId="9" fillId="2" borderId="1" xfId="0" applyFont="1" applyFill="1" applyBorder="1" applyAlignment="1">
      <alignment horizontal="left" vertical="center" wrapText="1"/>
    </xf>
    <xf numFmtId="0" fontId="1" fillId="0" borderId="1" xfId="0" applyFont="1" applyFill="1" applyBorder="1" applyAlignment="1">
      <alignment horizontal="justify" vertical="top" wrapText="1"/>
    </xf>
    <xf numFmtId="0" fontId="5"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13" fillId="0" borderId="0" xfId="0" applyFont="1"/>
    <xf numFmtId="0" fontId="13" fillId="0" borderId="0" xfId="0" applyFont="1" applyAlignment="1">
      <alignment horizontal="center" vertical="center"/>
    </xf>
    <xf numFmtId="9" fontId="2" fillId="2" borderId="1" xfId="0" applyNumberFormat="1" applyFont="1" applyFill="1" applyBorder="1" applyAlignment="1">
      <alignment horizontal="center" vertical="center"/>
    </xf>
    <xf numFmtId="9" fontId="15" fillId="2" borderId="1" xfId="0" applyNumberFormat="1" applyFont="1" applyFill="1" applyBorder="1" applyAlignment="1">
      <alignment horizontal="center" vertical="center"/>
    </xf>
    <xf numFmtId="9" fontId="3" fillId="2" borderId="1" xfId="0" applyNumberFormat="1" applyFont="1" applyFill="1" applyBorder="1" applyAlignment="1">
      <alignment horizontal="center" vertical="center"/>
    </xf>
    <xf numFmtId="0" fontId="1" fillId="0" borderId="2" xfId="0" applyFont="1" applyFill="1" applyBorder="1" applyAlignment="1">
      <alignment vertical="center" wrapText="1"/>
    </xf>
    <xf numFmtId="0" fontId="13" fillId="0" borderId="0" xfId="0" applyFont="1" applyAlignment="1">
      <alignment horizontal="center"/>
    </xf>
    <xf numFmtId="9" fontId="5" fillId="0" borderId="1" xfId="6" applyFont="1" applyBorder="1" applyAlignment="1">
      <alignment horizontal="center" vertical="center"/>
    </xf>
    <xf numFmtId="9" fontId="1" fillId="0" borderId="1" xfId="0" applyNumberFormat="1" applyFont="1" applyBorder="1" applyAlignment="1">
      <alignment horizontal="center" vertical="center"/>
    </xf>
    <xf numFmtId="9" fontId="3" fillId="2" borderId="1" xfId="6"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horizontal="justify"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xf>
    <xf numFmtId="0" fontId="22" fillId="2" borderId="1" xfId="0" applyFont="1" applyFill="1" applyBorder="1" applyAlignment="1">
      <alignment horizontal="center" wrapText="1"/>
    </xf>
    <xf numFmtId="0" fontId="1" fillId="2" borderId="1"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2" xfId="0" applyFont="1" applyFill="1" applyBorder="1" applyAlignment="1">
      <alignment horizontal="center" vertical="center"/>
    </xf>
    <xf numFmtId="0" fontId="9" fillId="0" borderId="1" xfId="0" applyFont="1" applyFill="1" applyBorder="1" applyAlignment="1">
      <alignment vertical="center"/>
    </xf>
    <xf numFmtId="0" fontId="0" fillId="0" borderId="1" xfId="0" applyFill="1" applyBorder="1" applyAlignment="1">
      <alignment horizontal="center" vertical="center"/>
    </xf>
    <xf numFmtId="0" fontId="2" fillId="0" borderId="1" xfId="0" applyFont="1" applyBorder="1" applyAlignment="1">
      <alignment horizontal="center" vertical="center"/>
    </xf>
    <xf numFmtId="0" fontId="11" fillId="2" borderId="3" xfId="0" applyFont="1" applyFill="1" applyBorder="1" applyAlignment="1">
      <alignment vertical="center" wrapText="1"/>
    </xf>
    <xf numFmtId="0" fontId="11" fillId="2" borderId="12" xfId="0" applyFont="1" applyFill="1" applyBorder="1" applyAlignment="1">
      <alignment vertical="center" wrapText="1"/>
    </xf>
    <xf numFmtId="0" fontId="11" fillId="2" borderId="11" xfId="0" applyFont="1" applyFill="1" applyBorder="1" applyAlignment="1">
      <alignment vertical="center" wrapText="1"/>
    </xf>
    <xf numFmtId="0" fontId="11" fillId="2" borderId="8" xfId="0" applyFont="1" applyFill="1" applyBorder="1" applyAlignment="1">
      <alignment vertical="center" wrapText="1"/>
    </xf>
    <xf numFmtId="0" fontId="11" fillId="2" borderId="10" xfId="0" applyFont="1" applyFill="1" applyBorder="1" applyAlignment="1">
      <alignment vertical="center" wrapText="1"/>
    </xf>
    <xf numFmtId="0" fontId="11" fillId="2" borderId="1" xfId="0" applyFont="1" applyFill="1" applyBorder="1" applyAlignment="1">
      <alignment vertical="center" wrapText="1"/>
    </xf>
    <xf numFmtId="0" fontId="1" fillId="0" borderId="1" xfId="0" applyNumberFormat="1" applyFont="1" applyFill="1" applyBorder="1" applyAlignment="1">
      <alignment horizontal="center" vertical="center"/>
    </xf>
    <xf numFmtId="0" fontId="1" fillId="14" borderId="1"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1" fillId="0" borderId="2" xfId="0" applyFont="1" applyFill="1" applyBorder="1" applyAlignment="1">
      <alignment horizontal="justify" vertical="center" wrapText="1"/>
    </xf>
    <xf numFmtId="0" fontId="9" fillId="0" borderId="1" xfId="0" applyFont="1" applyFill="1" applyBorder="1" applyAlignment="1">
      <alignment horizontal="center" wrapText="1"/>
    </xf>
    <xf numFmtId="0" fontId="9" fillId="0" borderId="1" xfId="0" applyFont="1" applyFill="1" applyBorder="1" applyAlignment="1">
      <alignment vertical="top" wrapText="1"/>
    </xf>
    <xf numFmtId="0" fontId="10" fillId="0" borderId="0" xfId="0" applyFont="1" applyBorder="1" applyAlignment="1">
      <alignment horizontal="center"/>
    </xf>
    <xf numFmtId="0" fontId="10" fillId="0" borderId="12" xfId="0" applyFont="1" applyBorder="1" applyAlignment="1">
      <alignment horizontal="center"/>
    </xf>
    <xf numFmtId="0" fontId="1" fillId="2" borderId="4" xfId="0" applyNumberFormat="1" applyFont="1" applyFill="1" applyBorder="1" applyAlignment="1">
      <alignment horizontal="center" vertical="center" wrapText="1"/>
    </xf>
    <xf numFmtId="0" fontId="1" fillId="2" borderId="6" xfId="0" applyNumberFormat="1" applyFont="1" applyFill="1" applyBorder="1" applyAlignment="1">
      <alignment horizontal="center" vertical="center" wrapText="1"/>
    </xf>
    <xf numFmtId="0" fontId="1" fillId="2" borderId="5"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19" fillId="2" borderId="3"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0" fillId="2" borderId="1" xfId="0" applyNumberFormat="1" applyFont="1" applyFill="1" applyBorder="1" applyAlignment="1">
      <alignment horizontal="center"/>
    </xf>
    <xf numFmtId="0" fontId="10"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6" borderId="1" xfId="0" applyNumberFormat="1" applyFont="1" applyFill="1" applyBorder="1" applyAlignment="1">
      <alignment horizontal="center" vertical="center"/>
    </xf>
    <xf numFmtId="0" fontId="16" fillId="2" borderId="4" xfId="0" applyNumberFormat="1" applyFont="1" applyFill="1" applyBorder="1" applyAlignment="1">
      <alignment horizontal="center" vertical="center" wrapText="1"/>
    </xf>
    <xf numFmtId="0" fontId="16" fillId="2" borderId="6" xfId="0" applyNumberFormat="1" applyFont="1" applyFill="1" applyBorder="1" applyAlignment="1">
      <alignment horizontal="center" vertical="center" wrapText="1"/>
    </xf>
    <xf numFmtId="0" fontId="16" fillId="2" borderId="5" xfId="0" applyNumberFormat="1" applyFont="1" applyFill="1" applyBorder="1" applyAlignment="1">
      <alignment horizontal="center" vertical="center" wrapText="1"/>
    </xf>
    <xf numFmtId="0" fontId="4" fillId="2" borderId="1" xfId="0" applyFont="1" applyFill="1" applyBorder="1" applyAlignment="1">
      <alignment horizontal="center"/>
    </xf>
    <xf numFmtId="0" fontId="1" fillId="2" borderId="1" xfId="0" applyNumberFormat="1" applyFont="1" applyFill="1" applyBorder="1" applyAlignment="1">
      <alignment horizontal="center" vertical="center" wrapText="1"/>
    </xf>
    <xf numFmtId="0" fontId="21" fillId="11" borderId="1" xfId="0" applyFont="1" applyFill="1" applyBorder="1" applyAlignment="1">
      <alignment horizontal="center" vertical="center" wrapText="1"/>
    </xf>
    <xf numFmtId="0" fontId="10" fillId="0" borderId="0" xfId="0" applyFont="1" applyAlignment="1">
      <alignment horizontal="center" vertical="center"/>
    </xf>
    <xf numFmtId="0" fontId="1" fillId="2" borderId="1" xfId="0" applyFont="1" applyFill="1" applyBorder="1" applyAlignment="1">
      <alignment horizontal="center"/>
    </xf>
    <xf numFmtId="0" fontId="1" fillId="2" borderId="4" xfId="0" applyFont="1" applyFill="1" applyBorder="1" applyAlignment="1">
      <alignment horizontal="center"/>
    </xf>
    <xf numFmtId="0" fontId="1" fillId="2" borderId="6" xfId="0" applyFont="1" applyFill="1" applyBorder="1" applyAlignment="1">
      <alignment horizontal="center"/>
    </xf>
    <xf numFmtId="0" fontId="1" fillId="2" borderId="5" xfId="0" applyFont="1" applyFill="1" applyBorder="1" applyAlignment="1">
      <alignment horizontal="center"/>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6" fillId="2" borderId="1" xfId="0" applyNumberFormat="1" applyFont="1" applyFill="1" applyBorder="1" applyAlignment="1">
      <alignment horizontal="center" vertical="center" wrapText="1"/>
    </xf>
  </cellXfs>
  <cellStyles count="7">
    <cellStyle name="Hipervínculo 2" xfId="1" xr:uid="{47A95532-F24E-4128-84D6-DA2B187C4471}"/>
    <cellStyle name="Millares [0] 2" xfId="2" xr:uid="{E89DEDAB-15C3-40C1-86A1-5D5E9AD6ED11}"/>
    <cellStyle name="Normal" xfId="0" builtinId="0"/>
    <cellStyle name="Normal 2" xfId="3" xr:uid="{A241D089-F726-4CEC-B545-C6026EC15215}"/>
    <cellStyle name="Porcentaje" xfId="6" builtinId="5"/>
    <cellStyle name="Porcentaje 2" xfId="5" xr:uid="{9FA2D8BD-EF81-438F-9AA9-E5FEE816806E}"/>
    <cellStyle name="Porcentaje 3" xfId="4" xr:uid="{30036446-B8BC-40DE-94F3-D61354F00D26}"/>
  </cellStyles>
  <dxfs count="16">
    <dxf>
      <fill>
        <patternFill>
          <bgColor theme="9" tint="-0.24994659260841701"/>
        </patternFill>
      </fill>
    </dxf>
    <dxf>
      <fill>
        <patternFill>
          <bgColor rgb="FF92D050"/>
        </patternFill>
      </fill>
    </dxf>
    <dxf>
      <fill>
        <patternFill>
          <bgColor theme="5" tint="0.59996337778862885"/>
        </patternFill>
      </fill>
    </dxf>
    <dxf>
      <fill>
        <patternFill>
          <bgColor rgb="FFFF0000"/>
        </patternFill>
      </fill>
    </dxf>
    <dxf>
      <fill>
        <patternFill>
          <bgColor theme="9" tint="-0.24994659260841701"/>
        </patternFill>
      </fill>
    </dxf>
    <dxf>
      <fill>
        <patternFill>
          <bgColor rgb="FF92D050"/>
        </patternFill>
      </fill>
    </dxf>
    <dxf>
      <fill>
        <patternFill>
          <bgColor theme="5" tint="0.59996337778862885"/>
        </patternFill>
      </fill>
    </dxf>
    <dxf>
      <fill>
        <patternFill>
          <bgColor rgb="FFFF0000"/>
        </patternFill>
      </fill>
    </dxf>
    <dxf>
      <fill>
        <patternFill>
          <bgColor theme="4" tint="0.39994506668294322"/>
        </patternFill>
      </fill>
    </dxf>
    <dxf>
      <fill>
        <patternFill>
          <bgColor rgb="FFFFFF00"/>
        </patternFill>
      </fill>
    </dxf>
    <dxf>
      <fill>
        <patternFill>
          <bgColor theme="5" tint="0.39994506668294322"/>
        </patternFill>
      </fill>
    </dxf>
    <dxf>
      <fill>
        <patternFill>
          <bgColor theme="5" tint="0.59996337778862885"/>
        </patternFill>
      </fill>
    </dxf>
    <dxf>
      <fill>
        <patternFill>
          <bgColor theme="9" tint="-0.24994659260841701"/>
        </patternFill>
      </fill>
    </dxf>
    <dxf>
      <fill>
        <patternFill>
          <bgColor rgb="FF92D050"/>
        </patternFill>
      </fill>
    </dxf>
    <dxf>
      <fill>
        <patternFill>
          <bgColor theme="5" tint="0.59996337778862885"/>
        </patternFill>
      </fill>
    </dxf>
    <dxf>
      <fill>
        <patternFill>
          <bgColor rgb="FFFF0000"/>
        </patternFill>
      </fill>
    </dxf>
  </dxfs>
  <tableStyles count="0" defaultTableStyle="TableStyleMedium2" defaultPivotStyle="PivotStyleLight16"/>
  <colors>
    <mruColors>
      <color rgb="FF00CC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FBC4-0B77-4A33-B954-40F2EEA1BCE3}">
  <dimension ref="A1:L23"/>
  <sheetViews>
    <sheetView workbookViewId="0">
      <selection activeCell="D6" sqref="D6"/>
    </sheetView>
  </sheetViews>
  <sheetFormatPr baseColWidth="10" defaultRowHeight="12.75" x14ac:dyDescent="0.35"/>
  <cols>
    <col min="1" max="1" width="28.3984375" customWidth="1"/>
    <col min="2" max="2" width="21.3984375" customWidth="1"/>
    <col min="3" max="3" width="16" customWidth="1"/>
    <col min="4" max="5" width="21.265625" customWidth="1"/>
    <col min="6" max="6" width="18" customWidth="1"/>
    <col min="7" max="7" width="16.3984375" customWidth="1"/>
    <col min="8" max="8" width="18.3984375" customWidth="1"/>
    <col min="9" max="9" width="23.86328125" customWidth="1"/>
    <col min="10" max="10" width="17.73046875" customWidth="1"/>
    <col min="11" max="11" width="19.265625" customWidth="1"/>
    <col min="12" max="12" width="21" customWidth="1"/>
  </cols>
  <sheetData>
    <row r="1" spans="1:12" ht="17.25" x14ac:dyDescent="0.45">
      <c r="A1" s="138" t="s">
        <v>251</v>
      </c>
      <c r="B1" s="138"/>
      <c r="C1" s="138"/>
      <c r="D1" s="138"/>
      <c r="E1" s="138"/>
      <c r="F1" s="138"/>
      <c r="G1" s="138"/>
      <c r="H1" s="138"/>
      <c r="I1" s="138"/>
    </row>
    <row r="2" spans="1:12" ht="54" x14ac:dyDescent="0.35">
      <c r="A2" s="62" t="s">
        <v>0</v>
      </c>
      <c r="B2" s="62" t="s">
        <v>247</v>
      </c>
      <c r="C2" s="63" t="s">
        <v>260</v>
      </c>
      <c r="D2" s="62" t="s">
        <v>261</v>
      </c>
      <c r="E2" s="62" t="s">
        <v>253</v>
      </c>
      <c r="F2" s="62" t="s">
        <v>254</v>
      </c>
      <c r="G2" s="62" t="s">
        <v>248</v>
      </c>
      <c r="H2" s="62" t="s">
        <v>249</v>
      </c>
      <c r="I2" s="62" t="s">
        <v>250</v>
      </c>
    </row>
    <row r="3" spans="1:12" ht="13.9" x14ac:dyDescent="0.35">
      <c r="A3" s="25" t="s">
        <v>13</v>
      </c>
      <c r="B3" s="64">
        <v>5</v>
      </c>
      <c r="C3" s="64">
        <v>1</v>
      </c>
      <c r="D3" s="64">
        <v>2</v>
      </c>
      <c r="E3" s="64">
        <v>2</v>
      </c>
      <c r="F3" s="88">
        <f>SUM(PLAN_ADECUACIÓN_MIPG_2022!F9)</f>
        <v>0.96599999999999997</v>
      </c>
      <c r="G3" s="77">
        <f>SUM(PLAN_ADECUACIÓN_MIPG_2022!J9)</f>
        <v>1</v>
      </c>
      <c r="H3" s="77">
        <f>SUM(PLAN_ADECUACIÓN_MIPG_2022!L9)</f>
        <v>0.84600000000000009</v>
      </c>
      <c r="I3" s="65" t="s">
        <v>309</v>
      </c>
      <c r="K3" s="66" t="s">
        <v>255</v>
      </c>
      <c r="L3" s="67" t="s">
        <v>308</v>
      </c>
    </row>
    <row r="4" spans="1:12" ht="13.9" x14ac:dyDescent="0.35">
      <c r="A4" s="25" t="s">
        <v>33</v>
      </c>
      <c r="B4" s="82">
        <v>3</v>
      </c>
      <c r="C4" s="82">
        <v>1</v>
      </c>
      <c r="D4" s="82">
        <v>2</v>
      </c>
      <c r="E4" s="82">
        <v>0</v>
      </c>
      <c r="F4" s="89">
        <f>SUM(PLAN_ADECUACIÓN_MIPG_2022!F13)</f>
        <v>1</v>
      </c>
      <c r="G4" s="41">
        <f>SUM(PLAN_ADECUACIÓN_MIPG_2022!J13)</f>
        <v>1</v>
      </c>
      <c r="H4" s="41">
        <f>SUM(PLAN_ADECUACIÓN_MIPG_2022!L13)</f>
        <v>1</v>
      </c>
      <c r="I4" s="65" t="s">
        <v>309</v>
      </c>
      <c r="K4" s="66" t="s">
        <v>256</v>
      </c>
      <c r="L4" s="68" t="s">
        <v>310</v>
      </c>
    </row>
    <row r="5" spans="1:12" ht="13.9" x14ac:dyDescent="0.35">
      <c r="A5" s="25" t="s">
        <v>42</v>
      </c>
      <c r="B5" s="82">
        <v>3</v>
      </c>
      <c r="C5" s="82">
        <v>2</v>
      </c>
      <c r="D5" s="82">
        <v>0</v>
      </c>
      <c r="E5" s="82">
        <v>1</v>
      </c>
      <c r="F5" s="89">
        <f>SUM(PLAN_ADECUACIÓN_MIPG_2022!F17)</f>
        <v>0.95000000000000007</v>
      </c>
      <c r="G5" s="41">
        <f>SUM(PLAN_ADECUACIÓN_MIPG_2022!J17)</f>
        <v>1</v>
      </c>
      <c r="H5" s="41">
        <f>SUM(PLAN_ADECUACIÓN_MIPG_2022!L17)</f>
        <v>0.91666666666666663</v>
      </c>
      <c r="I5" s="65" t="s">
        <v>309</v>
      </c>
      <c r="K5" s="66" t="s">
        <v>257</v>
      </c>
      <c r="L5" s="69" t="s">
        <v>309</v>
      </c>
    </row>
    <row r="6" spans="1:12" ht="41.65" x14ac:dyDescent="0.35">
      <c r="A6" s="25" t="s">
        <v>52</v>
      </c>
      <c r="B6" s="82">
        <v>3</v>
      </c>
      <c r="C6" s="82">
        <v>1</v>
      </c>
      <c r="D6" s="82">
        <v>0</v>
      </c>
      <c r="E6" s="82">
        <v>2</v>
      </c>
      <c r="F6" s="89">
        <f>SUM(PLAN_ADECUACIÓN_MIPG_2022!F21)</f>
        <v>0.83333333333333337</v>
      </c>
      <c r="G6" s="41">
        <f>SUM(PLAN_ADECUACIÓN_MIPG_2022!J21)</f>
        <v>1</v>
      </c>
      <c r="H6" s="41">
        <f>SUM(PLAN_ADECUACIÓN_MIPG_2022!L21)</f>
        <v>0.46666666666666662</v>
      </c>
      <c r="I6" s="90" t="s">
        <v>308</v>
      </c>
    </row>
    <row r="7" spans="1:12" ht="13.9" x14ac:dyDescent="0.35">
      <c r="A7" s="25" t="s">
        <v>62</v>
      </c>
      <c r="B7" s="82">
        <v>4</v>
      </c>
      <c r="C7" s="82">
        <v>1</v>
      </c>
      <c r="D7" s="82">
        <v>2</v>
      </c>
      <c r="E7" s="82">
        <v>1</v>
      </c>
      <c r="F7" s="89">
        <f>SUM(PLAN_ADECUACIÓN_MIPG_2022!F26)</f>
        <v>1</v>
      </c>
      <c r="G7" s="41">
        <f>SUM(PLAN_ADECUACIÓN_MIPG_2022!J26)</f>
        <v>1</v>
      </c>
      <c r="H7" s="41">
        <f>SUM(PLAN_ADECUACIÓN_MIPG_2022!L26)</f>
        <v>0.9375</v>
      </c>
      <c r="I7" s="65" t="s">
        <v>309</v>
      </c>
    </row>
    <row r="8" spans="1:12" ht="55.5" x14ac:dyDescent="0.35">
      <c r="A8" s="25" t="s">
        <v>68</v>
      </c>
      <c r="B8" s="82">
        <v>3</v>
      </c>
      <c r="C8" s="82">
        <v>0</v>
      </c>
      <c r="D8" s="82">
        <v>0</v>
      </c>
      <c r="E8" s="82">
        <v>3</v>
      </c>
      <c r="F8" s="89">
        <f>SUM(PLAN_ADECUACIÓN_MIPG_2022!F30)</f>
        <v>1</v>
      </c>
      <c r="G8" s="41">
        <f>SUM(PLAN_ADECUACIÓN_MIPG_2022!J30)</f>
        <v>1</v>
      </c>
      <c r="H8" s="41">
        <f>SUM(PLAN_ADECUACIÓN_MIPG_2022!L30)</f>
        <v>0.27</v>
      </c>
      <c r="I8" s="90" t="s">
        <v>308</v>
      </c>
    </row>
    <row r="9" spans="1:12" ht="13.9" x14ac:dyDescent="0.35">
      <c r="A9" s="25" t="s">
        <v>79</v>
      </c>
      <c r="B9" s="82">
        <v>1</v>
      </c>
      <c r="C9" s="82">
        <v>0</v>
      </c>
      <c r="D9" s="82">
        <v>0</v>
      </c>
      <c r="E9" s="82">
        <v>1</v>
      </c>
      <c r="F9" s="89">
        <f>SUM(PLAN_ADECUACIÓN_MIPG_2022!F32)</f>
        <v>1</v>
      </c>
      <c r="G9" s="41">
        <f>SUM(PLAN_ADECUACIÓN_MIPG_2022!J32)</f>
        <v>1</v>
      </c>
      <c r="H9" s="41">
        <f>SUM(PLAN_ADECUACIÓN_MIPG_2022!L32)</f>
        <v>0.35</v>
      </c>
      <c r="I9" s="90" t="s">
        <v>308</v>
      </c>
    </row>
    <row r="10" spans="1:12" ht="13.9" x14ac:dyDescent="0.35">
      <c r="A10" s="87" t="s">
        <v>252</v>
      </c>
      <c r="B10" s="92">
        <f>(+B3+B4+B5+B6+B7+B8+B9)</f>
        <v>22</v>
      </c>
      <c r="C10" s="92">
        <f t="shared" ref="C10:E10" si="0">(+C3+C4+C5+C6+C7+C8+C9)</f>
        <v>6</v>
      </c>
      <c r="D10" s="92">
        <f t="shared" si="0"/>
        <v>6</v>
      </c>
      <c r="E10" s="92">
        <f t="shared" si="0"/>
        <v>10</v>
      </c>
      <c r="F10" s="91">
        <f>AVERAGE(F3:F9)</f>
        <v>0.96419047619047615</v>
      </c>
      <c r="G10" s="93">
        <f>AVERAGE(G3:G9)</f>
        <v>1</v>
      </c>
      <c r="H10" s="93">
        <f>AVERAGE(H3:H9)</f>
        <v>0.68383333333333318</v>
      </c>
      <c r="I10" s="94" t="s">
        <v>310</v>
      </c>
    </row>
    <row r="11" spans="1:12" x14ac:dyDescent="0.35">
      <c r="F11" s="28"/>
    </row>
    <row r="14" spans="1:12" ht="17.25" x14ac:dyDescent="0.45">
      <c r="A14" s="139" t="s">
        <v>270</v>
      </c>
      <c r="B14" s="139"/>
      <c r="C14" s="139"/>
      <c r="D14" s="139"/>
      <c r="E14" s="139"/>
      <c r="F14" s="139"/>
      <c r="G14" s="139"/>
      <c r="H14" s="139"/>
      <c r="I14" s="139"/>
      <c r="J14" s="139"/>
      <c r="K14" s="139"/>
    </row>
    <row r="15" spans="1:12" ht="54" x14ac:dyDescent="0.35">
      <c r="A15" s="121" t="s">
        <v>0</v>
      </c>
      <c r="B15" s="121" t="s">
        <v>247</v>
      </c>
      <c r="C15" s="122" t="s">
        <v>260</v>
      </c>
      <c r="D15" s="121" t="s">
        <v>261</v>
      </c>
      <c r="E15" s="121" t="s">
        <v>271</v>
      </c>
      <c r="F15" s="121" t="s">
        <v>272</v>
      </c>
      <c r="G15" s="62" t="s">
        <v>277</v>
      </c>
      <c r="H15" s="121" t="s">
        <v>254</v>
      </c>
      <c r="I15" s="121" t="s">
        <v>248</v>
      </c>
      <c r="J15" s="121" t="s">
        <v>249</v>
      </c>
      <c r="K15" s="62" t="s">
        <v>250</v>
      </c>
    </row>
    <row r="16" spans="1:12" ht="13.9" x14ac:dyDescent="0.35">
      <c r="A16" s="25" t="s">
        <v>13</v>
      </c>
      <c r="B16" s="64">
        <v>2</v>
      </c>
      <c r="C16" s="64">
        <v>0</v>
      </c>
      <c r="D16" s="64">
        <v>0</v>
      </c>
      <c r="E16" s="64">
        <v>1</v>
      </c>
      <c r="F16" s="82">
        <v>1</v>
      </c>
      <c r="G16" s="82">
        <v>0</v>
      </c>
      <c r="H16" s="88">
        <f>SUM(PLAN_ADECUACIÒN_MIPG_2023!F6)</f>
        <v>0.66500000000000004</v>
      </c>
      <c r="I16" s="77">
        <f>SUM(PLAN_ADECUACIÒN_MIPG_2023!J6)</f>
        <v>0</v>
      </c>
      <c r="J16" s="77">
        <f>SUM(PLAN_ADECUACIÒN_MIPG_2023!L6)</f>
        <v>0.21</v>
      </c>
      <c r="K16" s="90" t="s">
        <v>308</v>
      </c>
    </row>
    <row r="17" spans="1:11" ht="13.9" x14ac:dyDescent="0.35">
      <c r="A17" s="27" t="s">
        <v>33</v>
      </c>
      <c r="B17" s="82">
        <v>1</v>
      </c>
      <c r="C17" s="82">
        <v>0</v>
      </c>
      <c r="D17" s="82">
        <v>0</v>
      </c>
      <c r="E17" s="82">
        <v>0</v>
      </c>
      <c r="F17" s="82">
        <v>1</v>
      </c>
      <c r="G17" s="82">
        <v>0</v>
      </c>
      <c r="H17" s="89">
        <f>SUM(PLAN_ADECUACIÒN_MIPG_2023!F8)</f>
        <v>0</v>
      </c>
      <c r="I17" s="41">
        <f>SUM(PLAN_ADECUACIÒN_MIPG_2023!J8)</f>
        <v>0</v>
      </c>
      <c r="J17" s="41">
        <f>SUM(PLAN_ADECUACIÒN_MIPG_2023!L8)</f>
        <v>0</v>
      </c>
      <c r="K17" s="90" t="s">
        <v>308</v>
      </c>
    </row>
    <row r="18" spans="1:11" ht="13.9" x14ac:dyDescent="0.35">
      <c r="A18" s="27" t="s">
        <v>42</v>
      </c>
      <c r="B18" s="82">
        <v>3</v>
      </c>
      <c r="C18" s="82">
        <v>0</v>
      </c>
      <c r="D18" s="82">
        <v>0</v>
      </c>
      <c r="E18" s="82">
        <v>2</v>
      </c>
      <c r="F18" s="124">
        <v>0</v>
      </c>
      <c r="G18" s="82">
        <v>1</v>
      </c>
      <c r="H18" s="89">
        <f>SUM(PLAN_ADECUACIÒN_MIPG_2023!F12)</f>
        <v>0.37666666666666665</v>
      </c>
      <c r="I18" s="41">
        <f>SUM(PLAN_ADECUACIÒN_MIPG_2023!J12)</f>
        <v>0.33333333333333331</v>
      </c>
      <c r="J18" s="41">
        <f>SUM(PLAN_ADECUACIÒN_MIPG_2023!L12)</f>
        <v>0.25</v>
      </c>
      <c r="K18" s="90" t="s">
        <v>308</v>
      </c>
    </row>
    <row r="19" spans="1:11" ht="41.65" x14ac:dyDescent="0.35">
      <c r="A19" s="27" t="s">
        <v>52</v>
      </c>
      <c r="B19" s="82">
        <v>2</v>
      </c>
      <c r="C19" s="82">
        <v>0</v>
      </c>
      <c r="D19" s="82">
        <v>0</v>
      </c>
      <c r="E19" s="82">
        <v>1</v>
      </c>
      <c r="F19" s="82">
        <v>0</v>
      </c>
      <c r="G19" s="82">
        <v>1</v>
      </c>
      <c r="H19" s="89">
        <f>SUM(PLAN_ADECUACIÒN_MIPG_2023!F15)</f>
        <v>0.16500000000000001</v>
      </c>
      <c r="I19" s="41">
        <f>SUM(PLAN_ADECUACIÒN_MIPG_2023!J15)</f>
        <v>0.16500000000000001</v>
      </c>
      <c r="J19" s="41">
        <f>SUM(PLAN_ADECUACIÒN_MIPG_2023!L15)</f>
        <v>0.2</v>
      </c>
      <c r="K19" s="90" t="s">
        <v>308</v>
      </c>
    </row>
    <row r="20" spans="1:11" ht="13.9" x14ac:dyDescent="0.35">
      <c r="A20" s="27" t="s">
        <v>62</v>
      </c>
      <c r="B20" s="82">
        <v>3</v>
      </c>
      <c r="C20" s="82">
        <v>0</v>
      </c>
      <c r="D20" s="82">
        <v>0</v>
      </c>
      <c r="E20" s="82">
        <v>2</v>
      </c>
      <c r="F20" s="82">
        <v>0</v>
      </c>
      <c r="G20" s="82">
        <v>1</v>
      </c>
      <c r="H20" s="89">
        <f>SUM(PLAN_ADECUACIÒN_MIPG_2023!F19)</f>
        <v>0.33333333333333331</v>
      </c>
      <c r="I20" s="41">
        <f>SUM(PLAN_ADECUACIÒN_MIPG_2023!J19)</f>
        <v>0.5</v>
      </c>
      <c r="J20" s="41">
        <f>SUM(PLAN_ADECUACIÒN_MIPG_2023!L19)</f>
        <v>0.39866666666666667</v>
      </c>
      <c r="K20" s="90" t="s">
        <v>308</v>
      </c>
    </row>
    <row r="21" spans="1:11" ht="55.5" x14ac:dyDescent="0.35">
      <c r="A21" s="27" t="s">
        <v>68</v>
      </c>
      <c r="B21" s="82">
        <v>3</v>
      </c>
      <c r="C21" s="82">
        <v>0</v>
      </c>
      <c r="D21" s="82">
        <v>0</v>
      </c>
      <c r="E21" s="82">
        <v>3</v>
      </c>
      <c r="F21" s="124"/>
      <c r="G21" s="124"/>
      <c r="H21" s="89">
        <f>SUM(PLAN_ADECUACIÒN_MIPG_2023!F23)</f>
        <v>0.11</v>
      </c>
      <c r="I21" s="41">
        <f>SUM(PLAN_ADECUACIÒN_MIPG_2023!J23)</f>
        <v>0.11</v>
      </c>
      <c r="J21" s="41">
        <f>SUM(PLAN_ADECUACIÒN_MIPG_2023!L23)</f>
        <v>0.4746333333333333</v>
      </c>
      <c r="K21" s="90" t="s">
        <v>308</v>
      </c>
    </row>
    <row r="22" spans="1:11" ht="13.9" x14ac:dyDescent="0.35">
      <c r="A22" s="27" t="s">
        <v>79</v>
      </c>
      <c r="B22" s="82">
        <v>1</v>
      </c>
      <c r="C22" s="82">
        <v>0</v>
      </c>
      <c r="D22" s="82">
        <v>0</v>
      </c>
      <c r="E22" s="82">
        <v>0</v>
      </c>
      <c r="F22" s="82">
        <v>1</v>
      </c>
      <c r="G22" s="82">
        <v>0</v>
      </c>
      <c r="H22" s="89">
        <f>SUM(PLAN_ADECUACIÒN_MIPG_2023!F25)</f>
        <v>0</v>
      </c>
      <c r="I22" s="41">
        <f>SUM(PLAN_ADECUACIÒN_MIPG_2023!J25)</f>
        <v>0</v>
      </c>
      <c r="J22" s="41">
        <f>SUM(PLAN_ADECUACIÒN_MIPG_2023!L25)</f>
        <v>0</v>
      </c>
      <c r="K22" s="90" t="s">
        <v>308</v>
      </c>
    </row>
    <row r="23" spans="1:11" ht="13.9" x14ac:dyDescent="0.35">
      <c r="A23" s="87" t="s">
        <v>252</v>
      </c>
      <c r="B23" s="92">
        <f>(+B16+B17+B18+B19+B20+B21+B22)</f>
        <v>15</v>
      </c>
      <c r="C23" s="92">
        <f t="shared" ref="C23" si="1">(+C16+C17+C18+C19+C20+C21+C22)</f>
        <v>0</v>
      </c>
      <c r="D23" s="92">
        <f t="shared" ref="D23" si="2">(+D16+D17+D18+D19+D20+D21+D22)</f>
        <v>0</v>
      </c>
      <c r="E23" s="92">
        <f t="shared" ref="E23" si="3">(+E16+E17+E18+E19+E20+E21+E22)</f>
        <v>9</v>
      </c>
      <c r="F23" s="125">
        <f>SUM(F16:F22)</f>
        <v>3</v>
      </c>
      <c r="G23" s="125">
        <f>SUM(G16:G22)</f>
        <v>3</v>
      </c>
      <c r="H23" s="91">
        <f>AVERAGE(H16:H22)</f>
        <v>0.23571428571428574</v>
      </c>
      <c r="I23" s="93">
        <f>AVERAGE(I16:I22)</f>
        <v>0.15833333333333335</v>
      </c>
      <c r="J23" s="93">
        <f>AVERAGE(J16:J22)</f>
        <v>0.21904285714285712</v>
      </c>
      <c r="K23" s="90" t="s">
        <v>308</v>
      </c>
    </row>
  </sheetData>
  <sheetProtection algorithmName="SHA-512" hashValue="6NzX6WcJ/ea6pI21QO3ZJ95cXk1XWRkFTVxh9yefv5Qy7NI0IBXMLqDOH2X/wdLHxOqJhmDw5nY/5UfTDHyb+g==" saltValue="ypj4pM26P087eC1ylOu+ng==" spinCount="100000" sheet="1" objects="1" scenarios="1" formatCells="0" formatColumns="0" formatRows="0" insertColumns="0" insertRows="0" sort="0" autoFilter="0" pivotTables="0"/>
  <mergeCells count="2">
    <mergeCell ref="A1:I1"/>
    <mergeCell ref="A14:K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6"/>
  <sheetViews>
    <sheetView zoomScale="106" zoomScaleNormal="106" workbookViewId="0">
      <selection activeCell="B4" sqref="B4"/>
    </sheetView>
  </sheetViews>
  <sheetFormatPr baseColWidth="10" defaultColWidth="11.3984375" defaultRowHeight="13.15" x14ac:dyDescent="0.4"/>
  <cols>
    <col min="1" max="1" width="39.1328125" style="40" customWidth="1"/>
    <col min="2" max="2" width="30.86328125" style="31" customWidth="1"/>
    <col min="3" max="3" width="24.73046875" style="31" customWidth="1"/>
    <col min="4" max="4" width="30.1328125" style="31" customWidth="1"/>
    <col min="5" max="5" width="22.1328125" style="38" customWidth="1"/>
    <col min="6" max="6" width="19.3984375" style="38" customWidth="1"/>
    <col min="7" max="7" width="101.73046875" style="31" customWidth="1"/>
    <col min="8" max="8" width="45" style="31" hidden="1" customWidth="1"/>
    <col min="9" max="9" width="30.86328125" style="31" hidden="1" customWidth="1"/>
    <col min="10" max="10" width="17.59765625" style="38" customWidth="1"/>
    <col min="11" max="11" width="55.1328125" style="31" customWidth="1"/>
    <col min="12" max="12" width="23.3984375" style="38" customWidth="1"/>
    <col min="13" max="13" width="60.1328125" style="31" customWidth="1"/>
    <col min="14" max="14" width="60.265625" style="31" customWidth="1"/>
    <col min="15" max="15" width="28.73046875" style="31" customWidth="1"/>
    <col min="16" max="16" width="15.3984375" style="31" customWidth="1"/>
    <col min="17" max="16384" width="11.3984375" style="31"/>
  </cols>
  <sheetData>
    <row r="1" spans="1:16" ht="25.15" x14ac:dyDescent="0.7">
      <c r="A1" s="149" t="s">
        <v>200</v>
      </c>
      <c r="B1" s="149"/>
      <c r="C1" s="149"/>
      <c r="D1" s="149"/>
      <c r="E1" s="149"/>
      <c r="F1" s="149"/>
      <c r="G1" s="149"/>
      <c r="H1" s="149"/>
      <c r="I1" s="149"/>
      <c r="J1" s="149"/>
      <c r="K1" s="149"/>
      <c r="L1" s="149"/>
      <c r="M1" s="149"/>
      <c r="N1" s="149"/>
      <c r="O1" s="149"/>
      <c r="P1" s="30"/>
    </row>
    <row r="2" spans="1:16" ht="23.25" customHeight="1" x14ac:dyDescent="0.7">
      <c r="A2" s="150" t="s">
        <v>0</v>
      </c>
      <c r="B2" s="150" t="s">
        <v>1</v>
      </c>
      <c r="C2" s="150" t="s">
        <v>2</v>
      </c>
      <c r="D2" s="150" t="s">
        <v>3</v>
      </c>
      <c r="E2" s="150" t="s">
        <v>4</v>
      </c>
      <c r="F2" s="151" t="s">
        <v>5</v>
      </c>
      <c r="G2" s="151"/>
      <c r="H2" s="151"/>
      <c r="I2" s="151"/>
      <c r="J2" s="152" t="s">
        <v>87</v>
      </c>
      <c r="K2" s="152"/>
      <c r="L2" s="144" t="s">
        <v>88</v>
      </c>
      <c r="M2" s="144"/>
      <c r="N2" s="144"/>
      <c r="O2" s="144"/>
      <c r="P2" s="30"/>
    </row>
    <row r="3" spans="1:16" ht="63" customHeight="1" x14ac:dyDescent="0.7">
      <c r="A3" s="150"/>
      <c r="B3" s="150"/>
      <c r="C3" s="150"/>
      <c r="D3" s="150"/>
      <c r="E3" s="150"/>
      <c r="F3" s="50" t="s">
        <v>6</v>
      </c>
      <c r="G3" s="50" t="s">
        <v>7</v>
      </c>
      <c r="H3" s="50" t="s">
        <v>8</v>
      </c>
      <c r="I3" s="50" t="s">
        <v>9</v>
      </c>
      <c r="J3" s="51" t="s">
        <v>170</v>
      </c>
      <c r="K3" s="52" t="s">
        <v>83</v>
      </c>
      <c r="L3" s="53" t="s">
        <v>89</v>
      </c>
      <c r="M3" s="53" t="s">
        <v>171</v>
      </c>
      <c r="N3" s="53" t="s">
        <v>90</v>
      </c>
      <c r="O3" s="53" t="s">
        <v>91</v>
      </c>
      <c r="P3" s="30"/>
    </row>
    <row r="4" spans="1:16" ht="127.5" customHeight="1" x14ac:dyDescent="0.7">
      <c r="A4" s="60" t="s">
        <v>13</v>
      </c>
      <c r="B4" s="21" t="s">
        <v>14</v>
      </c>
      <c r="C4" s="21" t="s">
        <v>15</v>
      </c>
      <c r="D4" s="21" t="s">
        <v>16</v>
      </c>
      <c r="E4" s="23" t="s">
        <v>10</v>
      </c>
      <c r="F4" s="19">
        <v>1</v>
      </c>
      <c r="G4" s="46" t="s">
        <v>17</v>
      </c>
      <c r="H4" s="16" t="s">
        <v>18</v>
      </c>
      <c r="I4" s="16" t="s">
        <v>19</v>
      </c>
      <c r="J4" s="6">
        <v>1</v>
      </c>
      <c r="K4" s="48" t="s">
        <v>84</v>
      </c>
      <c r="L4" s="19">
        <v>1</v>
      </c>
      <c r="M4" s="46" t="s">
        <v>92</v>
      </c>
      <c r="N4" s="46" t="s">
        <v>304</v>
      </c>
      <c r="O4" s="15" t="s">
        <v>98</v>
      </c>
      <c r="P4" s="30"/>
    </row>
    <row r="5" spans="1:16" ht="97.15" x14ac:dyDescent="0.7">
      <c r="A5" s="60" t="s">
        <v>13</v>
      </c>
      <c r="B5" s="21" t="s">
        <v>201</v>
      </c>
      <c r="C5" s="21" t="s">
        <v>11</v>
      </c>
      <c r="D5" s="22" t="s">
        <v>20</v>
      </c>
      <c r="E5" s="23" t="s">
        <v>10</v>
      </c>
      <c r="F5" s="19">
        <v>1</v>
      </c>
      <c r="G5" s="46" t="s">
        <v>202</v>
      </c>
      <c r="H5" s="15" t="s">
        <v>21</v>
      </c>
      <c r="I5" s="16" t="s">
        <v>203</v>
      </c>
      <c r="J5" s="6">
        <v>1</v>
      </c>
      <c r="K5" s="48" t="s">
        <v>85</v>
      </c>
      <c r="L5" s="19">
        <v>1</v>
      </c>
      <c r="M5" s="46" t="s">
        <v>204</v>
      </c>
      <c r="N5" s="46" t="s">
        <v>186</v>
      </c>
      <c r="O5" s="15" t="s">
        <v>98</v>
      </c>
      <c r="P5" s="30"/>
    </row>
    <row r="6" spans="1:16" ht="324.75" customHeight="1" x14ac:dyDescent="0.7">
      <c r="A6" s="60" t="s">
        <v>13</v>
      </c>
      <c r="B6" s="21" t="s">
        <v>22</v>
      </c>
      <c r="C6" s="21" t="s">
        <v>205</v>
      </c>
      <c r="D6" s="21" t="s">
        <v>206</v>
      </c>
      <c r="E6" s="23" t="s">
        <v>10</v>
      </c>
      <c r="F6" s="19">
        <v>1</v>
      </c>
      <c r="G6" s="46" t="s">
        <v>23</v>
      </c>
      <c r="H6" s="16" t="s">
        <v>24</v>
      </c>
      <c r="I6" s="16" t="s">
        <v>207</v>
      </c>
      <c r="J6" s="54">
        <v>1</v>
      </c>
      <c r="K6" s="48" t="s">
        <v>208</v>
      </c>
      <c r="L6" s="19">
        <v>0.33</v>
      </c>
      <c r="M6" s="46" t="s">
        <v>209</v>
      </c>
      <c r="N6" s="46" t="s">
        <v>210</v>
      </c>
      <c r="O6" s="15" t="s">
        <v>188</v>
      </c>
      <c r="P6" s="30"/>
    </row>
    <row r="7" spans="1:16" ht="97.15" x14ac:dyDescent="0.7">
      <c r="A7" s="60" t="s">
        <v>13</v>
      </c>
      <c r="B7" s="21" t="s">
        <v>211</v>
      </c>
      <c r="C7" s="21" t="s">
        <v>11</v>
      </c>
      <c r="D7" s="22" t="s">
        <v>20</v>
      </c>
      <c r="E7" s="23" t="s">
        <v>10</v>
      </c>
      <c r="F7" s="19">
        <v>1</v>
      </c>
      <c r="G7" s="46" t="s">
        <v>25</v>
      </c>
      <c r="H7" s="15" t="s">
        <v>21</v>
      </c>
      <c r="I7" s="16" t="s">
        <v>26</v>
      </c>
      <c r="J7" s="54">
        <v>1</v>
      </c>
      <c r="K7" s="48" t="s">
        <v>86</v>
      </c>
      <c r="L7" s="19">
        <v>1</v>
      </c>
      <c r="M7" s="46" t="s">
        <v>204</v>
      </c>
      <c r="N7" s="132" t="s">
        <v>161</v>
      </c>
      <c r="O7" s="15" t="s">
        <v>96</v>
      </c>
      <c r="P7" s="30"/>
    </row>
    <row r="8" spans="1:16" ht="409.5" customHeight="1" x14ac:dyDescent="0.4">
      <c r="A8" s="26" t="s">
        <v>13</v>
      </c>
      <c r="B8" s="135" t="s">
        <v>27</v>
      </c>
      <c r="C8" s="135" t="s">
        <v>12</v>
      </c>
      <c r="D8" s="135" t="s">
        <v>28</v>
      </c>
      <c r="E8" s="33" t="s">
        <v>29</v>
      </c>
      <c r="F8" s="19">
        <v>0.83</v>
      </c>
      <c r="G8" s="46" t="s">
        <v>30</v>
      </c>
      <c r="H8" s="16" t="s">
        <v>31</v>
      </c>
      <c r="I8" s="16" t="s">
        <v>32</v>
      </c>
      <c r="J8" s="6">
        <v>1</v>
      </c>
      <c r="K8" s="48" t="s">
        <v>212</v>
      </c>
      <c r="L8" s="19">
        <v>0.9</v>
      </c>
      <c r="M8" s="46" t="s">
        <v>100</v>
      </c>
      <c r="N8" s="46" t="s">
        <v>101</v>
      </c>
      <c r="O8" s="15" t="s">
        <v>188</v>
      </c>
      <c r="P8" s="32"/>
    </row>
    <row r="9" spans="1:16" ht="21" customHeight="1" x14ac:dyDescent="0.4">
      <c r="A9" s="143" t="s">
        <v>258</v>
      </c>
      <c r="B9" s="143"/>
      <c r="C9" s="143"/>
      <c r="D9" s="143"/>
      <c r="E9" s="143"/>
      <c r="F9" s="72">
        <f>(+F4+F5+F6+F7+F8)/5</f>
        <v>0.96599999999999997</v>
      </c>
      <c r="G9" s="73"/>
      <c r="H9" s="74"/>
      <c r="I9" s="74"/>
      <c r="J9" s="76">
        <f>(+J4+J5+J6+J7+J8)/5</f>
        <v>1</v>
      </c>
      <c r="K9" s="75"/>
      <c r="L9" s="72">
        <f>(+L4+L5+L6+L7+L8)/5</f>
        <v>0.84600000000000009</v>
      </c>
      <c r="M9" s="153"/>
      <c r="N9" s="154"/>
      <c r="O9" s="155"/>
      <c r="P9" s="32"/>
    </row>
    <row r="10" spans="1:16" ht="263.25" customHeight="1" x14ac:dyDescent="0.7">
      <c r="A10" s="60" t="s">
        <v>33</v>
      </c>
      <c r="B10" s="21" t="s">
        <v>34</v>
      </c>
      <c r="C10" s="21" t="s">
        <v>35</v>
      </c>
      <c r="D10" s="17" t="s">
        <v>36</v>
      </c>
      <c r="E10" s="23" t="s">
        <v>37</v>
      </c>
      <c r="F10" s="20">
        <v>1</v>
      </c>
      <c r="G10" s="21" t="s">
        <v>213</v>
      </c>
      <c r="H10" s="17" t="s">
        <v>214</v>
      </c>
      <c r="I10" s="17" t="s">
        <v>215</v>
      </c>
      <c r="J10" s="6">
        <v>1</v>
      </c>
      <c r="K10" s="11" t="s">
        <v>216</v>
      </c>
      <c r="L10" s="19">
        <v>1</v>
      </c>
      <c r="M10" s="46" t="s">
        <v>217</v>
      </c>
      <c r="N10" s="46" t="s">
        <v>189</v>
      </c>
      <c r="O10" s="15" t="s">
        <v>98</v>
      </c>
      <c r="P10" s="30"/>
    </row>
    <row r="11" spans="1:16" ht="219" customHeight="1" x14ac:dyDescent="0.7">
      <c r="A11" s="60" t="s">
        <v>33</v>
      </c>
      <c r="B11" s="21" t="s">
        <v>218</v>
      </c>
      <c r="C11" s="21" t="s">
        <v>38</v>
      </c>
      <c r="D11" s="17" t="s">
        <v>39</v>
      </c>
      <c r="E11" s="23" t="s">
        <v>37</v>
      </c>
      <c r="F11" s="20">
        <v>1</v>
      </c>
      <c r="G11" s="21" t="s">
        <v>219</v>
      </c>
      <c r="H11" s="17" t="s">
        <v>102</v>
      </c>
      <c r="I11" s="17" t="s">
        <v>103</v>
      </c>
      <c r="J11" s="6">
        <v>1</v>
      </c>
      <c r="K11" s="11" t="s">
        <v>107</v>
      </c>
      <c r="L11" s="19">
        <v>1</v>
      </c>
      <c r="M11" s="46" t="s">
        <v>220</v>
      </c>
      <c r="N11" s="46" t="s">
        <v>305</v>
      </c>
      <c r="O11" s="15" t="s">
        <v>98</v>
      </c>
      <c r="P11" s="30"/>
    </row>
    <row r="12" spans="1:16" ht="55.5" x14ac:dyDescent="0.7">
      <c r="A12" s="79" t="s">
        <v>33</v>
      </c>
      <c r="B12" s="21" t="s">
        <v>40</v>
      </c>
      <c r="C12" s="21" t="s">
        <v>41</v>
      </c>
      <c r="D12" s="110" t="s">
        <v>28</v>
      </c>
      <c r="E12" s="33" t="s">
        <v>37</v>
      </c>
      <c r="F12" s="19">
        <v>1</v>
      </c>
      <c r="G12" s="21" t="s">
        <v>104</v>
      </c>
      <c r="H12" s="17" t="s">
        <v>105</v>
      </c>
      <c r="I12" s="17" t="s">
        <v>106</v>
      </c>
      <c r="J12" s="6">
        <v>1</v>
      </c>
      <c r="K12" s="11" t="s">
        <v>221</v>
      </c>
      <c r="L12" s="19">
        <v>1</v>
      </c>
      <c r="M12" s="46" t="s">
        <v>100</v>
      </c>
      <c r="N12" s="15" t="s">
        <v>161</v>
      </c>
      <c r="O12" s="15" t="s">
        <v>96</v>
      </c>
      <c r="P12" s="30"/>
    </row>
    <row r="13" spans="1:16" ht="26.25" customHeight="1" x14ac:dyDescent="0.7">
      <c r="A13" s="143" t="s">
        <v>259</v>
      </c>
      <c r="B13" s="143"/>
      <c r="C13" s="143"/>
      <c r="D13" s="143"/>
      <c r="E13" s="143"/>
      <c r="F13" s="72">
        <f>(+F10+F11+F12)/3</f>
        <v>1</v>
      </c>
      <c r="G13" s="80"/>
      <c r="H13" s="81"/>
      <c r="I13" s="81"/>
      <c r="J13" s="72">
        <f>(+J10+J11+J12)/3</f>
        <v>1</v>
      </c>
      <c r="K13" s="80"/>
      <c r="L13" s="72">
        <f>(+L10+L11+L12)/3</f>
        <v>1</v>
      </c>
      <c r="M13" s="140"/>
      <c r="N13" s="141"/>
      <c r="O13" s="142"/>
      <c r="P13" s="30"/>
    </row>
    <row r="14" spans="1:16" ht="272.25" customHeight="1" x14ac:dyDescent="0.7">
      <c r="A14" s="60" t="s">
        <v>42</v>
      </c>
      <c r="B14" s="21" t="s">
        <v>43</v>
      </c>
      <c r="C14" s="21" t="s">
        <v>44</v>
      </c>
      <c r="D14" s="17" t="s">
        <v>45</v>
      </c>
      <c r="E14" s="23" t="s">
        <v>46</v>
      </c>
      <c r="F14" s="18">
        <v>1</v>
      </c>
      <c r="G14" s="11" t="s">
        <v>112</v>
      </c>
      <c r="H14" s="4" t="s">
        <v>118</v>
      </c>
      <c r="I14" s="4" t="s">
        <v>113</v>
      </c>
      <c r="J14" s="6">
        <v>1</v>
      </c>
      <c r="K14" s="56" t="s">
        <v>184</v>
      </c>
      <c r="L14" s="19">
        <v>1</v>
      </c>
      <c r="M14" s="46" t="s">
        <v>222</v>
      </c>
      <c r="N14" s="15" t="s">
        <v>161</v>
      </c>
      <c r="O14" s="15" t="s">
        <v>96</v>
      </c>
      <c r="P14" s="30"/>
    </row>
    <row r="15" spans="1:16" ht="194.25" x14ac:dyDescent="0.7">
      <c r="A15" s="60" t="s">
        <v>42</v>
      </c>
      <c r="B15" s="21" t="s">
        <v>47</v>
      </c>
      <c r="C15" s="21" t="s">
        <v>48</v>
      </c>
      <c r="D15" s="17" t="s">
        <v>49</v>
      </c>
      <c r="E15" s="23" t="s">
        <v>46</v>
      </c>
      <c r="F15" s="18">
        <v>1</v>
      </c>
      <c r="G15" s="11" t="s">
        <v>114</v>
      </c>
      <c r="H15" s="4" t="s">
        <v>119</v>
      </c>
      <c r="I15" s="4" t="s">
        <v>113</v>
      </c>
      <c r="J15" s="6">
        <v>1</v>
      </c>
      <c r="K15" s="11" t="s">
        <v>212</v>
      </c>
      <c r="L15" s="19">
        <v>1</v>
      </c>
      <c r="M15" s="46" t="s">
        <v>185</v>
      </c>
      <c r="N15" s="15" t="s">
        <v>161</v>
      </c>
      <c r="O15" s="15" t="s">
        <v>96</v>
      </c>
      <c r="P15" s="30"/>
    </row>
    <row r="16" spans="1:16" ht="41.65" x14ac:dyDescent="0.7">
      <c r="A16" s="79" t="s">
        <v>42</v>
      </c>
      <c r="B16" s="21" t="s">
        <v>50</v>
      </c>
      <c r="C16" s="21" t="s">
        <v>168</v>
      </c>
      <c r="D16" s="29" t="s">
        <v>28</v>
      </c>
      <c r="E16" s="55" t="s">
        <v>51</v>
      </c>
      <c r="F16" s="57">
        <v>0.85</v>
      </c>
      <c r="G16" s="11" t="s">
        <v>115</v>
      </c>
      <c r="H16" s="4" t="s">
        <v>116</v>
      </c>
      <c r="I16" s="4" t="s">
        <v>117</v>
      </c>
      <c r="J16" s="6">
        <v>1</v>
      </c>
      <c r="K16" s="11" t="s">
        <v>223</v>
      </c>
      <c r="L16" s="19">
        <v>0.75</v>
      </c>
      <c r="M16" s="46" t="s">
        <v>100</v>
      </c>
      <c r="N16" s="46" t="s">
        <v>101</v>
      </c>
      <c r="O16" s="15" t="s">
        <v>188</v>
      </c>
      <c r="P16" s="30"/>
    </row>
    <row r="17" spans="1:16" ht="26.25" customHeight="1" x14ac:dyDescent="0.7">
      <c r="A17" s="145" t="s">
        <v>262</v>
      </c>
      <c r="B17" s="146"/>
      <c r="C17" s="146"/>
      <c r="D17" s="146"/>
      <c r="E17" s="147"/>
      <c r="F17" s="72">
        <f>(+F14+F15+F16)/3</f>
        <v>0.95000000000000007</v>
      </c>
      <c r="G17" s="80"/>
      <c r="H17" s="83"/>
      <c r="I17" s="83"/>
      <c r="J17" s="72">
        <f>(+J14+J15+J16)/3</f>
        <v>1</v>
      </c>
      <c r="K17" s="80"/>
      <c r="L17" s="72">
        <f>(+L14+L15+L16)/3</f>
        <v>0.91666666666666663</v>
      </c>
      <c r="M17" s="140"/>
      <c r="N17" s="141"/>
      <c r="O17" s="142"/>
      <c r="P17" s="30"/>
    </row>
    <row r="18" spans="1:16" ht="107.25" customHeight="1" x14ac:dyDescent="0.7">
      <c r="A18" s="60" t="s">
        <v>52</v>
      </c>
      <c r="B18" s="21" t="s">
        <v>53</v>
      </c>
      <c r="C18" s="21" t="s">
        <v>54</v>
      </c>
      <c r="D18" s="17" t="s">
        <v>55</v>
      </c>
      <c r="E18" s="23" t="s">
        <v>56</v>
      </c>
      <c r="F18" s="41">
        <v>1</v>
      </c>
      <c r="G18" s="47" t="s">
        <v>224</v>
      </c>
      <c r="H18" s="61" t="s">
        <v>198</v>
      </c>
      <c r="I18" s="136" t="s">
        <v>225</v>
      </c>
      <c r="J18" s="18">
        <v>1</v>
      </c>
      <c r="K18" s="21" t="s">
        <v>226</v>
      </c>
      <c r="L18" s="19">
        <v>1</v>
      </c>
      <c r="M18" s="46" t="s">
        <v>227</v>
      </c>
      <c r="N18" s="15" t="s">
        <v>161</v>
      </c>
      <c r="O18" s="15" t="s">
        <v>96</v>
      </c>
      <c r="P18" s="30"/>
    </row>
    <row r="19" spans="1:16" ht="304.5" customHeight="1" x14ac:dyDescent="0.7">
      <c r="A19" s="60" t="s">
        <v>52</v>
      </c>
      <c r="B19" s="21" t="s">
        <v>57</v>
      </c>
      <c r="C19" s="21" t="s">
        <v>199</v>
      </c>
      <c r="D19" s="17" t="s">
        <v>58</v>
      </c>
      <c r="E19" s="23" t="s">
        <v>59</v>
      </c>
      <c r="F19" s="41">
        <v>1</v>
      </c>
      <c r="G19" s="47" t="s">
        <v>228</v>
      </c>
      <c r="H19" s="29" t="s">
        <v>229</v>
      </c>
      <c r="I19" s="61" t="s">
        <v>225</v>
      </c>
      <c r="J19" s="20">
        <v>1</v>
      </c>
      <c r="K19" s="21" t="s">
        <v>230</v>
      </c>
      <c r="L19" s="19">
        <v>0</v>
      </c>
      <c r="M19" s="46" t="s">
        <v>231</v>
      </c>
      <c r="N19" s="46" t="s">
        <v>267</v>
      </c>
      <c r="O19" s="15" t="s">
        <v>188</v>
      </c>
      <c r="P19" s="30"/>
    </row>
    <row r="20" spans="1:16" ht="90" customHeight="1" x14ac:dyDescent="0.7">
      <c r="A20" s="79" t="s">
        <v>52</v>
      </c>
      <c r="B20" s="21" t="s">
        <v>60</v>
      </c>
      <c r="C20" s="21" t="s">
        <v>61</v>
      </c>
      <c r="D20" s="110" t="s">
        <v>28</v>
      </c>
      <c r="E20" s="33" t="s">
        <v>56</v>
      </c>
      <c r="F20" s="19">
        <v>0.5</v>
      </c>
      <c r="G20" s="22" t="s">
        <v>232</v>
      </c>
      <c r="H20" s="29" t="s">
        <v>233</v>
      </c>
      <c r="I20" s="55" t="s">
        <v>122</v>
      </c>
      <c r="J20" s="20">
        <v>1</v>
      </c>
      <c r="K20" s="21" t="s">
        <v>108</v>
      </c>
      <c r="L20" s="19">
        <v>0.4</v>
      </c>
      <c r="M20" s="46" t="s">
        <v>100</v>
      </c>
      <c r="N20" s="46" t="s">
        <v>101</v>
      </c>
      <c r="O20" s="15" t="s">
        <v>188</v>
      </c>
      <c r="P20" s="30"/>
    </row>
    <row r="21" spans="1:16" ht="30.75" customHeight="1" x14ac:dyDescent="0.7">
      <c r="A21" s="143" t="s">
        <v>263</v>
      </c>
      <c r="B21" s="143"/>
      <c r="C21" s="143"/>
      <c r="D21" s="143"/>
      <c r="E21" s="143"/>
      <c r="F21" s="72">
        <f>(+F18+F19+F20)/3</f>
        <v>0.83333333333333337</v>
      </c>
      <c r="G21" s="71"/>
      <c r="H21" s="84"/>
      <c r="I21" s="85"/>
      <c r="J21" s="72">
        <f>(+J18+J19+J20)/3</f>
        <v>1</v>
      </c>
      <c r="K21" s="80"/>
      <c r="L21" s="72">
        <f>(+L18+L19+L20)/3</f>
        <v>0.46666666666666662</v>
      </c>
      <c r="M21" s="140"/>
      <c r="N21" s="141"/>
      <c r="O21" s="142"/>
      <c r="P21" s="30"/>
    </row>
    <row r="22" spans="1:16" ht="207" customHeight="1" x14ac:dyDescent="0.7">
      <c r="A22" s="60" t="s">
        <v>62</v>
      </c>
      <c r="B22" s="21" t="s">
        <v>172</v>
      </c>
      <c r="C22" s="21" t="s">
        <v>173</v>
      </c>
      <c r="D22" s="61" t="s">
        <v>174</v>
      </c>
      <c r="E22" s="61" t="s">
        <v>63</v>
      </c>
      <c r="F22" s="41">
        <v>1</v>
      </c>
      <c r="G22" s="47" t="s">
        <v>175</v>
      </c>
      <c r="H22" s="137" t="s">
        <v>176</v>
      </c>
      <c r="I22" s="137" t="s">
        <v>177</v>
      </c>
      <c r="J22" s="20">
        <v>1</v>
      </c>
      <c r="K22" s="21" t="s">
        <v>184</v>
      </c>
      <c r="L22" s="19">
        <v>1</v>
      </c>
      <c r="M22" s="46" t="s">
        <v>234</v>
      </c>
      <c r="N22" s="46" t="s">
        <v>235</v>
      </c>
      <c r="O22" s="15" t="s">
        <v>98</v>
      </c>
      <c r="P22" s="30"/>
    </row>
    <row r="23" spans="1:16" ht="393" customHeight="1" x14ac:dyDescent="0.7">
      <c r="A23" s="60" t="s">
        <v>62</v>
      </c>
      <c r="B23" s="21" t="s">
        <v>236</v>
      </c>
      <c r="C23" s="21" t="s">
        <v>64</v>
      </c>
      <c r="D23" s="17" t="s">
        <v>65</v>
      </c>
      <c r="E23" s="17" t="s">
        <v>63</v>
      </c>
      <c r="F23" s="41">
        <v>1</v>
      </c>
      <c r="G23" s="47" t="s">
        <v>178</v>
      </c>
      <c r="H23" s="137" t="s">
        <v>179</v>
      </c>
      <c r="I23" s="137" t="s">
        <v>130</v>
      </c>
      <c r="J23" s="20">
        <v>1</v>
      </c>
      <c r="K23" s="21" t="s">
        <v>109</v>
      </c>
      <c r="L23" s="19">
        <v>1</v>
      </c>
      <c r="M23" s="46" t="s">
        <v>237</v>
      </c>
      <c r="N23" s="49" t="s">
        <v>161</v>
      </c>
      <c r="O23" s="133" t="s">
        <v>96</v>
      </c>
      <c r="P23" s="30"/>
    </row>
    <row r="24" spans="1:16" ht="333.75" customHeight="1" x14ac:dyDescent="0.7">
      <c r="A24" s="60" t="s">
        <v>62</v>
      </c>
      <c r="B24" s="21" t="s">
        <v>238</v>
      </c>
      <c r="C24" s="21" t="s">
        <v>239</v>
      </c>
      <c r="D24" s="17" t="s">
        <v>240</v>
      </c>
      <c r="E24" s="17" t="s">
        <v>63</v>
      </c>
      <c r="F24" s="41">
        <v>1</v>
      </c>
      <c r="G24" s="47" t="s">
        <v>180</v>
      </c>
      <c r="H24" s="137" t="s">
        <v>181</v>
      </c>
      <c r="I24" s="137" t="s">
        <v>130</v>
      </c>
      <c r="J24" s="20">
        <v>1</v>
      </c>
      <c r="K24" s="21" t="s">
        <v>109</v>
      </c>
      <c r="L24" s="19">
        <v>1</v>
      </c>
      <c r="M24" s="46" t="s">
        <v>241</v>
      </c>
      <c r="N24" s="46" t="s">
        <v>197</v>
      </c>
      <c r="O24" s="15" t="s">
        <v>98</v>
      </c>
      <c r="P24" s="30"/>
    </row>
    <row r="25" spans="1:16" ht="41.65" x14ac:dyDescent="0.7">
      <c r="A25" s="79" t="s">
        <v>62</v>
      </c>
      <c r="B25" s="21" t="s">
        <v>66</v>
      </c>
      <c r="C25" s="21" t="s">
        <v>67</v>
      </c>
      <c r="D25" s="29" t="s">
        <v>28</v>
      </c>
      <c r="E25" s="29" t="s">
        <v>63</v>
      </c>
      <c r="F25" s="41">
        <v>1</v>
      </c>
      <c r="G25" s="47" t="s">
        <v>242</v>
      </c>
      <c r="H25" s="123" t="s">
        <v>182</v>
      </c>
      <c r="I25" s="27" t="s">
        <v>130</v>
      </c>
      <c r="J25" s="20">
        <v>1</v>
      </c>
      <c r="K25" s="21" t="s">
        <v>109</v>
      </c>
      <c r="L25" s="19">
        <v>0.75</v>
      </c>
      <c r="M25" s="46" t="s">
        <v>100</v>
      </c>
      <c r="N25" s="46" t="s">
        <v>101</v>
      </c>
      <c r="O25" s="15" t="s">
        <v>188</v>
      </c>
      <c r="P25" s="30"/>
    </row>
    <row r="26" spans="1:16" ht="26.25" customHeight="1" x14ac:dyDescent="0.7">
      <c r="A26" s="145" t="s">
        <v>264</v>
      </c>
      <c r="B26" s="146"/>
      <c r="C26" s="146"/>
      <c r="D26" s="146"/>
      <c r="E26" s="147"/>
      <c r="F26" s="72">
        <f>(+F22+F23+F24+F25)/4</f>
        <v>1</v>
      </c>
      <c r="G26" s="86"/>
      <c r="H26" s="58"/>
      <c r="I26" s="24"/>
      <c r="J26" s="72">
        <f>(+J22+J23+J24+J25)/4</f>
        <v>1</v>
      </c>
      <c r="K26" s="80"/>
      <c r="L26" s="72">
        <f>(+L22+L23+L24+L25)/4</f>
        <v>0.9375</v>
      </c>
      <c r="M26" s="140"/>
      <c r="N26" s="141"/>
      <c r="O26" s="142"/>
      <c r="P26" s="30"/>
    </row>
    <row r="27" spans="1:16" ht="168.75" customHeight="1" x14ac:dyDescent="0.7">
      <c r="A27" s="60" t="s">
        <v>68</v>
      </c>
      <c r="B27" s="21" t="s">
        <v>69</v>
      </c>
      <c r="C27" s="21" t="s">
        <v>70</v>
      </c>
      <c r="D27" s="17" t="s">
        <v>71</v>
      </c>
      <c r="E27" s="17" t="s">
        <v>72</v>
      </c>
      <c r="F27" s="18">
        <v>1</v>
      </c>
      <c r="G27" s="47" t="s">
        <v>190</v>
      </c>
      <c r="H27" s="137" t="s">
        <v>183</v>
      </c>
      <c r="I27" s="27" t="s">
        <v>130</v>
      </c>
      <c r="J27" s="20">
        <v>1</v>
      </c>
      <c r="K27" s="59" t="s">
        <v>110</v>
      </c>
      <c r="L27" s="44">
        <v>0.33300000000000002</v>
      </c>
      <c r="M27" s="46" t="s">
        <v>243</v>
      </c>
      <c r="N27" s="46" t="s">
        <v>193</v>
      </c>
      <c r="O27" s="15" t="s">
        <v>188</v>
      </c>
      <c r="P27" s="30"/>
    </row>
    <row r="28" spans="1:16" ht="199.5" customHeight="1" x14ac:dyDescent="0.7">
      <c r="A28" s="60" t="s">
        <v>68</v>
      </c>
      <c r="B28" s="21" t="s">
        <v>73</v>
      </c>
      <c r="C28" s="21" t="s">
        <v>74</v>
      </c>
      <c r="D28" s="17" t="s">
        <v>75</v>
      </c>
      <c r="E28" s="17" t="s">
        <v>76</v>
      </c>
      <c r="F28" s="6">
        <v>1</v>
      </c>
      <c r="G28" s="11" t="s">
        <v>191</v>
      </c>
      <c r="H28" s="5" t="s">
        <v>192</v>
      </c>
      <c r="I28" s="3" t="s">
        <v>130</v>
      </c>
      <c r="J28" s="20">
        <v>1</v>
      </c>
      <c r="K28" s="59" t="s">
        <v>184</v>
      </c>
      <c r="L28" s="44">
        <v>7.6999999999999999E-2</v>
      </c>
      <c r="M28" s="46" t="s">
        <v>244</v>
      </c>
      <c r="N28" s="46" t="s">
        <v>196</v>
      </c>
      <c r="O28" s="15" t="s">
        <v>188</v>
      </c>
      <c r="P28" s="30"/>
    </row>
    <row r="29" spans="1:16" ht="41.65" x14ac:dyDescent="0.7">
      <c r="A29" s="79" t="s">
        <v>68</v>
      </c>
      <c r="B29" s="21" t="s">
        <v>77</v>
      </c>
      <c r="C29" s="21" t="s">
        <v>67</v>
      </c>
      <c r="D29" s="110" t="s">
        <v>78</v>
      </c>
      <c r="E29" s="110" t="s">
        <v>56</v>
      </c>
      <c r="F29" s="20">
        <v>1</v>
      </c>
      <c r="G29" s="21" t="s">
        <v>194</v>
      </c>
      <c r="H29" s="5" t="s">
        <v>195</v>
      </c>
      <c r="I29" s="3" t="s">
        <v>130</v>
      </c>
      <c r="J29" s="20">
        <v>1</v>
      </c>
      <c r="K29" s="21" t="s">
        <v>111</v>
      </c>
      <c r="L29" s="19">
        <v>0.4</v>
      </c>
      <c r="M29" s="46" t="s">
        <v>100</v>
      </c>
      <c r="N29" s="46" t="s">
        <v>101</v>
      </c>
      <c r="O29" s="15" t="s">
        <v>188</v>
      </c>
      <c r="P29" s="30"/>
    </row>
    <row r="30" spans="1:16" ht="24.75" customHeight="1" x14ac:dyDescent="0.7">
      <c r="A30" s="143" t="s">
        <v>265</v>
      </c>
      <c r="B30" s="143"/>
      <c r="C30" s="143"/>
      <c r="D30" s="143"/>
      <c r="E30" s="143"/>
      <c r="F30" s="72">
        <f>(+F27+F28+F29)/3</f>
        <v>1</v>
      </c>
      <c r="G30" s="80"/>
      <c r="H30" s="5"/>
      <c r="I30" s="3"/>
      <c r="J30" s="72">
        <f>(+J27+J28+J29)/3</f>
        <v>1</v>
      </c>
      <c r="K30" s="80"/>
      <c r="L30" s="72">
        <f>(+L27+L28+L29)/3</f>
        <v>0.27</v>
      </c>
      <c r="M30" s="140"/>
      <c r="N30" s="141"/>
      <c r="O30" s="142"/>
      <c r="P30" s="30"/>
    </row>
    <row r="31" spans="1:16" ht="77.25" customHeight="1" x14ac:dyDescent="0.7">
      <c r="A31" s="79" t="s">
        <v>79</v>
      </c>
      <c r="B31" s="21" t="s">
        <v>80</v>
      </c>
      <c r="C31" s="21" t="s">
        <v>81</v>
      </c>
      <c r="D31" s="134" t="s">
        <v>78</v>
      </c>
      <c r="E31" s="110" t="s">
        <v>82</v>
      </c>
      <c r="F31" s="41">
        <v>1</v>
      </c>
      <c r="G31" s="47" t="s">
        <v>245</v>
      </c>
      <c r="H31" s="61" t="s">
        <v>246</v>
      </c>
      <c r="I31" s="61" t="s">
        <v>130</v>
      </c>
      <c r="J31" s="20">
        <v>1</v>
      </c>
      <c r="K31" s="59" t="s">
        <v>184</v>
      </c>
      <c r="L31" s="19">
        <v>0.35</v>
      </c>
      <c r="M31" s="46" t="s">
        <v>100</v>
      </c>
      <c r="N31" s="46" t="s">
        <v>101</v>
      </c>
      <c r="O31" s="15" t="s">
        <v>188</v>
      </c>
      <c r="P31" s="30"/>
    </row>
    <row r="32" spans="1:16" ht="18.75" customHeight="1" x14ac:dyDescent="0.7">
      <c r="A32" s="143" t="s">
        <v>266</v>
      </c>
      <c r="B32" s="143"/>
      <c r="C32" s="143"/>
      <c r="D32" s="143"/>
      <c r="E32" s="143"/>
      <c r="F32" s="72">
        <f>F31</f>
        <v>1</v>
      </c>
      <c r="G32" s="131"/>
      <c r="H32" s="129"/>
      <c r="I32" s="130"/>
      <c r="J32" s="72">
        <f>J31</f>
        <v>1</v>
      </c>
      <c r="K32" s="99"/>
      <c r="L32" s="72">
        <f>L31</f>
        <v>0.35</v>
      </c>
      <c r="M32" s="140"/>
      <c r="N32" s="141"/>
      <c r="O32" s="142"/>
      <c r="P32" s="30"/>
    </row>
    <row r="33" spans="1:15" s="36" customFormat="1" ht="17.25" x14ac:dyDescent="0.45">
      <c r="A33" s="148" t="s">
        <v>306</v>
      </c>
      <c r="B33" s="148"/>
      <c r="C33" s="148"/>
      <c r="D33" s="148"/>
      <c r="E33" s="148"/>
      <c r="F33" s="35">
        <f>(+F9+F13+F17+F21+F26+F32++F30)/7</f>
        <v>0.96419047619047615</v>
      </c>
      <c r="G33" s="126"/>
      <c r="H33" s="127"/>
      <c r="I33" s="128"/>
      <c r="J33" s="43">
        <f>(J9+J13+J17+J21+J26+J30+J32)/7</f>
        <v>1</v>
      </c>
      <c r="K33" s="99"/>
      <c r="L33" s="43">
        <f>(L9+L13+L17+L21+L26+L30+L32)/7</f>
        <v>0.68383333333333318</v>
      </c>
      <c r="M33" s="140"/>
      <c r="N33" s="141"/>
      <c r="O33" s="142"/>
    </row>
    <row r="34" spans="1:15" ht="13.9" x14ac:dyDescent="0.4">
      <c r="A34" s="39"/>
      <c r="B34" s="36"/>
      <c r="C34" s="36"/>
      <c r="D34" s="36"/>
      <c r="E34" s="37"/>
      <c r="F34" s="37"/>
      <c r="G34" s="36"/>
      <c r="H34" s="36"/>
      <c r="I34" s="36"/>
      <c r="J34" s="37"/>
      <c r="K34" s="36"/>
      <c r="L34" s="37"/>
      <c r="M34" s="36"/>
      <c r="N34" s="36"/>
      <c r="O34" s="36"/>
    </row>
    <row r="35" spans="1:15" ht="13.5" x14ac:dyDescent="0.4">
      <c r="F35" s="42"/>
    </row>
    <row r="36" spans="1:15" x14ac:dyDescent="0.4">
      <c r="L36" s="45"/>
    </row>
  </sheetData>
  <sheetProtection algorithmName="SHA-512" hashValue="UcrwI7UjFzTXYHxIXN10bJrY1zGU8NNISWPg+tShwptN4LRo8ej4/DIKevpvXawZraKdqvvkW1wZkQmJPOg6/A==" saltValue="8qaHwzEZ/BewqJkX/tGhMw==" spinCount="100000" sheet="1" objects="1" scenarios="1" formatCells="0" formatColumns="0" formatRows="0" sort="0" autoFilter="0" pivotTables="0"/>
  <autoFilter ref="A3:Q33" xr:uid="{00000000-0001-0000-0000-000000000000}"/>
  <mergeCells count="25">
    <mergeCell ref="A33:E33"/>
    <mergeCell ref="M33:O33"/>
    <mergeCell ref="A1:O1"/>
    <mergeCell ref="A2:A3"/>
    <mergeCell ref="B2:B3"/>
    <mergeCell ref="C2:C3"/>
    <mergeCell ref="D2:D3"/>
    <mergeCell ref="E2:E3"/>
    <mergeCell ref="F2:I2"/>
    <mergeCell ref="J2:K2"/>
    <mergeCell ref="A9:E9"/>
    <mergeCell ref="A13:E13"/>
    <mergeCell ref="M17:O17"/>
    <mergeCell ref="M13:O13"/>
    <mergeCell ref="M9:O9"/>
    <mergeCell ref="A17:E17"/>
    <mergeCell ref="M30:O30"/>
    <mergeCell ref="M32:O32"/>
    <mergeCell ref="A30:E30"/>
    <mergeCell ref="A32:E32"/>
    <mergeCell ref="L2:O2"/>
    <mergeCell ref="M21:O21"/>
    <mergeCell ref="M26:O26"/>
    <mergeCell ref="A21:E21"/>
    <mergeCell ref="A26:E26"/>
  </mergeCells>
  <printOptions horizontalCentered="1"/>
  <pageMargins left="0.47244094488188981" right="0.47244094488188981" top="0.27559055118110237" bottom="0.31496062992125984" header="0.31496062992125984" footer="0.31496062992125984"/>
  <pageSetup scale="24" fitToHeight="4" orientation="landscape" r:id="rId1"/>
  <extLst>
    <ext xmlns:x14="http://schemas.microsoft.com/office/spreadsheetml/2009/9/main" uri="{78C0D931-6437-407d-A8EE-F0AAD7539E65}">
      <x14:conditionalFormattings>
        <x14:conditionalFormatting xmlns:xm="http://schemas.microsoft.com/office/excel/2006/main">
          <x14:cfRule type="containsText" priority="13" operator="containsText" id="{DD4D922F-09E9-4721-8CC4-EC64698B032A}">
            <xm:f>NOT(ISERROR(SEARCH(PARÁMETROS!$A$5,O4)))</xm:f>
            <xm:f>PARÁMETROS!$A$5</xm:f>
            <x14:dxf>
              <fill>
                <patternFill>
                  <bgColor rgb="FFFF0000"/>
                </patternFill>
              </fill>
            </x14:dxf>
          </x14:cfRule>
          <x14:cfRule type="containsText" priority="14" operator="containsText" id="{9E8E11B2-AB06-4783-8467-1C6A13CBD908}">
            <xm:f>NOT(ISERROR(SEARCH(PARÁMETROS!#REF!,O4)))</xm:f>
            <xm:f>PARÁMETROS!#REF!</xm:f>
            <x14:dxf>
              <fill>
                <patternFill>
                  <bgColor theme="5" tint="0.59996337778862885"/>
                </patternFill>
              </fill>
            </x14:dxf>
          </x14:cfRule>
          <x14:cfRule type="containsText" priority="15" operator="containsText" id="{CEB7DB84-4F3E-437E-B3F4-6220AE26FD90}">
            <xm:f>NOT(ISERROR(SEARCH(PARÁMETROS!$A$4,O4)))</xm:f>
            <xm:f>PARÁMETROS!$A$4</xm:f>
            <x14:dxf>
              <fill>
                <patternFill>
                  <bgColor rgb="FF92D050"/>
                </patternFill>
              </fill>
            </x14:dxf>
          </x14:cfRule>
          <x14:cfRule type="containsText" priority="16" operator="containsText" id="{215DA1A8-3BF7-4E51-A23B-BBCB5272A5CA}">
            <xm:f>NOT(ISERROR(SEARCH(PARÁMETROS!$A$3,O4)))</xm:f>
            <xm:f>PARÁMETROS!$A$3</xm:f>
            <x14:dxf>
              <fill>
                <patternFill>
                  <bgColor theme="9" tint="-0.24994659260841701"/>
                </patternFill>
              </fill>
            </x14:dxf>
          </x14:cfRule>
          <xm:sqref>O4:O8 O10:O12 O14:O16 O18:O20 O22:O25 O27:O29 O31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62CB584-A15B-46E0-B97E-0046DAFBD637}">
          <x14:formula1>
            <xm:f>PARÁMETROS!$A$3:$A$5</xm:f>
          </x14:formula1>
          <xm:sqref>O10:O12 O14:O16 O4:O8 O18:O20 O22:O25 O27:O29 O31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
  <sheetViews>
    <sheetView topLeftCell="A4" workbookViewId="0">
      <selection activeCell="D16" sqref="D16"/>
    </sheetView>
  </sheetViews>
  <sheetFormatPr baseColWidth="10" defaultRowHeight="12.75" x14ac:dyDescent="0.35"/>
  <cols>
    <col min="1" max="1" width="25.265625" customWidth="1"/>
    <col min="2" max="2" width="27" customWidth="1"/>
    <col min="7" max="7" width="44.1328125" customWidth="1"/>
    <col min="8" max="8" width="41.86328125" customWidth="1"/>
  </cols>
  <sheetData>
    <row r="1" spans="1:2" ht="21" x14ac:dyDescent="0.65">
      <c r="A1" s="156" t="s">
        <v>93</v>
      </c>
      <c r="B1" s="156"/>
    </row>
    <row r="2" spans="1:2" ht="13.5" x14ac:dyDescent="0.35">
      <c r="A2" s="1" t="s">
        <v>94</v>
      </c>
      <c r="B2" s="1" t="s">
        <v>95</v>
      </c>
    </row>
    <row r="3" spans="1:2" ht="54.75" customHeight="1" x14ac:dyDescent="0.4">
      <c r="A3" s="9" t="s">
        <v>96</v>
      </c>
      <c r="B3" s="2" t="s">
        <v>97</v>
      </c>
    </row>
    <row r="4" spans="1:2" ht="66" customHeight="1" x14ac:dyDescent="0.4">
      <c r="A4" s="10" t="s">
        <v>98</v>
      </c>
      <c r="B4" s="2" t="s">
        <v>99</v>
      </c>
    </row>
    <row r="5" spans="1:2" ht="27.75" x14ac:dyDescent="0.35">
      <c r="A5" s="14" t="s">
        <v>188</v>
      </c>
      <c r="B5" s="3" t="s">
        <v>187</v>
      </c>
    </row>
    <row r="7" spans="1:2" ht="21" x14ac:dyDescent="0.65">
      <c r="A7" s="156" t="s">
        <v>162</v>
      </c>
      <c r="B7" s="156"/>
    </row>
    <row r="8" spans="1:2" ht="13.5" x14ac:dyDescent="0.35">
      <c r="A8" s="7" t="s">
        <v>94</v>
      </c>
      <c r="B8" s="7" t="s">
        <v>95</v>
      </c>
    </row>
    <row r="9" spans="1:2" ht="41.65" x14ac:dyDescent="0.35">
      <c r="A9" s="8" t="s">
        <v>163</v>
      </c>
      <c r="B9" s="3" t="s">
        <v>274</v>
      </c>
    </row>
    <row r="10" spans="1:2" ht="27.75" x14ac:dyDescent="0.35">
      <c r="A10" s="9" t="s">
        <v>96</v>
      </c>
      <c r="B10" s="3" t="s">
        <v>97</v>
      </c>
    </row>
    <row r="11" spans="1:2" ht="55.5" x14ac:dyDescent="0.35">
      <c r="A11" s="10" t="s">
        <v>98</v>
      </c>
      <c r="B11" s="11" t="s">
        <v>164</v>
      </c>
    </row>
    <row r="12" spans="1:2" ht="27.75" x14ac:dyDescent="0.35">
      <c r="A12" s="12" t="s">
        <v>165</v>
      </c>
      <c r="B12" s="3" t="s">
        <v>268</v>
      </c>
    </row>
    <row r="13" spans="1:2" ht="55.5" x14ac:dyDescent="0.35">
      <c r="A13" s="13" t="s">
        <v>166</v>
      </c>
      <c r="B13" s="5" t="s">
        <v>275</v>
      </c>
    </row>
  </sheetData>
  <mergeCells count="2">
    <mergeCell ref="A1:B1"/>
    <mergeCell ref="A7:B7"/>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63E2E-8AA2-4C41-B2F7-A7CC78FE5909}">
  <sheetPr>
    <pageSetUpPr fitToPage="1"/>
  </sheetPr>
  <dimension ref="A1:O26"/>
  <sheetViews>
    <sheetView tabSelected="1" zoomScale="106" zoomScaleNormal="106" workbookViewId="0">
      <selection activeCell="D4" sqref="D4"/>
    </sheetView>
  </sheetViews>
  <sheetFormatPr baseColWidth="10" defaultColWidth="11.3984375" defaultRowHeight="13.15" x14ac:dyDescent="0.4"/>
  <cols>
    <col min="1" max="1" width="24.1328125" style="111" customWidth="1"/>
    <col min="2" max="2" width="23.59765625" style="105" customWidth="1"/>
    <col min="3" max="3" width="24.265625" style="105" customWidth="1"/>
    <col min="4" max="4" width="17" style="105" customWidth="1"/>
    <col min="5" max="5" width="20.1328125" style="105" customWidth="1"/>
    <col min="6" max="6" width="23.86328125" style="106" customWidth="1"/>
    <col min="7" max="7" width="43.59765625" style="105" customWidth="1"/>
    <col min="8" max="8" width="26.59765625" style="105" hidden="1" customWidth="1"/>
    <col min="9" max="9" width="28.265625" style="105" hidden="1" customWidth="1"/>
    <col min="10" max="10" width="19.73046875" style="105" customWidth="1"/>
    <col min="11" max="11" width="53" style="105" customWidth="1"/>
    <col min="12" max="12" width="18.59765625" style="105" customWidth="1"/>
    <col min="13" max="13" width="56.59765625" style="105" customWidth="1"/>
    <col min="14" max="14" width="53.3984375" style="105" customWidth="1"/>
    <col min="15" max="15" width="25.265625" style="105" customWidth="1"/>
    <col min="16" max="16384" width="11.3984375" style="105"/>
  </cols>
  <sheetData>
    <row r="1" spans="1:15" ht="17.25" x14ac:dyDescent="0.4">
      <c r="A1" s="159" t="s">
        <v>284</v>
      </c>
      <c r="B1" s="159"/>
      <c r="C1" s="159"/>
      <c r="D1" s="159"/>
      <c r="E1" s="159"/>
      <c r="F1" s="159"/>
      <c r="G1" s="159"/>
      <c r="H1" s="159"/>
      <c r="I1" s="159"/>
      <c r="J1" s="159"/>
      <c r="K1" s="159"/>
      <c r="L1" s="159"/>
      <c r="M1" s="159"/>
      <c r="N1" s="159"/>
      <c r="O1" s="159"/>
    </row>
    <row r="2" spans="1:15" ht="27.75" customHeight="1" x14ac:dyDescent="0.4">
      <c r="A2" s="158" t="s">
        <v>0</v>
      </c>
      <c r="B2" s="158" t="s">
        <v>1</v>
      </c>
      <c r="C2" s="158" t="s">
        <v>2</v>
      </c>
      <c r="D2" s="158" t="s">
        <v>3</v>
      </c>
      <c r="E2" s="158" t="s">
        <v>4</v>
      </c>
      <c r="F2" s="151" t="s">
        <v>269</v>
      </c>
      <c r="G2" s="151"/>
      <c r="H2" s="151"/>
      <c r="I2" s="151"/>
      <c r="J2" s="152" t="s">
        <v>87</v>
      </c>
      <c r="K2" s="152"/>
      <c r="L2" s="144" t="s">
        <v>88</v>
      </c>
      <c r="M2" s="144"/>
      <c r="N2" s="144"/>
      <c r="O2" s="144"/>
    </row>
    <row r="3" spans="1:15" ht="79.5" customHeight="1" x14ac:dyDescent="0.4">
      <c r="A3" s="158"/>
      <c r="B3" s="158"/>
      <c r="C3" s="158"/>
      <c r="D3" s="158"/>
      <c r="E3" s="158"/>
      <c r="F3" s="50" t="s">
        <v>6</v>
      </c>
      <c r="G3" s="50" t="s">
        <v>7</v>
      </c>
      <c r="H3" s="50" t="s">
        <v>8</v>
      </c>
      <c r="I3" s="50" t="s">
        <v>9</v>
      </c>
      <c r="J3" s="52" t="s">
        <v>6</v>
      </c>
      <c r="K3" s="52" t="s">
        <v>83</v>
      </c>
      <c r="L3" s="53" t="s">
        <v>89</v>
      </c>
      <c r="M3" s="53" t="s">
        <v>169</v>
      </c>
      <c r="N3" s="53" t="s">
        <v>90</v>
      </c>
      <c r="O3" s="53" t="s">
        <v>91</v>
      </c>
    </row>
    <row r="4" spans="1:15" ht="300" customHeight="1" x14ac:dyDescent="0.4">
      <c r="A4" s="60" t="s">
        <v>13</v>
      </c>
      <c r="B4" s="22" t="s">
        <v>131</v>
      </c>
      <c r="C4" s="22" t="s">
        <v>15</v>
      </c>
      <c r="D4" s="55" t="s">
        <v>16</v>
      </c>
      <c r="E4" s="55" t="s">
        <v>10</v>
      </c>
      <c r="F4" s="19">
        <v>0.42</v>
      </c>
      <c r="G4" s="46" t="s">
        <v>142</v>
      </c>
      <c r="H4" s="15" t="s">
        <v>143</v>
      </c>
      <c r="I4" s="46" t="s">
        <v>285</v>
      </c>
      <c r="J4" s="112">
        <v>0</v>
      </c>
      <c r="K4" s="5" t="s">
        <v>286</v>
      </c>
      <c r="L4" s="113">
        <v>0.42</v>
      </c>
      <c r="M4" s="48" t="s">
        <v>287</v>
      </c>
      <c r="N4" s="22" t="s">
        <v>276</v>
      </c>
      <c r="O4" s="15" t="s">
        <v>165</v>
      </c>
    </row>
    <row r="5" spans="1:15" ht="152.65" x14ac:dyDescent="0.4">
      <c r="A5" s="60" t="s">
        <v>13</v>
      </c>
      <c r="B5" s="22" t="s">
        <v>27</v>
      </c>
      <c r="C5" s="22" t="s">
        <v>12</v>
      </c>
      <c r="D5" s="55" t="s">
        <v>28</v>
      </c>
      <c r="E5" s="55" t="s">
        <v>29</v>
      </c>
      <c r="F5" s="19">
        <v>0.91</v>
      </c>
      <c r="G5" s="46" t="s">
        <v>144</v>
      </c>
      <c r="H5" s="46" t="s">
        <v>145</v>
      </c>
      <c r="I5" s="46" t="s">
        <v>141</v>
      </c>
      <c r="J5" s="112">
        <v>0</v>
      </c>
      <c r="K5" s="5" t="s">
        <v>286</v>
      </c>
      <c r="L5" s="113">
        <v>0</v>
      </c>
      <c r="M5" s="46" t="s">
        <v>100</v>
      </c>
      <c r="N5" s="46" t="s">
        <v>101</v>
      </c>
      <c r="O5" s="15" t="s">
        <v>166</v>
      </c>
    </row>
    <row r="6" spans="1:15" ht="21" customHeight="1" x14ac:dyDescent="0.4">
      <c r="A6" s="164" t="s">
        <v>258</v>
      </c>
      <c r="B6" s="165"/>
      <c r="C6" s="165"/>
      <c r="D6" s="165"/>
      <c r="E6" s="166"/>
      <c r="F6" s="107">
        <f>(+F4+F5)/2</f>
        <v>0.66500000000000004</v>
      </c>
      <c r="G6" s="70"/>
      <c r="H6" s="70"/>
      <c r="I6" s="70"/>
      <c r="J6" s="114">
        <f>(+J4+J5)/2</f>
        <v>0</v>
      </c>
      <c r="K6" s="98"/>
      <c r="L6" s="107">
        <f>(L4+L5)/2</f>
        <v>0.21</v>
      </c>
      <c r="M6" s="157"/>
      <c r="N6" s="157"/>
      <c r="O6" s="157"/>
    </row>
    <row r="7" spans="1:15" ht="78.75" customHeight="1" x14ac:dyDescent="0.4">
      <c r="A7" s="60" t="s">
        <v>33</v>
      </c>
      <c r="B7" s="22" t="s">
        <v>40</v>
      </c>
      <c r="C7" s="22" t="s">
        <v>12</v>
      </c>
      <c r="D7" s="55" t="s">
        <v>28</v>
      </c>
      <c r="E7" s="55" t="s">
        <v>37</v>
      </c>
      <c r="F7" s="41">
        <v>0</v>
      </c>
      <c r="G7" s="47" t="s">
        <v>273</v>
      </c>
      <c r="H7" s="82" t="s">
        <v>120</v>
      </c>
      <c r="I7" s="82" t="s">
        <v>120</v>
      </c>
      <c r="J7" s="112">
        <v>0</v>
      </c>
      <c r="K7" s="5" t="s">
        <v>286</v>
      </c>
      <c r="L7" s="19">
        <v>0</v>
      </c>
      <c r="M7" s="22" t="s">
        <v>288</v>
      </c>
      <c r="N7" s="115" t="s">
        <v>161</v>
      </c>
      <c r="O7" s="15" t="s">
        <v>163</v>
      </c>
    </row>
    <row r="8" spans="1:15" ht="28.5" customHeight="1" x14ac:dyDescent="0.4">
      <c r="A8" s="164" t="s">
        <v>259</v>
      </c>
      <c r="B8" s="165"/>
      <c r="C8" s="165"/>
      <c r="D8" s="165"/>
      <c r="E8" s="166"/>
      <c r="F8" s="108">
        <f>F7</f>
        <v>0</v>
      </c>
      <c r="G8" s="78"/>
      <c r="H8" s="97"/>
      <c r="I8" s="97"/>
      <c r="J8" s="109">
        <f>J7</f>
        <v>0</v>
      </c>
      <c r="K8" s="98"/>
      <c r="L8" s="107">
        <f>L7</f>
        <v>0</v>
      </c>
      <c r="M8" s="170"/>
      <c r="N8" s="170"/>
      <c r="O8" s="170"/>
    </row>
    <row r="9" spans="1:15" ht="83.25" x14ac:dyDescent="0.4">
      <c r="A9" s="60" t="s">
        <v>42</v>
      </c>
      <c r="B9" s="22" t="s">
        <v>43</v>
      </c>
      <c r="C9" s="22" t="s">
        <v>132</v>
      </c>
      <c r="D9" s="55" t="s">
        <v>133</v>
      </c>
      <c r="E9" s="55" t="s">
        <v>46</v>
      </c>
      <c r="F9" s="19">
        <v>0</v>
      </c>
      <c r="G9" s="22" t="s">
        <v>146</v>
      </c>
      <c r="H9" s="22" t="s">
        <v>147</v>
      </c>
      <c r="I9" s="29" t="s">
        <v>147</v>
      </c>
      <c r="J9" s="20">
        <v>0.5</v>
      </c>
      <c r="K9" s="21" t="s">
        <v>289</v>
      </c>
      <c r="L9" s="19">
        <v>0</v>
      </c>
      <c r="M9" s="22" t="s">
        <v>288</v>
      </c>
      <c r="N9" s="115" t="s">
        <v>167</v>
      </c>
      <c r="O9" s="15" t="s">
        <v>163</v>
      </c>
    </row>
    <row r="10" spans="1:15" ht="267" customHeight="1" x14ac:dyDescent="0.4">
      <c r="A10" s="60" t="s">
        <v>42</v>
      </c>
      <c r="B10" s="22" t="s">
        <v>47</v>
      </c>
      <c r="C10" s="22" t="s">
        <v>48</v>
      </c>
      <c r="D10" s="55" t="s">
        <v>45</v>
      </c>
      <c r="E10" s="55" t="s">
        <v>46</v>
      </c>
      <c r="F10" s="19">
        <v>0.25</v>
      </c>
      <c r="G10" s="21" t="s">
        <v>148</v>
      </c>
      <c r="H10" s="21" t="s">
        <v>150</v>
      </c>
      <c r="I10" s="34" t="s">
        <v>113</v>
      </c>
      <c r="J10" s="20">
        <v>0.5</v>
      </c>
      <c r="K10" s="21" t="s">
        <v>290</v>
      </c>
      <c r="L10" s="19">
        <v>0.25</v>
      </c>
      <c r="M10" s="102" t="s">
        <v>291</v>
      </c>
      <c r="N10" s="115" t="s">
        <v>161</v>
      </c>
      <c r="O10" s="15" t="s">
        <v>165</v>
      </c>
    </row>
    <row r="11" spans="1:15" ht="133.5" customHeight="1" x14ac:dyDescent="0.4">
      <c r="A11" s="60" t="s">
        <v>42</v>
      </c>
      <c r="B11" s="22" t="s">
        <v>50</v>
      </c>
      <c r="C11" s="22" t="s">
        <v>12</v>
      </c>
      <c r="D11" s="55" t="s">
        <v>28</v>
      </c>
      <c r="E11" s="55" t="s">
        <v>51</v>
      </c>
      <c r="F11" s="20">
        <v>0.88</v>
      </c>
      <c r="G11" s="21" t="s">
        <v>115</v>
      </c>
      <c r="H11" s="21" t="s">
        <v>149</v>
      </c>
      <c r="I11" s="34" t="s">
        <v>117</v>
      </c>
      <c r="J11" s="20">
        <v>0</v>
      </c>
      <c r="K11" s="11" t="s">
        <v>286</v>
      </c>
      <c r="L11" s="19">
        <v>0.5</v>
      </c>
      <c r="M11" s="46" t="s">
        <v>100</v>
      </c>
      <c r="N11" s="15" t="s">
        <v>101</v>
      </c>
      <c r="O11" s="15" t="s">
        <v>165</v>
      </c>
    </row>
    <row r="12" spans="1:15" ht="40.5" customHeight="1" x14ac:dyDescent="0.4">
      <c r="A12" s="164" t="s">
        <v>262</v>
      </c>
      <c r="B12" s="165"/>
      <c r="C12" s="165"/>
      <c r="D12" s="165"/>
      <c r="E12" s="166"/>
      <c r="F12" s="108">
        <f>(+F9+F10+F11)/3</f>
        <v>0.37666666666666665</v>
      </c>
      <c r="G12" s="83"/>
      <c r="H12" s="83"/>
      <c r="I12" s="83"/>
      <c r="J12" s="108">
        <f>(+J9+J10+J11)/3</f>
        <v>0.33333333333333331</v>
      </c>
      <c r="K12" s="98"/>
      <c r="L12" s="108">
        <f>(+L9+L10+L11)/3</f>
        <v>0.25</v>
      </c>
      <c r="M12" s="157"/>
      <c r="N12" s="157"/>
      <c r="O12" s="157"/>
    </row>
    <row r="13" spans="1:15" ht="83.25" x14ac:dyDescent="0.4">
      <c r="A13" s="60" t="s">
        <v>52</v>
      </c>
      <c r="B13" s="22" t="s">
        <v>53</v>
      </c>
      <c r="C13" s="22" t="s">
        <v>134</v>
      </c>
      <c r="D13" s="22" t="s">
        <v>55</v>
      </c>
      <c r="E13" s="22" t="s">
        <v>56</v>
      </c>
      <c r="F13" s="20">
        <v>0</v>
      </c>
      <c r="G13" s="116" t="s">
        <v>151</v>
      </c>
      <c r="H13" s="21" t="s">
        <v>120</v>
      </c>
      <c r="I13" s="23" t="s">
        <v>125</v>
      </c>
      <c r="J13" s="20">
        <v>0</v>
      </c>
      <c r="K13" s="11" t="s">
        <v>286</v>
      </c>
      <c r="L13" s="19">
        <v>0</v>
      </c>
      <c r="M13" s="22" t="s">
        <v>288</v>
      </c>
      <c r="N13" s="115" t="s">
        <v>161</v>
      </c>
      <c r="O13" s="15" t="s">
        <v>163</v>
      </c>
    </row>
    <row r="14" spans="1:15" ht="98.25" customHeight="1" x14ac:dyDescent="0.4">
      <c r="A14" s="79" t="s">
        <v>52</v>
      </c>
      <c r="B14" s="22" t="s">
        <v>60</v>
      </c>
      <c r="C14" s="22" t="s">
        <v>67</v>
      </c>
      <c r="D14" s="22" t="s">
        <v>28</v>
      </c>
      <c r="E14" s="22" t="s">
        <v>76</v>
      </c>
      <c r="F14" s="20">
        <v>0.33</v>
      </c>
      <c r="G14" s="21" t="s">
        <v>292</v>
      </c>
      <c r="H14" s="21" t="s">
        <v>293</v>
      </c>
      <c r="I14" s="23" t="s">
        <v>225</v>
      </c>
      <c r="J14" s="20">
        <v>0.33</v>
      </c>
      <c r="K14" s="21" t="s">
        <v>294</v>
      </c>
      <c r="L14" s="19">
        <v>0.4</v>
      </c>
      <c r="M14" s="46" t="s">
        <v>100</v>
      </c>
      <c r="N14" s="15" t="s">
        <v>101</v>
      </c>
      <c r="O14" s="15" t="s">
        <v>165</v>
      </c>
    </row>
    <row r="15" spans="1:15" ht="34.5" customHeight="1" x14ac:dyDescent="0.4">
      <c r="A15" s="167" t="s">
        <v>263</v>
      </c>
      <c r="B15" s="168"/>
      <c r="C15" s="168"/>
      <c r="D15" s="168"/>
      <c r="E15" s="169"/>
      <c r="F15" s="109">
        <f>(+F13+F14)/2</f>
        <v>0.16500000000000001</v>
      </c>
      <c r="G15" s="98"/>
      <c r="H15" s="98"/>
      <c r="I15" s="98"/>
      <c r="J15" s="109">
        <f>(+J13+J14)/2</f>
        <v>0.16500000000000001</v>
      </c>
      <c r="K15" s="98"/>
      <c r="L15" s="107">
        <f>(+L13+L14)/2</f>
        <v>0.2</v>
      </c>
      <c r="M15" s="157"/>
      <c r="N15" s="157"/>
      <c r="O15" s="157"/>
    </row>
    <row r="16" spans="1:15" ht="240.75" customHeight="1" x14ac:dyDescent="0.4">
      <c r="A16" s="60" t="s">
        <v>62</v>
      </c>
      <c r="B16" s="22" t="s">
        <v>135</v>
      </c>
      <c r="C16" s="22" t="s">
        <v>136</v>
      </c>
      <c r="D16" s="22" t="s">
        <v>295</v>
      </c>
      <c r="E16" s="22" t="s">
        <v>63</v>
      </c>
      <c r="F16" s="20">
        <v>0</v>
      </c>
      <c r="G16" s="21" t="s">
        <v>123</v>
      </c>
      <c r="H16" s="21" t="s">
        <v>124</v>
      </c>
      <c r="I16" s="17" t="s">
        <v>125</v>
      </c>
      <c r="J16" s="20">
        <v>0</v>
      </c>
      <c r="K16" s="23" t="s">
        <v>286</v>
      </c>
      <c r="L16" s="19">
        <v>0.246</v>
      </c>
      <c r="M16" s="22" t="s">
        <v>296</v>
      </c>
      <c r="N16" s="22" t="s">
        <v>283</v>
      </c>
      <c r="O16" s="15" t="s">
        <v>165</v>
      </c>
    </row>
    <row r="17" spans="1:15" ht="375" customHeight="1" x14ac:dyDescent="0.4">
      <c r="A17" s="60" t="s">
        <v>62</v>
      </c>
      <c r="B17" s="22" t="s">
        <v>297</v>
      </c>
      <c r="C17" s="22" t="s">
        <v>137</v>
      </c>
      <c r="D17" s="22" t="s">
        <v>65</v>
      </c>
      <c r="E17" s="22" t="s">
        <v>63</v>
      </c>
      <c r="F17" s="20">
        <v>0</v>
      </c>
      <c r="G17" s="21" t="s">
        <v>298</v>
      </c>
      <c r="H17" s="21" t="s">
        <v>126</v>
      </c>
      <c r="I17" s="17" t="s">
        <v>127</v>
      </c>
      <c r="J17" s="20">
        <v>0</v>
      </c>
      <c r="K17" s="5" t="s">
        <v>286</v>
      </c>
      <c r="L17" s="19">
        <v>0</v>
      </c>
      <c r="M17" s="22" t="s">
        <v>299</v>
      </c>
      <c r="N17" s="22" t="s">
        <v>282</v>
      </c>
      <c r="O17" s="15" t="s">
        <v>163</v>
      </c>
    </row>
    <row r="18" spans="1:15" ht="120.75" customHeight="1" x14ac:dyDescent="0.4">
      <c r="A18" s="60" t="s">
        <v>62</v>
      </c>
      <c r="B18" s="22" t="s">
        <v>66</v>
      </c>
      <c r="C18" s="22" t="s">
        <v>12</v>
      </c>
      <c r="D18" s="22" t="s">
        <v>28</v>
      </c>
      <c r="E18" s="22" t="s">
        <v>63</v>
      </c>
      <c r="F18" s="20">
        <v>1</v>
      </c>
      <c r="G18" s="17" t="s">
        <v>128</v>
      </c>
      <c r="H18" s="103" t="s">
        <v>129</v>
      </c>
      <c r="I18" s="104" t="s">
        <v>121</v>
      </c>
      <c r="J18" s="20">
        <v>0.5</v>
      </c>
      <c r="K18" s="23" t="s">
        <v>300</v>
      </c>
      <c r="L18" s="19">
        <v>0.95</v>
      </c>
      <c r="M18" s="46" t="s">
        <v>100</v>
      </c>
      <c r="N18" s="46" t="s">
        <v>101</v>
      </c>
      <c r="O18" s="15" t="s">
        <v>165</v>
      </c>
    </row>
    <row r="19" spans="1:15" ht="39.75" customHeight="1" x14ac:dyDescent="0.4">
      <c r="A19" s="164" t="s">
        <v>264</v>
      </c>
      <c r="B19" s="165"/>
      <c r="C19" s="165"/>
      <c r="D19" s="165"/>
      <c r="E19" s="166"/>
      <c r="F19" s="109">
        <f>(+F16+F17+F18)/3</f>
        <v>0.33333333333333331</v>
      </c>
      <c r="G19" s="99"/>
      <c r="H19" s="100"/>
      <c r="I19" s="101"/>
      <c r="J19" s="109">
        <f>(+J16+J17+J18)</f>
        <v>0.5</v>
      </c>
      <c r="K19" s="98"/>
      <c r="L19" s="107">
        <f>(+L16+L17+L18)/3</f>
        <v>0.39866666666666667</v>
      </c>
      <c r="M19" s="157"/>
      <c r="N19" s="157"/>
      <c r="O19" s="157"/>
    </row>
    <row r="20" spans="1:15" ht="175.5" customHeight="1" x14ac:dyDescent="0.4">
      <c r="A20" s="60" t="s">
        <v>68</v>
      </c>
      <c r="B20" s="22" t="s">
        <v>69</v>
      </c>
      <c r="C20" s="22" t="s">
        <v>70</v>
      </c>
      <c r="D20" s="55" t="s">
        <v>138</v>
      </c>
      <c r="E20" s="55" t="s">
        <v>72</v>
      </c>
      <c r="F20" s="20">
        <v>0</v>
      </c>
      <c r="G20" s="22" t="s">
        <v>152</v>
      </c>
      <c r="H20" s="21" t="s">
        <v>153</v>
      </c>
      <c r="I20" s="21" t="s">
        <v>125</v>
      </c>
      <c r="J20" s="20">
        <v>0</v>
      </c>
      <c r="K20" s="11" t="s">
        <v>286</v>
      </c>
      <c r="L20" s="19">
        <v>0.33300000000000002</v>
      </c>
      <c r="M20" s="22" t="s">
        <v>278</v>
      </c>
      <c r="N20" s="22" t="s">
        <v>279</v>
      </c>
      <c r="O20" s="15" t="s">
        <v>165</v>
      </c>
    </row>
    <row r="21" spans="1:15" ht="278.25" customHeight="1" x14ac:dyDescent="0.4">
      <c r="A21" s="60" t="s">
        <v>68</v>
      </c>
      <c r="B21" s="22" t="s">
        <v>73</v>
      </c>
      <c r="C21" s="22" t="s">
        <v>74</v>
      </c>
      <c r="D21" s="55" t="s">
        <v>75</v>
      </c>
      <c r="E21" s="55" t="s">
        <v>76</v>
      </c>
      <c r="F21" s="20">
        <v>0</v>
      </c>
      <c r="G21" s="22" t="s">
        <v>154</v>
      </c>
      <c r="H21" s="21" t="s">
        <v>155</v>
      </c>
      <c r="I21" s="21" t="s">
        <v>125</v>
      </c>
      <c r="J21" s="20">
        <v>0</v>
      </c>
      <c r="K21" s="11" t="s">
        <v>286</v>
      </c>
      <c r="L21" s="44">
        <v>9.0899999999999995E-2</v>
      </c>
      <c r="M21" s="46" t="s">
        <v>281</v>
      </c>
      <c r="N21" s="46" t="s">
        <v>280</v>
      </c>
      <c r="O21" s="15" t="s">
        <v>165</v>
      </c>
    </row>
    <row r="22" spans="1:15" ht="128.25" customHeight="1" x14ac:dyDescent="0.4">
      <c r="A22" s="60" t="s">
        <v>68</v>
      </c>
      <c r="B22" s="22" t="s">
        <v>77</v>
      </c>
      <c r="C22" s="22" t="s">
        <v>12</v>
      </c>
      <c r="D22" s="55" t="s">
        <v>78</v>
      </c>
      <c r="E22" s="55" t="s">
        <v>56</v>
      </c>
      <c r="F22" s="20">
        <v>0.33</v>
      </c>
      <c r="G22" s="22" t="s">
        <v>156</v>
      </c>
      <c r="H22" s="22" t="s">
        <v>157</v>
      </c>
      <c r="I22" s="21" t="s">
        <v>130</v>
      </c>
      <c r="J22" s="20">
        <v>0.33</v>
      </c>
      <c r="K22" s="21" t="s">
        <v>301</v>
      </c>
      <c r="L22" s="19">
        <v>1</v>
      </c>
      <c r="M22" s="46" t="s">
        <v>100</v>
      </c>
      <c r="N22" s="46" t="s">
        <v>101</v>
      </c>
      <c r="O22" s="15" t="s">
        <v>165</v>
      </c>
    </row>
    <row r="23" spans="1:15" ht="40.5" customHeight="1" x14ac:dyDescent="0.4">
      <c r="A23" s="164" t="s">
        <v>265</v>
      </c>
      <c r="B23" s="165"/>
      <c r="C23" s="165"/>
      <c r="D23" s="165"/>
      <c r="E23" s="166"/>
      <c r="F23" s="109">
        <f>(+F20+F21+F22)/3</f>
        <v>0.11</v>
      </c>
      <c r="G23" s="85"/>
      <c r="H23" s="85"/>
      <c r="I23" s="98"/>
      <c r="J23" s="109">
        <f>(+J20+J21+J22)/3</f>
        <v>0.11</v>
      </c>
      <c r="K23" s="98"/>
      <c r="L23" s="107">
        <f>(L20+L21+L22)/3</f>
        <v>0.4746333333333333</v>
      </c>
      <c r="M23" s="157"/>
      <c r="N23" s="157"/>
      <c r="O23" s="157"/>
    </row>
    <row r="24" spans="1:15" ht="115.5" customHeight="1" x14ac:dyDescent="0.4">
      <c r="A24" s="79" t="s">
        <v>79</v>
      </c>
      <c r="B24" s="22" t="s">
        <v>302</v>
      </c>
      <c r="C24" s="22" t="s">
        <v>303</v>
      </c>
      <c r="D24" s="22" t="s">
        <v>139</v>
      </c>
      <c r="E24" s="55" t="s">
        <v>140</v>
      </c>
      <c r="F24" s="20">
        <v>0</v>
      </c>
      <c r="G24" s="21" t="s">
        <v>158</v>
      </c>
      <c r="H24" s="95" t="s">
        <v>159</v>
      </c>
      <c r="I24" s="96" t="s">
        <v>160</v>
      </c>
      <c r="J24" s="20">
        <v>0</v>
      </c>
      <c r="K24" s="21" t="s">
        <v>286</v>
      </c>
      <c r="L24" s="19">
        <v>0</v>
      </c>
      <c r="M24" s="46" t="s">
        <v>100</v>
      </c>
      <c r="N24" s="46" t="s">
        <v>101</v>
      </c>
      <c r="O24" s="15" t="s">
        <v>166</v>
      </c>
    </row>
    <row r="25" spans="1:15" ht="18.75" customHeight="1" x14ac:dyDescent="0.45">
      <c r="A25" s="145" t="s">
        <v>266</v>
      </c>
      <c r="B25" s="146"/>
      <c r="C25" s="146"/>
      <c r="D25" s="146"/>
      <c r="E25" s="147"/>
      <c r="F25" s="76">
        <f>F24</f>
        <v>0</v>
      </c>
      <c r="G25" s="117"/>
      <c r="H25" s="118"/>
      <c r="I25" s="119"/>
      <c r="J25" s="76">
        <f>J24</f>
        <v>0</v>
      </c>
      <c r="K25" s="117"/>
      <c r="L25" s="76">
        <f>L24</f>
        <v>0</v>
      </c>
      <c r="M25" s="171"/>
      <c r="N25" s="171"/>
      <c r="O25" s="171"/>
    </row>
    <row r="26" spans="1:15" ht="17.25" x14ac:dyDescent="0.45">
      <c r="A26" s="148" t="s">
        <v>307</v>
      </c>
      <c r="B26" s="148"/>
      <c r="C26" s="148"/>
      <c r="D26" s="148"/>
      <c r="E26" s="148"/>
      <c r="F26" s="43">
        <f>(F6+F8+F12+F15+F19+F23+F25)/7</f>
        <v>0.23571428571428574</v>
      </c>
      <c r="G26" s="160"/>
      <c r="H26" s="160"/>
      <c r="I26" s="160"/>
      <c r="J26" s="43">
        <f>SUM(J4:J24)/15</f>
        <v>0.21788888888888888</v>
      </c>
      <c r="K26" s="120"/>
      <c r="L26" s="43">
        <f>SUM(L4:L24)/15</f>
        <v>0.3815466666666667</v>
      </c>
      <c r="M26" s="161"/>
      <c r="N26" s="162"/>
      <c r="O26" s="163"/>
    </row>
  </sheetData>
  <sheetProtection algorithmName="SHA-512" hashValue="t1OLNvTOljvFfR8gZLfs4AyjFxLofPpL6UiQPm7Y7zw+kkWzhFUgcPDKVrLJr49S6bTslLqjJTdFZvInwPt83g==" saltValue="y+OgGANcMUJd+aEEqaNlXQ==" spinCount="100000" sheet="1" objects="1" scenarios="1" formatCells="0" formatColumns="0" formatRows="0" sort="0" autoFilter="0" pivotTables="0"/>
  <autoFilter ref="A3:P26" xr:uid="{E6663E2E-8AA2-4C41-B2F7-A7CC78FE5909}"/>
  <mergeCells count="26">
    <mergeCell ref="A26:E26"/>
    <mergeCell ref="G26:I26"/>
    <mergeCell ref="M26:O26"/>
    <mergeCell ref="A19:E19"/>
    <mergeCell ref="A6:E6"/>
    <mergeCell ref="A8:E8"/>
    <mergeCell ref="A12:E12"/>
    <mergeCell ref="A15:E15"/>
    <mergeCell ref="A23:E23"/>
    <mergeCell ref="A25:E25"/>
    <mergeCell ref="M6:O6"/>
    <mergeCell ref="M8:O8"/>
    <mergeCell ref="M12:O12"/>
    <mergeCell ref="M15:O15"/>
    <mergeCell ref="M25:O25"/>
    <mergeCell ref="M23:O23"/>
    <mergeCell ref="M19:O19"/>
    <mergeCell ref="A2:A3"/>
    <mergeCell ref="A1:O1"/>
    <mergeCell ref="F2:I2"/>
    <mergeCell ref="J2:K2"/>
    <mergeCell ref="L2:O2"/>
    <mergeCell ref="B2:B3"/>
    <mergeCell ref="C2:C3"/>
    <mergeCell ref="D2:D3"/>
    <mergeCell ref="E2:E3"/>
  </mergeCells>
  <printOptions horizontalCentered="1"/>
  <pageMargins left="0.47244094488188981" right="0.51181102362204722" top="0.31496062992125984" bottom="0.31496062992125984" header="0.31496062992125984" footer="0.31496062992125984"/>
  <pageSetup paperSize="9" scale="32" fitToHeight="3" orientation="landscape" horizontalDpi="4294967292" verticalDpi="0" r:id="rId1"/>
  <extLst>
    <ext xmlns:x14="http://schemas.microsoft.com/office/spreadsheetml/2009/9/main" uri="{78C0D931-6437-407d-A8EE-F0AAD7539E65}">
      <x14:conditionalFormattings>
        <x14:conditionalFormatting xmlns:xm="http://schemas.microsoft.com/office/excel/2006/main">
          <x14:cfRule type="containsText" priority="29" operator="containsText" id="{837D06E0-F123-4358-9474-45E9724DDDCD}">
            <xm:f>NOT(ISERROR(SEARCH(PARÁMETROS!#REF!,O4)))</xm:f>
            <xm:f>PARÁMETROS!#REF!</xm:f>
            <x14:dxf>
              <fill>
                <patternFill>
                  <bgColor theme="5" tint="0.59996337778862885"/>
                </patternFill>
              </fill>
            </x14:dxf>
          </x14:cfRule>
          <x14:cfRule type="containsText" priority="30" operator="containsText" id="{D80C8DE5-0659-4098-A04C-2B35C619E91D}">
            <xm:f>NOT(ISERROR(SEARCH(PARÁMETROS!$A$13,O4)))</xm:f>
            <xm:f>PARÁMETROS!$A$13</xm:f>
            <x14:dxf>
              <fill>
                <patternFill>
                  <bgColor theme="5" tint="0.39994506668294322"/>
                </patternFill>
              </fill>
            </x14:dxf>
          </x14:cfRule>
          <x14:cfRule type="containsText" priority="31" operator="containsText" id="{0F17C6A3-891B-4E5E-B880-4646049222D8}">
            <xm:f>NOT(ISERROR(SEARCH(PARÁMETROS!$A$12,O4)))</xm:f>
            <xm:f>PARÁMETROS!$A$12</xm:f>
            <x14:dxf>
              <fill>
                <patternFill>
                  <bgColor rgb="FFFFFF00"/>
                </patternFill>
              </fill>
            </x14:dxf>
          </x14:cfRule>
          <x14:cfRule type="containsText" priority="32" operator="containsText" id="{88A87F9A-7025-4836-8842-D5FDCF61C798}">
            <xm:f>NOT(ISERROR(SEARCH(PARÁMETROS!$A$9,O4)))</xm:f>
            <xm:f>PARÁMETROS!$A$9</xm:f>
            <x14:dxf>
              <fill>
                <patternFill>
                  <bgColor theme="4" tint="0.39994506668294322"/>
                </patternFill>
              </fill>
            </x14:dxf>
          </x14:cfRule>
          <x14:cfRule type="containsText" priority="33" operator="containsText" id="{76DA274D-228B-4AFE-BDEF-2515C9081640}">
            <xm:f>NOT(ISERROR(SEARCH(PARÁMETROS!$A$5,O4)))</xm:f>
            <xm:f>PARÁMETROS!$A$5</xm:f>
            <x14:dxf>
              <fill>
                <patternFill>
                  <bgColor rgb="FFFF0000"/>
                </patternFill>
              </fill>
            </x14:dxf>
          </x14:cfRule>
          <x14:cfRule type="containsText" priority="34" operator="containsText" id="{C91B9B04-5C38-497D-BED2-5645F6F15ACF}">
            <xm:f>NOT(ISERROR(SEARCH(PARÁMETROS!#REF!,O4)))</xm:f>
            <xm:f>PARÁMETROS!#REF!</xm:f>
            <x14:dxf>
              <fill>
                <patternFill>
                  <bgColor theme="5" tint="0.59996337778862885"/>
                </patternFill>
              </fill>
            </x14:dxf>
          </x14:cfRule>
          <x14:cfRule type="containsText" priority="35" operator="containsText" id="{6FCC8D32-67BE-4264-979F-CC31EAE36E2A}">
            <xm:f>NOT(ISERROR(SEARCH(PARÁMETROS!$A$4,O4)))</xm:f>
            <xm:f>PARÁMETROS!$A$4</xm:f>
            <x14:dxf>
              <fill>
                <patternFill>
                  <bgColor rgb="FF92D050"/>
                </patternFill>
              </fill>
            </x14:dxf>
          </x14:cfRule>
          <x14:cfRule type="containsText" priority="36" operator="containsText" id="{08C8D6B3-6ED1-4981-8F1C-DC0A94049048}">
            <xm:f>NOT(ISERROR(SEARCH(PARÁMETROS!$A$3,O4)))</xm:f>
            <xm:f>PARÁMETROS!$A$3</xm:f>
            <x14:dxf>
              <fill>
                <patternFill>
                  <bgColor theme="9" tint="-0.24994659260841701"/>
                </patternFill>
              </fill>
            </x14:dxf>
          </x14:cfRule>
          <xm:sqref>O4:O5 O7 O9:O11 O13:O14 O16:O18 O20:O22 O24</xm:sqref>
        </x14:conditionalFormatting>
        <x14:conditionalFormatting xmlns:xm="http://schemas.microsoft.com/office/excel/2006/main">
          <x14:cfRule type="containsText" priority="25" operator="containsText" id="{6F0E7FE8-58EF-4385-BAC8-2A3147FFF88B}">
            <xm:f>NOT(ISERROR(SEARCH(PARÁMETROS!$A$5,O5)))</xm:f>
            <xm:f>PARÁMETROS!$A$5</xm:f>
            <x14:dxf>
              <fill>
                <patternFill>
                  <bgColor rgb="FFFF0000"/>
                </patternFill>
              </fill>
            </x14:dxf>
          </x14:cfRule>
          <x14:cfRule type="containsText" priority="26" operator="containsText" id="{AB9C554F-A8DB-4268-BCEF-8F22B80F73D3}">
            <xm:f>NOT(ISERROR(SEARCH(PARÁMETROS!#REF!,O5)))</xm:f>
            <xm:f>PARÁMETROS!#REF!</xm:f>
            <x14:dxf>
              <fill>
                <patternFill>
                  <bgColor theme="5" tint="0.59996337778862885"/>
                </patternFill>
              </fill>
            </x14:dxf>
          </x14:cfRule>
          <x14:cfRule type="containsText" priority="27" operator="containsText" id="{B20DBEB6-291A-44AF-85E7-FE18162CFABB}">
            <xm:f>NOT(ISERROR(SEARCH(PARÁMETROS!$A$4,O5)))</xm:f>
            <xm:f>PARÁMETROS!$A$4</xm:f>
            <x14:dxf>
              <fill>
                <patternFill>
                  <bgColor rgb="FF92D050"/>
                </patternFill>
              </fill>
            </x14:dxf>
          </x14:cfRule>
          <x14:cfRule type="containsText" priority="28" operator="containsText" id="{DC10F785-045F-48F9-BA2C-76B512FD3E01}">
            <xm:f>NOT(ISERROR(SEARCH(PARÁMETROS!$A$3,O5)))</xm:f>
            <xm:f>PARÁMETROS!$A$3</xm:f>
            <x14:dxf>
              <fill>
                <patternFill>
                  <bgColor theme="9" tint="-0.24994659260841701"/>
                </patternFill>
              </fill>
            </x14:dxf>
          </x14:cfRule>
          <xm:sqref>O5 O7 O9:O11 O13:O14 O16:O18 O20:O22 O24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29B7FCA-2C82-4980-9B7A-C9962608CE1D}">
          <x14:formula1>
            <xm:f>PARÁMETROS!$A$9:$A$13</xm:f>
          </x14:formula1>
          <xm:sqref>O4:O5 O7 O9:O11 O13:O14 O24 O16:O18 O20:O22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RESUMEN</vt:lpstr>
      <vt:lpstr>PLAN_ADECUACIÓN_MIPG_2022</vt:lpstr>
      <vt:lpstr>PARÁMETROS</vt:lpstr>
      <vt:lpstr>PLAN_ADECUACIÒN_MIPG_2023</vt:lpstr>
      <vt:lpstr>PLAN_ADECUACIÓN_MIPG_2022!Títulos_a_imprimir</vt:lpstr>
      <vt:lpstr>PLAN_ADECUACIÒN_MIPG_2023!Títulos_a_imprimir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ASUS</cp:lastModifiedBy>
  <cp:lastPrinted>2023-07-03T07:46:32Z</cp:lastPrinted>
  <dcterms:created xsi:type="dcterms:W3CDTF">2023-06-20T16:21:09Z</dcterms:created>
  <dcterms:modified xsi:type="dcterms:W3CDTF">2023-07-13T15:07:33Z</dcterms:modified>
</cp:coreProperties>
</file>