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lelo_\Downloads\"/>
    </mc:Choice>
  </mc:AlternateContent>
  <xr:revisionPtr revIDLastSave="0" documentId="13_ncr:1_{844CBE90-9B8C-4F75-ADB5-EAB652F58BEF}" xr6:coauthVersionLast="47" xr6:coauthVersionMax="47" xr10:uidLastSave="{00000000-0000-0000-0000-000000000000}"/>
  <bookViews>
    <workbookView xWindow="-120" yWindow="-120" windowWidth="20730" windowHeight="11160" firstSheet="3" activeTab="7" xr2:uid="{00000000-000D-0000-FFFF-FFFF00000000}"/>
  </bookViews>
  <sheets>
    <sheet name="RESERVA" sheetId="1" state="hidden" r:id="rId1"/>
    <sheet name="VIGENCIA" sheetId="2" state="hidden" r:id="rId2"/>
    <sheet name="Metas 1 PA proyectotras" sheetId="17" r:id="rId3"/>
    <sheet name="Metas 2 PA proyecto " sheetId="18" r:id="rId4"/>
    <sheet name="Metas 3 PA proyecto" sheetId="16" r:id="rId5"/>
    <sheet name="Meta 1..n" sheetId="7" state="hidden" r:id="rId6"/>
    <sheet name="Metas 4 PA proyecto" sheetId="19" r:id="rId7"/>
    <sheet name="Indicadores PA" sheetId="8" r:id="rId8"/>
    <sheet name="Territorialización PA" sheetId="9" r:id="rId9"/>
    <sheet name="Instructivo" sheetId="10" r:id="rId10"/>
    <sheet name="Generalidades" sheetId="11" r:id="rId11"/>
    <sheet name="PONDERACIÓN" sheetId="12" r:id="rId12"/>
    <sheet name="Hoja13" sheetId="13" state="hidden" r:id="rId13"/>
    <sheet name="Hoja1" sheetId="14" state="hidden" r:id="rId14"/>
  </sheets>
  <externalReferences>
    <externalReference r:id="rId15"/>
  </externalReferences>
  <definedNames>
    <definedName name="_xlnm._FilterDatabase" localSheetId="7" hidden="1">'Indicadores PA'!$A$12:$AZ$12</definedName>
    <definedName name="_xlnm.Print_Area" localSheetId="7">'Indicadores PA'!$A$1:$AZ$20</definedName>
    <definedName name="_xlnm.Print_Area" localSheetId="2">'Metas 1 PA proyectotras'!$A$1:$AD$43</definedName>
    <definedName name="_xlnm.Print_Area" localSheetId="3">'Metas 2 PA proyecto '!$A$1:$AD$41</definedName>
    <definedName name="_xlnm.Print_Area" localSheetId="4">'Metas 3 PA proyecto'!$A$1:$AD$39</definedName>
    <definedName name="_xlnm.Print_Area" localSheetId="6">'Metas 4 PA proyecto'!$A$1:$AD$41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28" i="17" l="1"/>
  <c r="AG25" i="19"/>
  <c r="AG23" i="19"/>
  <c r="U25" i="17"/>
  <c r="AC25" i="17" s="1"/>
  <c r="U25" i="18"/>
  <c r="U25" i="16"/>
  <c r="U25" i="19"/>
  <c r="O23" i="19"/>
  <c r="O24" i="19"/>
  <c r="O25" i="19"/>
  <c r="O23" i="18"/>
  <c r="O24" i="18"/>
  <c r="O25" i="18"/>
  <c r="AC23" i="19"/>
  <c r="AC24" i="19"/>
  <c r="AC25" i="19"/>
  <c r="S23" i="19"/>
  <c r="AC23" i="16"/>
  <c r="AC24" i="16"/>
  <c r="AC25" i="16"/>
  <c r="AD25" i="16" s="1"/>
  <c r="AC23" i="18"/>
  <c r="AC25" i="18"/>
  <c r="T23" i="18"/>
  <c r="AC23" i="17"/>
  <c r="AC24" i="17"/>
  <c r="H35" i="19"/>
  <c r="H35" i="16" l="1"/>
  <c r="H35" i="18" l="1"/>
  <c r="H35" i="17"/>
  <c r="F35" i="19"/>
  <c r="E35" i="19"/>
  <c r="G35" i="16"/>
  <c r="F35" i="16"/>
  <c r="E35" i="16"/>
  <c r="G35" i="18"/>
  <c r="D35" i="18"/>
  <c r="G35" i="17"/>
  <c r="F35" i="17"/>
  <c r="E35" i="17"/>
  <c r="AH14" i="8" l="1"/>
  <c r="AH13" i="8"/>
  <c r="AB24" i="19" l="1"/>
  <c r="AA24" i="19"/>
  <c r="Z24" i="19"/>
  <c r="Y24" i="19"/>
  <c r="X24" i="19"/>
  <c r="W24" i="19"/>
  <c r="V24" i="19"/>
  <c r="X22" i="19"/>
  <c r="P41" i="19"/>
  <c r="P40" i="19"/>
  <c r="P39" i="19"/>
  <c r="P38" i="19"/>
  <c r="B34" i="19"/>
  <c r="N34" i="19" s="1"/>
  <c r="P30" i="19"/>
  <c r="E24" i="19"/>
  <c r="AC22" i="19"/>
  <c r="O22" i="19"/>
  <c r="AB24" i="17"/>
  <c r="AA24" i="17"/>
  <c r="Z24" i="17"/>
  <c r="Y24" i="17"/>
  <c r="AB24" i="18"/>
  <c r="U24" i="18"/>
  <c r="P41" i="18"/>
  <c r="P40" i="18"/>
  <c r="P39" i="18"/>
  <c r="P38" i="18"/>
  <c r="B34" i="18"/>
  <c r="N34" i="18" s="1"/>
  <c r="P30" i="18"/>
  <c r="AA24" i="18"/>
  <c r="Z24" i="18"/>
  <c r="Y24" i="18"/>
  <c r="X24" i="18"/>
  <c r="W24" i="18"/>
  <c r="V24" i="18"/>
  <c r="T24" i="18"/>
  <c r="S24" i="18"/>
  <c r="R24" i="18"/>
  <c r="AC24" i="18" s="1"/>
  <c r="AD25" i="18" s="1"/>
  <c r="D24" i="18"/>
  <c r="AC22" i="18"/>
  <c r="O22" i="18"/>
  <c r="AF21" i="19" l="1"/>
  <c r="AD23" i="19"/>
  <c r="AG22" i="18"/>
  <c r="AD23" i="18"/>
  <c r="AD25" i="19"/>
  <c r="K34" i="19"/>
  <c r="D34" i="19"/>
  <c r="H34" i="19"/>
  <c r="L34" i="19"/>
  <c r="E34" i="19"/>
  <c r="I34" i="19"/>
  <c r="M34" i="19"/>
  <c r="G34" i="19"/>
  <c r="O34" i="19"/>
  <c r="F34" i="19"/>
  <c r="J34" i="19"/>
  <c r="G34" i="18"/>
  <c r="K34" i="18"/>
  <c r="O34" i="18"/>
  <c r="D34" i="18"/>
  <c r="H34" i="18"/>
  <c r="L34" i="18"/>
  <c r="E34" i="18"/>
  <c r="I34" i="18"/>
  <c r="M34" i="18"/>
  <c r="F34" i="18"/>
  <c r="J34" i="18"/>
  <c r="P35" i="19" l="1"/>
  <c r="P35" i="18"/>
  <c r="P43" i="17"/>
  <c r="P42" i="17"/>
  <c r="P41" i="17"/>
  <c r="P40" i="17"/>
  <c r="P39" i="17"/>
  <c r="P38" i="17"/>
  <c r="N34" i="17"/>
  <c r="J34" i="17"/>
  <c r="F34" i="17"/>
  <c r="B34" i="17"/>
  <c r="P30" i="17"/>
  <c r="O24" i="17"/>
  <c r="E24" i="17"/>
  <c r="R22" i="17"/>
  <c r="Q22" i="17"/>
  <c r="O22" i="17"/>
  <c r="AG24" i="19" l="1"/>
  <c r="AD25" i="17"/>
  <c r="AP25" i="19"/>
  <c r="AC22" i="17"/>
  <c r="G34" i="17"/>
  <c r="K34" i="17"/>
  <c r="O34" i="17"/>
  <c r="H34" i="17"/>
  <c r="L34" i="17"/>
  <c r="P35" i="17"/>
  <c r="E34" i="17"/>
  <c r="I34" i="17"/>
  <c r="M34" i="17"/>
  <c r="AD23" i="17" l="1"/>
  <c r="AU14" i="8"/>
  <c r="AV14" i="8" s="1"/>
  <c r="AU13" i="8"/>
  <c r="AV13" i="8" s="1"/>
  <c r="P39" i="16" l="1"/>
  <c r="P38" i="16"/>
  <c r="B34" i="16"/>
  <c r="P30" i="16"/>
  <c r="O24" i="16"/>
  <c r="AP24" i="19"/>
  <c r="AC22" i="16"/>
  <c r="O22" i="16"/>
  <c r="AP23" i="19" l="1"/>
  <c r="AD23" i="16"/>
  <c r="AG22" i="19"/>
  <c r="AP26" i="19"/>
  <c r="AF23" i="16"/>
  <c r="F34" i="16"/>
  <c r="N34" i="16"/>
  <c r="J34" i="16"/>
  <c r="G34" i="16"/>
  <c r="K34" i="16"/>
  <c r="O34" i="16"/>
  <c r="H34" i="16"/>
  <c r="L34" i="16"/>
  <c r="E34" i="16"/>
  <c r="I34" i="16"/>
  <c r="M34" i="16"/>
  <c r="P35" i="16" l="1"/>
  <c r="F8" i="14" l="1"/>
  <c r="J7" i="14"/>
  <c r="F7" i="14"/>
  <c r="J6" i="14"/>
  <c r="F6" i="14"/>
  <c r="J5" i="14"/>
  <c r="F5" i="14"/>
  <c r="N4" i="14"/>
  <c r="J4" i="14"/>
  <c r="F4" i="14"/>
  <c r="N3" i="14"/>
  <c r="J3" i="14"/>
  <c r="F3" i="14"/>
  <c r="A56" i="12"/>
  <c r="A57" i="12" s="1"/>
  <c r="K36" i="12"/>
  <c r="J36" i="12"/>
  <c r="I36" i="12"/>
  <c r="H36" i="12"/>
  <c r="G36" i="12"/>
  <c r="F36" i="12"/>
  <c r="E36" i="12"/>
  <c r="D36" i="12"/>
  <c r="C36" i="12"/>
  <c r="B36" i="12"/>
  <c r="A36" i="12"/>
  <c r="L32" i="12"/>
  <c r="L31" i="12"/>
  <c r="I21" i="12"/>
  <c r="J21" i="12" s="1"/>
  <c r="F20" i="12"/>
  <c r="C20" i="12"/>
  <c r="D12" i="12" s="1"/>
  <c r="D16" i="12"/>
  <c r="D4" i="12"/>
  <c r="BK58" i="9"/>
  <c r="BJ58" i="9"/>
  <c r="BI58" i="9"/>
  <c r="BH58" i="9"/>
  <c r="BG58" i="9"/>
  <c r="BF58" i="9"/>
  <c r="BE58" i="9"/>
  <c r="BD58" i="9"/>
  <c r="BC58" i="9"/>
  <c r="BB58" i="9"/>
  <c r="BA58" i="9"/>
  <c r="AZ58" i="9"/>
  <c r="AX58" i="9"/>
  <c r="AW58" i="9"/>
  <c r="AV58" i="9"/>
  <c r="AU58" i="9"/>
  <c r="AT58" i="9"/>
  <c r="AS58" i="9"/>
  <c r="AR58" i="9"/>
  <c r="AQ58" i="9"/>
  <c r="AP58" i="9"/>
  <c r="AO58" i="9"/>
  <c r="AN58" i="9"/>
  <c r="AM58" i="9"/>
  <c r="AL58" i="9"/>
  <c r="AK58" i="9"/>
  <c r="AJ58" i="9"/>
  <c r="AI58" i="9"/>
  <c r="AH58" i="9"/>
  <c r="AE58" i="9"/>
  <c r="AD58" i="9"/>
  <c r="AC58" i="9"/>
  <c r="AB58" i="9"/>
  <c r="AA58" i="9"/>
  <c r="Z58" i="9"/>
  <c r="Y58" i="9"/>
  <c r="X58" i="9"/>
  <c r="W58" i="9"/>
  <c r="V58" i="9"/>
  <c r="U58" i="9"/>
  <c r="T58" i="9"/>
  <c r="Q58" i="9"/>
  <c r="P58" i="9"/>
  <c r="O58" i="9"/>
  <c r="N58" i="9"/>
  <c r="M58" i="9"/>
  <c r="L58" i="9"/>
  <c r="K58" i="9"/>
  <c r="J58" i="9"/>
  <c r="I58" i="9"/>
  <c r="H58" i="9"/>
  <c r="G58" i="9"/>
  <c r="F58" i="9"/>
  <c r="E58" i="9"/>
  <c r="D58" i="9"/>
  <c r="C58" i="9"/>
  <c r="B58" i="9"/>
  <c r="AY57" i="9"/>
  <c r="AX57" i="9"/>
  <c r="S57" i="9"/>
  <c r="R57" i="9"/>
  <c r="AY56" i="9"/>
  <c r="AX56" i="9"/>
  <c r="S56" i="9"/>
  <c r="R56" i="9"/>
  <c r="AY55" i="9"/>
  <c r="AX55" i="9"/>
  <c r="S55" i="9"/>
  <c r="R55" i="9"/>
  <c r="AY54" i="9"/>
  <c r="AX54" i="9"/>
  <c r="S54" i="9"/>
  <c r="R54" i="9"/>
  <c r="AY53" i="9"/>
  <c r="AX53" i="9"/>
  <c r="S53" i="9"/>
  <c r="R53" i="9"/>
  <c r="AY52" i="9"/>
  <c r="AX52" i="9"/>
  <c r="S52" i="9"/>
  <c r="R52" i="9"/>
  <c r="AY51" i="9"/>
  <c r="AX51" i="9"/>
  <c r="S51" i="9"/>
  <c r="R51" i="9"/>
  <c r="AY50" i="9"/>
  <c r="AX50" i="9"/>
  <c r="S50" i="9"/>
  <c r="R50" i="9"/>
  <c r="AY49" i="9"/>
  <c r="AX49" i="9"/>
  <c r="S49" i="9"/>
  <c r="R49" i="9"/>
  <c r="AY48" i="9"/>
  <c r="AX48" i="9"/>
  <c r="S48" i="9"/>
  <c r="R48" i="9"/>
  <c r="AY47" i="9"/>
  <c r="AX47" i="9"/>
  <c r="S47" i="9"/>
  <c r="R47" i="9"/>
  <c r="AY46" i="9"/>
  <c r="AX46" i="9"/>
  <c r="S46" i="9"/>
  <c r="R46" i="9"/>
  <c r="AY45" i="9"/>
  <c r="AX45" i="9"/>
  <c r="S45" i="9"/>
  <c r="R45" i="9"/>
  <c r="AY44" i="9"/>
  <c r="AX44" i="9"/>
  <c r="S44" i="9"/>
  <c r="R44" i="9"/>
  <c r="AY43" i="9"/>
  <c r="AX43" i="9"/>
  <c r="S43" i="9"/>
  <c r="R43" i="9"/>
  <c r="AY42" i="9"/>
  <c r="AX42" i="9"/>
  <c r="S42" i="9"/>
  <c r="R42" i="9"/>
  <c r="AY41" i="9"/>
  <c r="AX41" i="9"/>
  <c r="S41" i="9"/>
  <c r="R41" i="9"/>
  <c r="AY40" i="9"/>
  <c r="AX40" i="9"/>
  <c r="S40" i="9"/>
  <c r="R40" i="9"/>
  <c r="AY39" i="9"/>
  <c r="AX39" i="9"/>
  <c r="S39" i="9"/>
  <c r="R39" i="9"/>
  <c r="AY38" i="9"/>
  <c r="AX38" i="9"/>
  <c r="S38" i="9"/>
  <c r="R38" i="9"/>
  <c r="AY37" i="9"/>
  <c r="AY58" i="9" s="1"/>
  <c r="AX37" i="9"/>
  <c r="S37" i="9"/>
  <c r="S58" i="9" s="1"/>
  <c r="R37" i="9"/>
  <c r="R58" i="9" s="1"/>
  <c r="BK32" i="9"/>
  <c r="BJ32" i="9"/>
  <c r="BI32" i="9"/>
  <c r="BH32" i="9"/>
  <c r="BG32" i="9"/>
  <c r="BF32" i="9"/>
  <c r="BE32" i="9"/>
  <c r="BD32" i="9"/>
  <c r="BC32" i="9"/>
  <c r="BB32" i="9"/>
  <c r="BA32" i="9"/>
  <c r="AZ32" i="9"/>
  <c r="AW32" i="9"/>
  <c r="AV32" i="9"/>
  <c r="AU32" i="9"/>
  <c r="AT32" i="9"/>
  <c r="AS32" i="9"/>
  <c r="AR32" i="9"/>
  <c r="AQ32" i="9"/>
  <c r="AP32" i="9"/>
  <c r="AO32" i="9"/>
  <c r="AN32" i="9"/>
  <c r="AM32" i="9"/>
  <c r="AL32" i="9"/>
  <c r="AK32" i="9"/>
  <c r="AJ32" i="9"/>
  <c r="AI32" i="9"/>
  <c r="AH32" i="9"/>
  <c r="AE32" i="9"/>
  <c r="AD32" i="9"/>
  <c r="AC32" i="9"/>
  <c r="AB32" i="9"/>
  <c r="AA32" i="9"/>
  <c r="Z32" i="9"/>
  <c r="Y32" i="9"/>
  <c r="X32" i="9"/>
  <c r="W32" i="9"/>
  <c r="V32" i="9"/>
  <c r="U32" i="9"/>
  <c r="T32" i="9"/>
  <c r="Q32" i="9"/>
  <c r="P32" i="9"/>
  <c r="O32" i="9"/>
  <c r="N32" i="9"/>
  <c r="M32" i="9"/>
  <c r="L32" i="9"/>
  <c r="K32" i="9"/>
  <c r="J32" i="9"/>
  <c r="I32" i="9"/>
  <c r="H32" i="9"/>
  <c r="G32" i="9"/>
  <c r="F32" i="9"/>
  <c r="E32" i="9"/>
  <c r="D32" i="9"/>
  <c r="C32" i="9"/>
  <c r="B32" i="9"/>
  <c r="AY31" i="9"/>
  <c r="AX31" i="9"/>
  <c r="S31" i="9"/>
  <c r="R31" i="9"/>
  <c r="AY30" i="9"/>
  <c r="AX30" i="9"/>
  <c r="S30" i="9"/>
  <c r="R30" i="9"/>
  <c r="AY29" i="9"/>
  <c r="AX29" i="9"/>
  <c r="S29" i="9"/>
  <c r="R29" i="9"/>
  <c r="AY28" i="9"/>
  <c r="AX28" i="9"/>
  <c r="S28" i="9"/>
  <c r="R28" i="9"/>
  <c r="AY27" i="9"/>
  <c r="AX27" i="9"/>
  <c r="S27" i="9"/>
  <c r="R27" i="9"/>
  <c r="AY26" i="9"/>
  <c r="AX26" i="9"/>
  <c r="S26" i="9"/>
  <c r="R26" i="9"/>
  <c r="AY25" i="9"/>
  <c r="AX25" i="9"/>
  <c r="S25" i="9"/>
  <c r="R25" i="9"/>
  <c r="AY24" i="9"/>
  <c r="AX24" i="9"/>
  <c r="S24" i="9"/>
  <c r="R24" i="9"/>
  <c r="AY23" i="9"/>
  <c r="AX23" i="9"/>
  <c r="S23" i="9"/>
  <c r="R23" i="9"/>
  <c r="AY22" i="9"/>
  <c r="AX22" i="9"/>
  <c r="S22" i="9"/>
  <c r="R22" i="9"/>
  <c r="AY21" i="9"/>
  <c r="AX21" i="9"/>
  <c r="S21" i="9"/>
  <c r="R21" i="9"/>
  <c r="AY20" i="9"/>
  <c r="AX20" i="9"/>
  <c r="S20" i="9"/>
  <c r="R20" i="9"/>
  <c r="AY19" i="9"/>
  <c r="AX19" i="9"/>
  <c r="S19" i="9"/>
  <c r="R19" i="9"/>
  <c r="AY18" i="9"/>
  <c r="AX18" i="9"/>
  <c r="S18" i="9"/>
  <c r="R18" i="9"/>
  <c r="AY17" i="9"/>
  <c r="AX17" i="9"/>
  <c r="S17" i="9"/>
  <c r="R17" i="9"/>
  <c r="AY16" i="9"/>
  <c r="AX16" i="9"/>
  <c r="S16" i="9"/>
  <c r="R16" i="9"/>
  <c r="AY15" i="9"/>
  <c r="AX15" i="9"/>
  <c r="S15" i="9"/>
  <c r="R15" i="9"/>
  <c r="AY14" i="9"/>
  <c r="AX14" i="9"/>
  <c r="S14" i="9"/>
  <c r="R14" i="9"/>
  <c r="AY13" i="9"/>
  <c r="AX13" i="9"/>
  <c r="S13" i="9"/>
  <c r="R13" i="9"/>
  <c r="AY12" i="9"/>
  <c r="AX12" i="9"/>
  <c r="S12" i="9"/>
  <c r="R12" i="9"/>
  <c r="AY11" i="9"/>
  <c r="AY32" i="9" s="1"/>
  <c r="AX11" i="9"/>
  <c r="AX32" i="9" s="1"/>
  <c r="S11" i="9"/>
  <c r="S32" i="9" s="1"/>
  <c r="R11" i="9"/>
  <c r="R32" i="9" s="1"/>
  <c r="AH17" i="8"/>
  <c r="AH16" i="8"/>
  <c r="AU15" i="8"/>
  <c r="P39" i="7"/>
  <c r="P38" i="7"/>
  <c r="P37" i="7"/>
  <c r="P36" i="7"/>
  <c r="P35" i="7"/>
  <c r="P34" i="7"/>
  <c r="P33" i="7"/>
  <c r="P32" i="7"/>
  <c r="P29" i="7"/>
  <c r="P28" i="7"/>
  <c r="P24" i="7"/>
  <c r="G7" i="2"/>
  <c r="F5" i="1"/>
  <c r="G5" i="2"/>
  <c r="H5" i="2" s="1"/>
  <c r="F4" i="1"/>
  <c r="C20" i="1" s="1"/>
  <c r="AA29" i="2"/>
  <c r="Z29" i="2"/>
  <c r="Y29" i="2"/>
  <c r="X29" i="2"/>
  <c r="W29" i="2"/>
  <c r="V29" i="2"/>
  <c r="U29" i="2"/>
  <c r="T29" i="2"/>
  <c r="S29" i="2"/>
  <c r="R29" i="2"/>
  <c r="Q29" i="2"/>
  <c r="P29" i="2"/>
  <c r="O29" i="2"/>
  <c r="N29" i="2"/>
  <c r="M29" i="2"/>
  <c r="L29" i="2"/>
  <c r="K29" i="2"/>
  <c r="J29" i="2"/>
  <c r="I29" i="2"/>
  <c r="H29" i="2"/>
  <c r="E29" i="2"/>
  <c r="AA28" i="2"/>
  <c r="Z28" i="2"/>
  <c r="Y28" i="2"/>
  <c r="X28" i="2"/>
  <c r="W28" i="2"/>
  <c r="V28" i="2"/>
  <c r="U28" i="2"/>
  <c r="T28" i="2"/>
  <c r="S28" i="2"/>
  <c r="R28" i="2"/>
  <c r="Q28" i="2"/>
  <c r="P28" i="2"/>
  <c r="O28" i="2"/>
  <c r="N28" i="2"/>
  <c r="M28" i="2"/>
  <c r="L28" i="2"/>
  <c r="K28" i="2"/>
  <c r="J28" i="2"/>
  <c r="I28" i="2"/>
  <c r="H28" i="2"/>
  <c r="E28" i="2"/>
  <c r="AA27" i="2"/>
  <c r="Z27" i="2"/>
  <c r="Y27" i="2"/>
  <c r="X27" i="2"/>
  <c r="W27" i="2"/>
  <c r="V27" i="2"/>
  <c r="U27" i="2"/>
  <c r="T27" i="2"/>
  <c r="S27" i="2"/>
  <c r="R27" i="2"/>
  <c r="Q27" i="2"/>
  <c r="P27" i="2"/>
  <c r="O27" i="2"/>
  <c r="N27" i="2"/>
  <c r="M27" i="2"/>
  <c r="L27" i="2"/>
  <c r="K27" i="2"/>
  <c r="J27" i="2"/>
  <c r="I27" i="2"/>
  <c r="H27" i="2"/>
  <c r="E27" i="2"/>
  <c r="AA26" i="2"/>
  <c r="Z26" i="2"/>
  <c r="Y26" i="2"/>
  <c r="X26" i="2"/>
  <c r="W26" i="2"/>
  <c r="V26" i="2"/>
  <c r="U26" i="2"/>
  <c r="T26" i="2"/>
  <c r="S26" i="2"/>
  <c r="R26" i="2"/>
  <c r="Q26" i="2"/>
  <c r="P26" i="2"/>
  <c r="O26" i="2"/>
  <c r="N26" i="2"/>
  <c r="M26" i="2"/>
  <c r="L26" i="2"/>
  <c r="K26" i="2"/>
  <c r="J26" i="2"/>
  <c r="I26" i="2"/>
  <c r="H26" i="2"/>
  <c r="E26" i="2"/>
  <c r="AA24" i="2"/>
  <c r="Z24" i="2"/>
  <c r="Y24" i="2"/>
  <c r="X24" i="2"/>
  <c r="W24" i="2"/>
  <c r="V24" i="2"/>
  <c r="U24" i="2"/>
  <c r="T24" i="2"/>
  <c r="S24" i="2"/>
  <c r="R24" i="2"/>
  <c r="Q24" i="2"/>
  <c r="P24" i="2"/>
  <c r="O24" i="2"/>
  <c r="N24" i="2"/>
  <c r="M24" i="2"/>
  <c r="L24" i="2"/>
  <c r="K24" i="2"/>
  <c r="J24" i="2"/>
  <c r="I24" i="2"/>
  <c r="H24" i="2"/>
  <c r="E24" i="2"/>
  <c r="C24" i="2"/>
  <c r="AC23" i="2"/>
  <c r="AC29" i="2" s="1"/>
  <c r="G23" i="2"/>
  <c r="F23" i="2"/>
  <c r="D23" i="2"/>
  <c r="D29" i="2" s="1"/>
  <c r="G22" i="2"/>
  <c r="AC22" i="2" s="1"/>
  <c r="AC28" i="2" s="1"/>
  <c r="F22" i="2"/>
  <c r="G21" i="2"/>
  <c r="AC21" i="2" s="1"/>
  <c r="AC27" i="2" s="1"/>
  <c r="F21" i="2"/>
  <c r="D21" i="2"/>
  <c r="D27" i="2" s="1"/>
  <c r="G20" i="2"/>
  <c r="F20" i="2"/>
  <c r="D20" i="2"/>
  <c r="AC18" i="2"/>
  <c r="AB18" i="2"/>
  <c r="AA18" i="2"/>
  <c r="AA30" i="2" s="1"/>
  <c r="Z18" i="2"/>
  <c r="Z30" i="2" s="1"/>
  <c r="Y18" i="2"/>
  <c r="X18" i="2"/>
  <c r="W18" i="2"/>
  <c r="W30" i="2" s="1"/>
  <c r="V18" i="2"/>
  <c r="V30" i="2" s="1"/>
  <c r="U18" i="2"/>
  <c r="T18" i="2"/>
  <c r="S18" i="2"/>
  <c r="S30" i="2" s="1"/>
  <c r="R18" i="2"/>
  <c r="R30" i="2" s="1"/>
  <c r="Q18" i="2"/>
  <c r="P18" i="2"/>
  <c r="O18" i="2"/>
  <c r="O30" i="2" s="1"/>
  <c r="N18" i="2"/>
  <c r="N30" i="2" s="1"/>
  <c r="M18" i="2"/>
  <c r="L18" i="2"/>
  <c r="K18" i="2"/>
  <c r="K30" i="2" s="1"/>
  <c r="J18" i="2"/>
  <c r="J30" i="2" s="1"/>
  <c r="I18" i="2"/>
  <c r="H18" i="2"/>
  <c r="E18" i="2"/>
  <c r="E30" i="2" s="1"/>
  <c r="D18" i="2"/>
  <c r="G17" i="2"/>
  <c r="G29" i="2" s="1"/>
  <c r="F17" i="2"/>
  <c r="C17" i="2"/>
  <c r="C29" i="2" s="1"/>
  <c r="G16" i="2"/>
  <c r="F16" i="2"/>
  <c r="C16" i="2"/>
  <c r="C28" i="2" s="1"/>
  <c r="G15" i="2"/>
  <c r="G27" i="2" s="1"/>
  <c r="F15" i="2"/>
  <c r="F27" i="2" s="1"/>
  <c r="C15" i="2"/>
  <c r="C27" i="2" s="1"/>
  <c r="G14" i="2"/>
  <c r="F14" i="2"/>
  <c r="C14" i="2"/>
  <c r="C18" i="2" s="1"/>
  <c r="C30" i="2" s="1"/>
  <c r="L8" i="2"/>
  <c r="K8" i="2"/>
  <c r="E8" i="2"/>
  <c r="F4" i="2" s="1"/>
  <c r="C8" i="2"/>
  <c r="N7" i="2"/>
  <c r="O7" i="2" s="1"/>
  <c r="M7" i="2"/>
  <c r="H7" i="2"/>
  <c r="D7" i="2"/>
  <c r="N6" i="2"/>
  <c r="O6" i="2" s="1"/>
  <c r="M6" i="2"/>
  <c r="G6" i="2"/>
  <c r="H6" i="2" s="1"/>
  <c r="D6" i="2"/>
  <c r="N5" i="2"/>
  <c r="O5" i="2" s="1"/>
  <c r="M5" i="2"/>
  <c r="D5" i="2"/>
  <c r="N4" i="2"/>
  <c r="M4" i="2"/>
  <c r="L4" i="2"/>
  <c r="D4" i="2"/>
  <c r="AA29" i="1"/>
  <c r="Z29" i="1"/>
  <c r="Y29" i="1"/>
  <c r="X29" i="1"/>
  <c r="W29" i="1"/>
  <c r="V29" i="1"/>
  <c r="U29" i="1"/>
  <c r="T29" i="1"/>
  <c r="S29" i="1"/>
  <c r="R29" i="1"/>
  <c r="Q29" i="1"/>
  <c r="P29" i="1"/>
  <c r="O29" i="1"/>
  <c r="N29" i="1"/>
  <c r="M29" i="1"/>
  <c r="L29" i="1"/>
  <c r="K29" i="1"/>
  <c r="J29" i="1"/>
  <c r="I29" i="1"/>
  <c r="H29" i="1"/>
  <c r="G29" i="1"/>
  <c r="D29" i="1"/>
  <c r="AA28" i="1"/>
  <c r="Z28" i="1"/>
  <c r="Y28" i="1"/>
  <c r="X28" i="1"/>
  <c r="W28" i="1"/>
  <c r="V28" i="1"/>
  <c r="U28" i="1"/>
  <c r="T28" i="1"/>
  <c r="S28" i="1"/>
  <c r="R28" i="1"/>
  <c r="Q28" i="1"/>
  <c r="P28" i="1"/>
  <c r="O28" i="1"/>
  <c r="N28" i="1"/>
  <c r="M28" i="1"/>
  <c r="L28" i="1"/>
  <c r="K28" i="1"/>
  <c r="J28" i="1"/>
  <c r="I28" i="1"/>
  <c r="H28" i="1"/>
  <c r="D28" i="1"/>
  <c r="AA27" i="1"/>
  <c r="Z27" i="1"/>
  <c r="Y27" i="1"/>
  <c r="X27" i="1"/>
  <c r="W27" i="1"/>
  <c r="V27" i="1"/>
  <c r="U27" i="1"/>
  <c r="T27" i="1"/>
  <c r="S27" i="1"/>
  <c r="R27" i="1"/>
  <c r="Q27" i="1"/>
  <c r="P27" i="1"/>
  <c r="O27" i="1"/>
  <c r="N27" i="1"/>
  <c r="M27" i="1"/>
  <c r="L27" i="1"/>
  <c r="L30" i="1" s="1"/>
  <c r="K27" i="1"/>
  <c r="J27" i="1"/>
  <c r="I27" i="1"/>
  <c r="H27" i="1"/>
  <c r="D27" i="1"/>
  <c r="AA26" i="1"/>
  <c r="Z26" i="1"/>
  <c r="Z30" i="1" s="1"/>
  <c r="Y26" i="1"/>
  <c r="X26" i="1"/>
  <c r="W26" i="1"/>
  <c r="V26" i="1"/>
  <c r="V30" i="1" s="1"/>
  <c r="U26" i="1"/>
  <c r="T26" i="1"/>
  <c r="S26" i="1"/>
  <c r="R26" i="1"/>
  <c r="R30" i="1" s="1"/>
  <c r="Q26" i="1"/>
  <c r="P26" i="1"/>
  <c r="O26" i="1"/>
  <c r="N26" i="1"/>
  <c r="N30" i="1" s="1"/>
  <c r="M26" i="1"/>
  <c r="L26" i="1"/>
  <c r="K26" i="1"/>
  <c r="J26" i="1"/>
  <c r="J30" i="1" s="1"/>
  <c r="I26" i="1"/>
  <c r="H26" i="1"/>
  <c r="D26" i="1"/>
  <c r="D30" i="1" s="1"/>
  <c r="AA24" i="1"/>
  <c r="Z24" i="1"/>
  <c r="Y24" i="1"/>
  <c r="X24" i="1"/>
  <c r="W24" i="1"/>
  <c r="V24" i="1"/>
  <c r="U24" i="1"/>
  <c r="T24" i="1"/>
  <c r="S24" i="1"/>
  <c r="R24" i="1"/>
  <c r="Q24" i="1"/>
  <c r="P24" i="1"/>
  <c r="O24" i="1"/>
  <c r="N24" i="1"/>
  <c r="M24" i="1"/>
  <c r="L24" i="1"/>
  <c r="K24" i="1"/>
  <c r="J24" i="1"/>
  <c r="I24" i="1"/>
  <c r="H24" i="1"/>
  <c r="F24" i="1"/>
  <c r="D24" i="1"/>
  <c r="G23" i="1"/>
  <c r="E23" i="1"/>
  <c r="E29" i="1" s="1"/>
  <c r="G22" i="1"/>
  <c r="E22" i="1"/>
  <c r="E28" i="1" s="1"/>
  <c r="G21" i="1"/>
  <c r="E21" i="1"/>
  <c r="E27" i="1" s="1"/>
  <c r="G20" i="1"/>
  <c r="AC20" i="1" s="1"/>
  <c r="E20" i="1"/>
  <c r="AC18" i="1"/>
  <c r="AB18" i="1"/>
  <c r="AA18" i="1"/>
  <c r="Z18" i="1"/>
  <c r="Y18" i="1"/>
  <c r="X18" i="1"/>
  <c r="W18" i="1"/>
  <c r="V18" i="1"/>
  <c r="U18" i="1"/>
  <c r="T18" i="1"/>
  <c r="S18" i="1"/>
  <c r="R18" i="1"/>
  <c r="Q18" i="1"/>
  <c r="P18" i="1"/>
  <c r="O18" i="1"/>
  <c r="N18" i="1"/>
  <c r="M18" i="1"/>
  <c r="L18" i="1"/>
  <c r="K18" i="1"/>
  <c r="J18" i="1"/>
  <c r="I18" i="1"/>
  <c r="H18" i="1"/>
  <c r="E18" i="1"/>
  <c r="D18" i="1"/>
  <c r="G17" i="1"/>
  <c r="C17" i="1"/>
  <c r="F17" i="1" s="1"/>
  <c r="F29" i="1" s="1"/>
  <c r="G16" i="1"/>
  <c r="C16" i="1"/>
  <c r="G15" i="1"/>
  <c r="G27" i="1" s="1"/>
  <c r="C15" i="1"/>
  <c r="G14" i="1"/>
  <c r="G18" i="1" s="1"/>
  <c r="C14" i="1"/>
  <c r="F14" i="1" s="1"/>
  <c r="F26" i="1" s="1"/>
  <c r="C8" i="1"/>
  <c r="F7" i="1"/>
  <c r="C23" i="1" s="1"/>
  <c r="E7" i="1"/>
  <c r="F6" i="1"/>
  <c r="E6" i="1"/>
  <c r="E5" i="1"/>
  <c r="D4" i="1"/>
  <c r="G7" i="1" l="1"/>
  <c r="AB21" i="2"/>
  <c r="AB27" i="2" s="1"/>
  <c r="K30" i="1"/>
  <c r="O30" i="1"/>
  <c r="S30" i="1"/>
  <c r="W30" i="1"/>
  <c r="AA30" i="1"/>
  <c r="F26" i="2"/>
  <c r="AC21" i="1"/>
  <c r="AC27" i="1" s="1"/>
  <c r="H30" i="1"/>
  <c r="P30" i="1"/>
  <c r="T30" i="1"/>
  <c r="X30" i="1"/>
  <c r="F5" i="2"/>
  <c r="G18" i="2"/>
  <c r="F29" i="2"/>
  <c r="H30" i="2"/>
  <c r="L30" i="2"/>
  <c r="P30" i="2"/>
  <c r="T30" i="2"/>
  <c r="X30" i="2"/>
  <c r="L36" i="12"/>
  <c r="G28" i="1"/>
  <c r="M8" i="2"/>
  <c r="AB23" i="2"/>
  <c r="AB29" i="2" s="1"/>
  <c r="C26" i="2"/>
  <c r="D8" i="12"/>
  <c r="D20" i="12" s="1"/>
  <c r="G26" i="1"/>
  <c r="G30" i="1" s="1"/>
  <c r="G28" i="2"/>
  <c r="AB20" i="2"/>
  <c r="G24" i="1"/>
  <c r="G4" i="1"/>
  <c r="F24" i="2"/>
  <c r="AB20" i="1"/>
  <c r="C26" i="1"/>
  <c r="AB23" i="1"/>
  <c r="AB29" i="1" s="1"/>
  <c r="C29" i="1"/>
  <c r="E24" i="1"/>
  <c r="AC23" i="1"/>
  <c r="AC29" i="1" s="1"/>
  <c r="N8" i="2"/>
  <c r="O4" i="2"/>
  <c r="G24" i="2"/>
  <c r="G30" i="2" s="1"/>
  <c r="AC20" i="2"/>
  <c r="D8" i="1"/>
  <c r="E4" i="1"/>
  <c r="E8" i="1" s="1"/>
  <c r="C22" i="1"/>
  <c r="AB22" i="1" s="1"/>
  <c r="AB28" i="1" s="1"/>
  <c r="G6" i="1"/>
  <c r="F16" i="1"/>
  <c r="F28" i="1" s="1"/>
  <c r="I30" i="1"/>
  <c r="M30" i="1"/>
  <c r="Q30" i="1"/>
  <c r="U30" i="1"/>
  <c r="Y30" i="1"/>
  <c r="F28" i="2"/>
  <c r="I30" i="2"/>
  <c r="M30" i="2"/>
  <c r="Q30" i="2"/>
  <c r="U30" i="2"/>
  <c r="Y30" i="2"/>
  <c r="AB26" i="2"/>
  <c r="D22" i="2"/>
  <c r="G26" i="2"/>
  <c r="G5" i="1"/>
  <c r="C21" i="1"/>
  <c r="AB21" i="1" s="1"/>
  <c r="AB27" i="1" s="1"/>
  <c r="F15" i="1"/>
  <c r="F27" i="1" s="1"/>
  <c r="F30" i="1" s="1"/>
  <c r="F6" i="2"/>
  <c r="F7" i="2"/>
  <c r="D24" i="2"/>
  <c r="D30" i="2" s="1"/>
  <c r="F8" i="1"/>
  <c r="AC26" i="1"/>
  <c r="AC30" i="1" s="1"/>
  <c r="AC22" i="1"/>
  <c r="AC28" i="1" s="1"/>
  <c r="F18" i="2"/>
  <c r="C18" i="1"/>
  <c r="E26" i="1"/>
  <c r="E30" i="1" s="1"/>
  <c r="D26" i="2"/>
  <c r="C27" i="1" l="1"/>
  <c r="F30" i="2"/>
  <c r="G4" i="2"/>
  <c r="AB22" i="2"/>
  <c r="D28" i="2"/>
  <c r="AC26" i="2"/>
  <c r="AC24" i="2"/>
  <c r="AC30" i="2" s="1"/>
  <c r="F18" i="1"/>
  <c r="AC24" i="1"/>
  <c r="C28" i="1"/>
  <c r="C30" i="1" s="1"/>
  <c r="C24" i="1"/>
  <c r="AB24" i="1"/>
  <c r="AB26" i="1"/>
  <c r="AB30" i="1" s="1"/>
  <c r="AB28" i="2" l="1"/>
  <c r="AB24" i="2"/>
  <c r="AB30" i="2" s="1"/>
  <c r="G8" i="2"/>
  <c r="H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534650E3-ACE4-488F-BAF1-9070BB7412F6}">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EC3AF3F9-DC04-47F7-A616-161FEB11CF77}">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E51B06AF-7498-45E5-9C19-199A3D9FD753}">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2CD833EA-7DEF-4E99-BB87-98931429AFFF}">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9FBA70BD-256C-4FA1-91CE-96C061ADF27C}">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79447EC1-4478-4054-819F-DE3B4984C116}">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21F2A945-1A40-4CB9-BA37-C95DEB6F17BE}">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52C8283B-5317-4B25-9F89-3415F79A1A62}">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12CDB34B-D99A-440D-ADA8-733E5249673F}">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600-000001000000}">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26" authorId="1" shapeId="0" xr:uid="{00000000-0006-0000-0600-000002000000}">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600-000003000000}">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100C3758-7584-4849-BB15-F8C47B5EB065}">
      <text>
        <r>
          <rPr>
            <b/>
            <sz val="9"/>
            <color indexed="81"/>
            <rFont val="Tahoma"/>
            <family val="2"/>
          </rPr>
          <t>Microsoft Office User:</t>
        </r>
        <r>
          <rPr>
            <sz val="9"/>
            <color indexed="81"/>
            <rFont val="Tahoma"/>
            <family val="2"/>
          </rPr>
          <t xml:space="preserve">
</t>
        </r>
        <r>
          <rPr>
            <sz val="9"/>
            <color indexed="81"/>
            <rFont val="Tahoma"/>
            <family val="2"/>
          </rPr>
          <t xml:space="preserve">Corresponde a la magnitud programada en coherencia con la unidad de medida de la meta proyecto. </t>
        </r>
      </text>
    </comment>
    <comment ref="Q32" authorId="1" shapeId="0" xr:uid="{42260BB1-E755-41DF-9639-8F93294BDEB1}">
      <text>
        <r>
          <rPr>
            <b/>
            <sz val="9"/>
            <color indexed="81"/>
            <rFont val="Tahoma"/>
            <family val="2"/>
          </rPr>
          <t xml:space="preserve">OFICINA ASESORA DE PLANEACIÓN:
</t>
        </r>
        <r>
          <rPr>
            <sz val="9"/>
            <color indexed="81"/>
            <rFont val="Tahoma"/>
            <family val="2"/>
          </rPr>
          <t xml:space="preserve">Máximo de caracteres Avances y logros:  2.000 (Incluidos espacios)
</t>
        </r>
        <r>
          <rPr>
            <sz val="9"/>
            <color indexed="81"/>
            <rFont val="Tahoma"/>
            <family val="2"/>
          </rPr>
          <t xml:space="preserve">Máximo de caracteres Retrasos y alternativas de solución: 1.000 (Incluidos espacios)
</t>
        </r>
        <r>
          <rPr>
            <sz val="9"/>
            <color indexed="81"/>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6303CCE8-BFC9-4A47-88CB-2477489B1CEF}">
      <text>
        <r>
          <rPr>
            <b/>
            <sz val="9"/>
            <color indexed="81"/>
            <rFont val="Tahoma"/>
            <family val="2"/>
          </rPr>
          <t>Microsoft Office User:</t>
        </r>
        <r>
          <rPr>
            <sz val="9"/>
            <color indexed="81"/>
            <rFont val="Tahoma"/>
            <family val="2"/>
          </rPr>
          <t xml:space="preserve">
</t>
        </r>
        <r>
          <rPr>
            <sz val="9"/>
            <color indexed="81"/>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W5" authorId="0" shapeId="0" xr:uid="{00000000-0006-0000-0700-000001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cualitativa del cumplimiento en coherencia con el avance del indicador.
</t>
        </r>
        <r>
          <rPr>
            <sz val="10"/>
            <color indexed="81"/>
            <rFont val="Tahoma"/>
            <family val="2"/>
          </rPr>
          <t>De presentarse el mismo reporte (meta 1..n) indicarlo. ejemplo: avance reportado en proyecto 7738, actividad 1.</t>
        </r>
      </text>
    </comment>
    <comment ref="AX5" authorId="0" shapeId="0" xr:uid="{00000000-0006-0000-0700-000002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cualitativa del cumplimiento en coherencia con el avance del indicador.
</t>
        </r>
        <r>
          <rPr>
            <sz val="10"/>
            <color indexed="81"/>
            <rFont val="Tahoma"/>
            <family val="2"/>
          </rPr>
          <t>De presentarse el mismo reporte (meta 1..n) indicarlo. ejemplo: avance reportado en proyecto 7738, actividad 1.</t>
        </r>
      </text>
    </comment>
    <comment ref="AY5" authorId="0" shapeId="0" xr:uid="{00000000-0006-0000-0700-000003000000}">
      <text>
        <r>
          <rPr>
            <b/>
            <sz val="10"/>
            <color indexed="81"/>
            <rFont val="Tahoma"/>
            <family val="2"/>
          </rPr>
          <t>Microsoft Office User:</t>
        </r>
        <r>
          <rPr>
            <sz val="10"/>
            <color indexed="81"/>
            <rFont val="Tahoma"/>
            <family val="2"/>
          </rPr>
          <t xml:space="preserve">
</t>
        </r>
        <r>
          <rPr>
            <sz val="10"/>
            <color indexed="81"/>
            <rFont val="Tahoma"/>
            <family val="2"/>
          </rPr>
          <t>Relacionar el detalle del retraso, en coherencia con la programación de cada periodo. De presentarse esta situación es obligatorio diligenciar este campo.</t>
        </r>
      </text>
    </comment>
    <comment ref="AZ5" authorId="0" shapeId="0" xr:uid="{00000000-0006-0000-0700-000004000000}">
      <text>
        <r>
          <rPr>
            <b/>
            <sz val="10"/>
            <color indexed="81"/>
            <rFont val="Tahoma"/>
            <family val="2"/>
          </rPr>
          <t>Microsoft Office User:</t>
        </r>
        <r>
          <rPr>
            <sz val="10"/>
            <color indexed="81"/>
            <rFont val="Tahoma"/>
            <family val="2"/>
          </rPr>
          <t xml:space="preserve">
</t>
        </r>
        <r>
          <rPr>
            <sz val="10"/>
            <color indexed="81"/>
            <rFont val="Tahoma"/>
            <family val="2"/>
          </rPr>
          <t xml:space="preserve">Relacionar la descripción de las alternativas de solución </t>
        </r>
      </text>
    </comment>
    <comment ref="A11" authorId="0" shapeId="0" xr:uid="{00000000-0006-0000-0700-000005000000}">
      <text>
        <r>
          <rPr>
            <b/>
            <sz val="10"/>
            <color indexed="81"/>
            <rFont val="Tahoma"/>
            <family val="2"/>
          </rPr>
          <t>Microsoft Office User:</t>
        </r>
        <r>
          <rPr>
            <sz val="10"/>
            <color indexed="81"/>
            <rFont val="Tahoma"/>
            <family val="2"/>
          </rPr>
          <t xml:space="preserve">
</t>
        </r>
        <r>
          <rPr>
            <sz val="10"/>
            <color indexed="81"/>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700-000006000000}">
      <text>
        <r>
          <rPr>
            <b/>
            <sz val="10"/>
            <color indexed="81"/>
            <rFont val="Tahoma"/>
            <family val="2"/>
          </rPr>
          <t>Microsoft Office User:</t>
        </r>
        <r>
          <rPr>
            <sz val="10"/>
            <color indexed="81"/>
            <rFont val="Tahoma"/>
            <family val="2"/>
          </rPr>
          <t xml:space="preserve">
</t>
        </r>
        <r>
          <rPr>
            <sz val="10"/>
            <color indexed="81"/>
            <rFont val="Tahoma"/>
            <family val="2"/>
          </rPr>
          <t xml:space="preserve">Corresponde a la meta PDD o meta proyecto articulada con el indicador a medir.
</t>
        </r>
        <r>
          <rPr>
            <sz val="10"/>
            <color indexed="81"/>
            <rFont val="Tahoma"/>
            <family val="2"/>
          </rPr>
          <t xml:space="preserve">Así mismo se podrá establecer una meta nueva en caso de evidenciar la necesidad. </t>
        </r>
      </text>
    </comment>
    <comment ref="J11" authorId="0" shapeId="0" xr:uid="{00000000-0006-0000-0700-000007000000}">
      <text>
        <r>
          <rPr>
            <b/>
            <sz val="10"/>
            <color indexed="81"/>
            <rFont val="Tahoma"/>
            <family val="2"/>
          </rPr>
          <t>Microsoft Office User:</t>
        </r>
        <r>
          <rPr>
            <sz val="10"/>
            <color indexed="81"/>
            <rFont val="Tahoma"/>
            <family val="2"/>
          </rPr>
          <t xml:space="preserve">
</t>
        </r>
        <r>
          <rPr>
            <sz val="10"/>
            <color indexed="81"/>
            <rFont val="Tahoma"/>
            <family val="2"/>
          </rPr>
          <t xml:space="preserve">Detallar la expresión cualitativa del indicador.
</t>
        </r>
        <r>
          <rPr>
            <sz val="10"/>
            <color indexed="81"/>
            <rFont val="Tahoma"/>
            <family val="2"/>
          </rPr>
          <t>Objeto + condición deseada del objeto (verbo conjugado) + elementos adicionales de contexto descriptivo</t>
        </r>
      </text>
    </comment>
    <comment ref="K11" authorId="0" shapeId="0" xr:uid="{00000000-0006-0000-0700-000008000000}">
      <text>
        <r>
          <rPr>
            <b/>
            <sz val="10"/>
            <color indexed="81"/>
            <rFont val="Tahoma"/>
            <family val="2"/>
          </rPr>
          <t>Microsoft Office User:</t>
        </r>
        <r>
          <rPr>
            <sz val="10"/>
            <color indexed="81"/>
            <rFont val="Tahoma"/>
            <family val="2"/>
          </rPr>
          <t xml:space="preserve">
</t>
        </r>
        <r>
          <rPr>
            <sz val="10"/>
            <color indexed="81"/>
            <rFont val="Tahoma"/>
            <family val="2"/>
          </rPr>
          <t xml:space="preserve">En coherencia con los mediciones establecidas por la SDH, Corresponde a:
</t>
        </r>
        <r>
          <rPr>
            <sz val="10"/>
            <color indexed="81"/>
            <rFont val="Tahoma"/>
            <family val="2"/>
          </rPr>
          <t xml:space="preserve">Suma 
</t>
        </r>
        <r>
          <rPr>
            <sz val="10"/>
            <color indexed="81"/>
            <rFont val="Tahoma"/>
            <family val="2"/>
          </rPr>
          <t xml:space="preserve">Creciente
</t>
        </r>
        <r>
          <rPr>
            <sz val="10"/>
            <color indexed="81"/>
            <rFont val="Tahoma"/>
            <family val="2"/>
          </rPr>
          <t xml:space="preserve">Decreciente
</t>
        </r>
        <r>
          <rPr>
            <sz val="10"/>
            <color indexed="81"/>
            <rFont val="Tahoma"/>
            <family val="2"/>
          </rPr>
          <t>Constante</t>
        </r>
      </text>
    </comment>
    <comment ref="N11" authorId="0" shapeId="0" xr:uid="{00000000-0006-0000-0700-000009000000}">
      <text>
        <r>
          <rPr>
            <b/>
            <sz val="10"/>
            <color indexed="81"/>
            <rFont val="Tahoma"/>
            <family val="2"/>
          </rPr>
          <t>Microsoft Office User:</t>
        </r>
        <r>
          <rPr>
            <sz val="10"/>
            <color indexed="81"/>
            <rFont val="Tahoma"/>
            <family val="2"/>
          </rPr>
          <t xml:space="preserve">
</t>
        </r>
        <r>
          <rPr>
            <sz val="10"/>
            <color indexed="81"/>
            <rFont val="Tahoma"/>
            <family val="2"/>
          </rPr>
          <t>Corresponde a la descripción detallada de la medición del indicador y la formula del mismo</t>
        </r>
      </text>
    </comment>
    <comment ref="T11" authorId="0" shapeId="0" xr:uid="{00000000-0006-0000-0700-00000A000000}">
      <text>
        <r>
          <rPr>
            <b/>
            <sz val="10"/>
            <color indexed="81"/>
            <rFont val="Tahoma"/>
            <family val="2"/>
          </rPr>
          <t>Microsoft Office User:</t>
        </r>
        <r>
          <rPr>
            <sz val="10"/>
            <color indexed="81"/>
            <rFont val="Tahoma"/>
            <family val="2"/>
          </rPr>
          <t xml:space="preserve">
</t>
        </r>
        <r>
          <rPr>
            <sz val="10"/>
            <color indexed="81"/>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<sst xmlns="http://schemas.openxmlformats.org/spreadsheetml/2006/main" count="1582" uniqueCount="557">
  <si>
    <t>RESERVA DEF</t>
  </si>
  <si>
    <t>LIBERACIÓN</t>
  </si>
  <si>
    <t>GIRO</t>
  </si>
  <si>
    <t>PLAN DE ACCIÓN</t>
  </si>
  <si>
    <t>VALIDACIÓN</t>
  </si>
  <si>
    <t>META 1</t>
  </si>
  <si>
    <t>META 2</t>
  </si>
  <si>
    <t>META 3</t>
  </si>
  <si>
    <t>META 4</t>
  </si>
  <si>
    <t>ENERO</t>
  </si>
  <si>
    <t>FEBRERO</t>
  </si>
  <si>
    <t>MARZO</t>
  </si>
  <si>
    <t>ABRIL</t>
  </si>
  <si>
    <t>MAYO</t>
  </si>
  <si>
    <t>JUNIO</t>
  </si>
  <si>
    <t>JULIO</t>
  </si>
  <si>
    <t>AGOSTO</t>
  </si>
  <si>
    <t>SEPTIEMBRE</t>
  </si>
  <si>
    <t>OCTUBRE</t>
  </si>
  <si>
    <t>NOVIEMBRE</t>
  </si>
  <si>
    <t>DICIEMBRE</t>
  </si>
  <si>
    <t>ACUMULADO</t>
  </si>
  <si>
    <t>ANULACIONES</t>
  </si>
  <si>
    <t>GIROS</t>
  </si>
  <si>
    <t>SEGUIMIENTO OAP</t>
  </si>
  <si>
    <t>TOTAL</t>
  </si>
  <si>
    <t>CARGADO POR EL PROYECTO</t>
  </si>
  <si>
    <t>DIFERENCIA</t>
  </si>
  <si>
    <t>VIGENCIA TOTAL</t>
  </si>
  <si>
    <t>AJUSTE</t>
  </si>
  <si>
    <t>VIGENCIA DEF</t>
  </si>
  <si>
    <t>RESERVA</t>
  </si>
  <si>
    <t>COMPROMISOS</t>
  </si>
  <si>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</si>
  <si>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</si>
  <si>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</si>
  <si>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</si>
  <si>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</si>
  <si>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</si>
  <si>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</si>
  <si>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</si>
  <si>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MAR</t>
  </si>
  <si>
    <t>FECHA DE REPORTE</t>
  </si>
  <si>
    <t>TIPO DE REPORTE</t>
  </si>
  <si>
    <t>FORMULACION</t>
  </si>
  <si>
    <t>ACTUALIZACION</t>
  </si>
  <si>
    <t>SEGUIMIENTO</t>
  </si>
  <si>
    <t>NOMBRE DEL PROYECTO</t>
  </si>
  <si>
    <t>7668 - Levantamiento  y análisis de información para la garantía de derechos de las mujeres en  Bogotá</t>
  </si>
  <si>
    <t>PROPÓSITO</t>
  </si>
  <si>
    <t>5 - Construir Bogotá - Región con gobierno abierto, transparente y ciudadanía consciente</t>
  </si>
  <si>
    <t>LOGRO</t>
  </si>
  <si>
    <t>29 - Posicionar globalmente a Bogotá como territorio inteligente (Smart City)</t>
  </si>
  <si>
    <t>PROGRAMA</t>
  </si>
  <si>
    <t>53 - Información para la toma de desiciones</t>
  </si>
  <si>
    <t>DESCRIPCIÓN DE LA META (ACTIVIDAD MGA)</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</si>
  <si>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</si>
  <si>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</si>
  <si>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</si>
  <si>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</si>
  <si>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</si>
  <si>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</si>
  <si>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</si>
  <si>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ABR</t>
  </si>
  <si>
    <t>MAY</t>
  </si>
  <si>
    <t>JUN</t>
  </si>
  <si>
    <t>JUL</t>
  </si>
  <si>
    <t>AGO</t>
  </si>
  <si>
    <t>SEP</t>
  </si>
  <si>
    <t>OCT</t>
  </si>
  <si>
    <t>NOV</t>
  </si>
  <si>
    <t>DIC</t>
  </si>
  <si>
    <t>AVANCE</t>
  </si>
  <si>
    <t>PROGRAMACION DE COMPROMISOS</t>
  </si>
  <si>
    <t>PROGRAMACION DE 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</si>
  <si>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</si>
  <si>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</si>
  <si>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</si>
  <si>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</si>
  <si>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</si>
  <si>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</si>
  <si>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</si>
  <si>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</si>
  <si>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</si>
  <si>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</si>
  <si>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</si>
  <si>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</si>
  <si>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</si>
  <si>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</si>
  <si>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</si>
  <si>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</si>
  <si>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</si>
  <si>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</si>
  <si>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</si>
  <si>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</si>
  <si>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</si>
  <si>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</si>
  <si>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</si>
  <si>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</si>
  <si>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</si>
  <si>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</si>
  <si>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</si>
  <si>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</si>
  <si>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</si>
  <si>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</si>
  <si>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</si>
  <si>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</si>
  <si>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</si>
  <si>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 xml:space="preserve">Logros y beneficios y Retrasos y alternativas de solución (2.000 caracteres) </t>
  </si>
  <si>
    <t>2 - Formular e Implementar una (1) estrategia metodológica que permita incluir la perspectiva de género y diferencial en la captura de la información</t>
  </si>
  <si>
    <t>4. Seguiminto a los acuerdos de intercambio de información y confidencialidad con actores externos para la captura de información con enfoque de género y diferencial</t>
  </si>
  <si>
    <t xml:space="preserve">5. Realización de  una jornada de transferencia metodológica y de conocimiento con entidades de la administración distrital para refozar la incorporación del enfoque de género, diferencial e interseccional </t>
  </si>
  <si>
    <t>*Incluir tantas filas sean necesarias</t>
  </si>
  <si>
    <t>4 -  Producir y divulgar (16) estudios y/o investigaciones sobre los derechos de las mujeres con fuente de información OMEG</t>
  </si>
  <si>
    <t>7. Elaboración de dos (2) estudios y/o investigaciones que den cuenta de los derechos de las mujeres con fuente información OMEG</t>
  </si>
  <si>
    <t>u</t>
  </si>
  <si>
    <t>8. Diagramación y Divulgación de dos (2) estudio y/o investigaciones que den cuenta de los derechos de las mujeres con fuente información OMEG</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</si>
  <si>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</si>
  <si>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</si>
  <si>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</si>
  <si>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</si>
  <si>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</si>
  <si>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</si>
  <si>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</si>
  <si>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</si>
  <si>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</si>
  <si>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</si>
  <si>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</si>
  <si>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</si>
  <si>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</si>
  <si>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</si>
  <si>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</si>
  <si>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</si>
  <si>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</si>
  <si>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</si>
  <si>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</si>
  <si>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</si>
  <si>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</si>
  <si>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</si>
  <si>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</si>
  <si>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</si>
  <si>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</si>
  <si>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</si>
  <si>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</si>
  <si>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2. Gestión del conocimiento e información para la toma de decisiones y garantía de derechos de las mujeres</t>
  </si>
  <si>
    <t>OBJETIVO ESTRATEGICO:</t>
  </si>
  <si>
    <t>10. Aumentar la generación, disponibilidad y análisis de información sobre la situación de derechos de las mujeres en Bogotá, que permita una adecuada toma de decisiones basada en evidencia con enfoques de género y diferencial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</si>
  <si>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</si>
  <si>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</si>
  <si>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</si>
  <si>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</si>
  <si>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</si>
  <si>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</si>
  <si>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</si>
  <si>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</si>
  <si>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</si>
  <si>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</si>
  <si>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</si>
  <si>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</si>
  <si>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</si>
  <si>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</si>
  <si>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</si>
  <si>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</si>
  <si>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</si>
  <si>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</si>
  <si>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</si>
  <si>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</si>
  <si>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</si>
  <si>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</si>
  <si>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</si>
  <si>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X SPI No 1000G502</t>
  </si>
  <si>
    <t>Aumentar la generación, disponibilidad y análisis de información sobre la situación
de derechos de las mujeres en Bogotá, que permita una adecuada toma de
decisiones basada en evidencia con enfoques de género y diferencial.</t>
  </si>
  <si>
    <t>Crear y fortalecer la infraestructura tecnológica del Observatorio de Mujer y Equidad de Género que permita la articulación con los sectores distritales pertinentes</t>
  </si>
  <si>
    <t xml:space="preserve">Porcentaje de avance en la creación e implementación de SIMISIONAL 2.0   </t>
  </si>
  <si>
    <t>Creciente</t>
  </si>
  <si>
    <t>%</t>
  </si>
  <si>
    <t>Avance en la creación e implementación de la versión 2.0 del Sistema de Información del OMEG</t>
  </si>
  <si>
    <t>Mensual</t>
  </si>
  <si>
    <t>Seguimiento a ejecución de contrato</t>
  </si>
  <si>
    <t>X SPI No 2200G001</t>
  </si>
  <si>
    <t xml:space="preserve">Porcentaje de cumplimiento en la entrega de productos estadísticos.    </t>
  </si>
  <si>
    <t>Cumplimiento en la entrega de productos estadisticos</t>
  </si>
  <si>
    <t xml:space="preserve">Verificación en la entrega de productos estadisticos </t>
  </si>
  <si>
    <t>Diseñar e implementar investigaciones para diagnosticar y divulgar la situación de los derechos de las mujeres y transversalizar el enfoque de género y diferencial</t>
  </si>
  <si>
    <t>Investigaciones realizadas
Estudios y/o investigaciones producidas y divulgadas por el Observatorio de Mujer y Equidad de Género, con relación a situaciones y derechos de las mujeres en Bogotá</t>
  </si>
  <si>
    <t>Suma</t>
  </si>
  <si>
    <t>Investigaciones</t>
  </si>
  <si>
    <t>Sumatoria de investigaciones producidas</t>
  </si>
  <si>
    <t>Documentos producidos</t>
  </si>
  <si>
    <t>Gestión del Conocimiento</t>
  </si>
  <si>
    <t xml:space="preserve">Ofrecer información sobre la situación, posición o condición de las mujeres en el Distrito Capital en materia de sus derechos </t>
  </si>
  <si>
    <t>Operar (1) un Sistema de Información sobre los derechos de las mujeres, con datos  proveniente de diferentes fuentes de información internas y externas</t>
  </si>
  <si>
    <t>Porcentaje de respuestas a los requerimientos que den cuenta de la información sobre la situación, posición y condición de las mujeres en el Distrito Capital respondidos</t>
  </si>
  <si>
    <r>
      <t>No. De respuestas a requerimientos sobre la situación de las mujeres / No. De requerimiento allegadas a la Dirección *100 * (peso ponderado del periodo)</t>
    </r>
    <r>
      <rPr>
        <sz val="11"/>
        <color indexed="10"/>
        <rFont val="Times New Roman"/>
        <family val="1"/>
      </rPr>
      <t xml:space="preserve">
</t>
    </r>
    <r>
      <rPr>
        <sz val="11"/>
        <color indexed="8"/>
        <rFont val="Times New Roman"/>
        <family val="1"/>
      </rPr>
      <t>S</t>
    </r>
    <r>
      <rPr>
        <sz val="11"/>
        <color indexed="8"/>
        <rFont val="Times New Roman"/>
        <family val="1"/>
      </rPr>
      <t>uma de respuestas a requerimientos y solicitudes de información sobre la situación, posición y condición de las mujeres en el Distrito Capital respondidos</t>
    </r>
  </si>
  <si>
    <t>Trimestral</t>
  </si>
  <si>
    <t>Radicados con solicitudes realizadas y radicados con respuestas ofrecidas</t>
  </si>
  <si>
    <t>Gestionar interinstitucionalmente con fuentes oficiales, para obtención de infomación que alimenta la bateria de indicadores sobre goce efectivo de derechos de las mujeres</t>
  </si>
  <si>
    <t>Porcentaje de Indicadores actualizados en la bateria del OMEG</t>
  </si>
  <si>
    <r>
      <t xml:space="preserve">Numero de indicadores actualizados/Numero de indicadores de la bateria OMEG según la fuente de información*100 *(Peso ponderado del periodo) </t>
    </r>
    <r>
      <rPr>
        <sz val="11"/>
        <color indexed="8"/>
        <rFont val="Times New Roman"/>
        <family val="1"/>
      </rPr>
      <t xml:space="preserve">
En el OMEG existen 124 indicadores, solo serán actualizados acorde con la periocidad de la Fuente de Información</t>
    </r>
  </si>
  <si>
    <t>Actas de reunión y/o
correos de solicitud de información.
Base de indicadores actualizados con la información gestionada</t>
  </si>
  <si>
    <t>ELABORÓ</t>
  </si>
  <si>
    <t>Firma:</t>
  </si>
  <si>
    <t>APROBÓ (Según aplique Gerenta de proyecto, Lider técnica y responsable de proceso)</t>
  </si>
  <si>
    <t>REVISÓ OFICINA ASESORA DE PLANEACIÓN</t>
  </si>
  <si>
    <t xml:space="preserve">VoBo. </t>
  </si>
  <si>
    <t>Nombre: Angie Paola Mesa Rojas</t>
  </si>
  <si>
    <t>Nombre:</t>
  </si>
  <si>
    <t>Cargo: Profesional Universitario -Profesional contratista DGC</t>
  </si>
  <si>
    <t>Cargo: Subsecretaria de Cuidado y Políticas de Igualdad</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</si>
  <si>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</si>
  <si>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</si>
  <si>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</si>
  <si>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</si>
  <si>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</si>
  <si>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</si>
  <si>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</si>
  <si>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</si>
  <si>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</si>
  <si>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</si>
  <si>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</si>
  <si>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</si>
  <si>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</si>
  <si>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</si>
  <si>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</si>
  <si>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</si>
  <si>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</si>
  <si>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</si>
  <si>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</si>
  <si>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</si>
  <si>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</si>
  <si>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</si>
  <si>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</si>
  <si>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</si>
  <si>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</si>
  <si>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</si>
  <si>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</si>
  <si>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</si>
  <si>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</si>
  <si>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</si>
  <si>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</si>
  <si>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</si>
  <si>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</si>
  <si>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</si>
  <si>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</si>
  <si>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</si>
  <si>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</si>
  <si>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</si>
  <si>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</si>
  <si>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</si>
  <si>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</si>
  <si>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</si>
  <si>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</si>
  <si>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</si>
  <si>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</si>
  <si>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</si>
  <si>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</si>
  <si>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</si>
  <si>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</si>
  <si>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</si>
  <si>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</si>
  <si>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</si>
  <si>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</si>
  <si>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</si>
  <si>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</si>
  <si>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</si>
  <si>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</si>
  <si>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</si>
  <si>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</si>
  <si>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</si>
  <si>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</si>
  <si>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</si>
  <si>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</si>
  <si>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</si>
  <si>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</si>
  <si>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</si>
  <si>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</si>
  <si>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</si>
  <si>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</si>
  <si>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</si>
  <si>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</si>
  <si>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</si>
  <si>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</si>
  <si>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</si>
  <si>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</si>
  <si>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</si>
  <si>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</si>
  <si>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</si>
  <si>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</si>
  <si>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</si>
  <si>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</si>
  <si>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</si>
  <si>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</si>
  <si>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</si>
  <si>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</si>
  <si>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</si>
  <si>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</si>
  <si>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</si>
  <si>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</si>
  <si>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</si>
  <si>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</si>
  <si>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</si>
  <si>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</si>
  <si>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</si>
  <si>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</si>
  <si>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</si>
  <si>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</si>
  <si>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</si>
  <si>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</si>
  <si>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</si>
  <si>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</si>
  <si>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</si>
  <si>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</si>
  <si>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</si>
  <si>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</si>
  <si>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</si>
  <si>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</si>
  <si>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</si>
  <si>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</si>
  <si>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</si>
  <si>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</si>
  <si>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</si>
  <si>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</si>
  <si>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</si>
  <si>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</si>
  <si>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</si>
  <si>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</si>
  <si>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</si>
  <si>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</si>
  <si>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</si>
  <si>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</si>
  <si>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</si>
  <si>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</si>
  <si>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</si>
  <si>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</si>
  <si>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</si>
  <si>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</si>
  <si>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</si>
  <si>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</si>
  <si>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</si>
  <si>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</si>
  <si>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</si>
  <si>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</si>
  <si>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</si>
  <si>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</si>
  <si>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</si>
  <si>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</si>
  <si>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</si>
  <si>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</si>
  <si>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</si>
  <si>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</si>
  <si>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</si>
  <si>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</si>
  <si>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</si>
  <si>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</si>
  <si>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</si>
  <si>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</si>
  <si>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</si>
  <si>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</si>
  <si>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</si>
  <si>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</si>
  <si>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</si>
  <si>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</si>
  <si>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</si>
  <si>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</si>
  <si>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</si>
  <si>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</si>
  <si>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</si>
  <si>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</si>
  <si>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</si>
  <si>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</si>
  <si>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</si>
  <si>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</si>
  <si>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</si>
  <si>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</si>
  <si>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</si>
  <si>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</si>
  <si>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</si>
  <si>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</si>
  <si>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</si>
  <si>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</si>
  <si>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</si>
  <si>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</si>
  <si>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</si>
  <si>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</si>
  <si>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</si>
  <si>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</si>
  <si>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</si>
  <si>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</si>
  <si>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</si>
  <si>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</si>
  <si>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</si>
  <si>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</si>
  <si>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</si>
  <si>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</si>
  <si>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</si>
  <si>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</si>
  <si>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</si>
  <si>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</si>
  <si>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</si>
  <si>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</si>
  <si>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</si>
  <si>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</si>
  <si>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</si>
  <si>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</si>
  <si>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</si>
  <si>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</si>
  <si>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</si>
  <si>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</si>
  <si>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</si>
  <si>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</si>
  <si>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</si>
  <si>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</si>
  <si>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</si>
  <si>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</si>
  <si>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</si>
  <si>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</si>
  <si>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</si>
  <si>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</si>
  <si>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</si>
  <si>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</si>
  <si>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</si>
  <si>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</si>
  <si>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</si>
  <si>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</si>
  <si>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</si>
  <si>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</si>
  <si>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</si>
  <si>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</si>
  <si>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</si>
  <si>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</si>
  <si>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</si>
  <si>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</si>
  <si>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</si>
  <si>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</si>
  <si>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</si>
  <si>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</si>
  <si>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</si>
  <si>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</si>
  <si>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</si>
  <si>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</si>
  <si>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</si>
  <si>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</si>
  <si>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</si>
  <si>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</si>
  <si>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</si>
  <si>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</si>
  <si>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</si>
  <si>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</si>
  <si>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</si>
  <si>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</si>
  <si>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</si>
  <si>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</si>
  <si>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</si>
  <si>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</si>
  <si>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</si>
  <si>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</si>
  <si>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</si>
  <si>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</si>
  <si>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</si>
  <si>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</si>
  <si>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</si>
  <si>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</si>
  <si>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</si>
  <si>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</si>
  <si>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</si>
  <si>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</si>
  <si>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</si>
  <si>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</si>
  <si>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</si>
  <si>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</si>
  <si>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</si>
  <si>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</si>
  <si>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</si>
  <si>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</si>
  <si>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</si>
  <si>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</si>
  <si>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</si>
  <si>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Reporte por metas</t>
  </si>
  <si>
    <t>Vigencia 2022</t>
  </si>
  <si>
    <t>PORCENTAJE</t>
  </si>
  <si>
    <t>Reserva</t>
  </si>
  <si>
    <t>1. Operar 1 Sistema de Información sobre los derechos de las mujeres, con datos provenientes de diferentes fuentes de información internas y externas</t>
  </si>
  <si>
    <t>Programado</t>
  </si>
  <si>
    <t>Comprometido</t>
  </si>
  <si>
    <t>Girado</t>
  </si>
  <si>
    <t>2. Formular e implementar una 1 estrategia metodológica que permita incluir la perspectiva de género y diferencial en la captura de la información</t>
  </si>
  <si>
    <t>3. Diseñar y producir 1 línea base de la política pública de las Mujeres y Equidad de Género</t>
  </si>
  <si>
    <t>4. Producir y divulgar 14 estudios y/o investigaciones sobre los derechos de las mujeres con fuente de información OMEG</t>
  </si>
  <si>
    <t>TOTAL DEL PROYECTO</t>
  </si>
  <si>
    <t>Sin ejecutar</t>
  </si>
  <si>
    <t>SOLUCIONES INFORMATICAS IMPLEMENTADAS</t>
  </si>
  <si>
    <t>PONDERACION</t>
  </si>
  <si>
    <t>Porcentaje de cumplimiento en la entrega de productos estadísticos-</t>
  </si>
  <si>
    <t xml:space="preserve">ACTIVIDAD </t>
  </si>
  <si>
    <t xml:space="preserve">PRIMER TRI </t>
  </si>
  <si>
    <t xml:space="preserve">SEGUNDO TRIM </t>
  </si>
  <si>
    <t xml:space="preserve">TERCER TRIM </t>
  </si>
  <si>
    <t xml:space="preserve">TOTAL </t>
  </si>
  <si>
    <t>META 5</t>
  </si>
  <si>
    <t>META 6</t>
  </si>
  <si>
    <t>META 7</t>
  </si>
  <si>
    <t>META 10</t>
  </si>
  <si>
    <t>META 11</t>
  </si>
  <si>
    <t>META 12</t>
  </si>
  <si>
    <t>META 14</t>
  </si>
  <si>
    <t>META 15</t>
  </si>
  <si>
    <t>1 -  Operar (1) un Sistema de Información sobre los derechos de las mujeres, con datos  proveniente de diferentes fuentes de información internas y externas</t>
  </si>
  <si>
    <t>1. Actualización permanentemente de los indicadores de la bateria de información asociada al sistema de información del OMEG</t>
  </si>
  <si>
    <t>2. Operación, actualización de usabilidad de la pàgina del OMEG y publicación de información de interes para usuarias y usuarios del espacio web</t>
  </si>
  <si>
    <r>
      <t xml:space="preserve">3. Adquisión </t>
    </r>
    <r>
      <rPr>
        <sz val="11"/>
        <color indexed="8"/>
        <rFont val="Times New Roman"/>
        <family val="1"/>
      </rPr>
      <t>de sistemas t</t>
    </r>
    <r>
      <rPr>
        <sz val="11"/>
        <rFont val="Times New Roman"/>
        <family val="1"/>
      </rPr>
      <t>ecnológicos para el fortalecimiento de la infraestructura del OMEG</t>
    </r>
  </si>
  <si>
    <t>3 - Diseñar y producir una (1) línea base de la política púbica de las Mujeres y Equidad de Género</t>
  </si>
  <si>
    <t>No se presentan beneficios asociados a la líne base de la Política Pública de Mujeres y Equida de Género, esto considerando que no se realizó la programación de entrega o divulgación de los mismos.</t>
  </si>
  <si>
    <r>
      <t>6. divulgación</t>
    </r>
    <r>
      <rPr>
        <sz val="11"/>
        <color indexed="10"/>
        <rFont val="Times New Roman"/>
        <family val="1"/>
      </rPr>
      <t xml:space="preserve"> </t>
    </r>
    <r>
      <rPr>
        <sz val="11"/>
        <rFont val="Times New Roman"/>
        <family val="1"/>
      </rPr>
      <t>de los resultados de la línea base de la PPMyEG</t>
    </r>
  </si>
  <si>
    <t>Nombre:  Lesly Paola Niño   - Miryam Fernanda Cuenca</t>
  </si>
  <si>
    <t>TOTAL COMPROMISOS</t>
  </si>
  <si>
    <t>COMPROMISOS EJECUTADOS</t>
  </si>
  <si>
    <t>PROGRAMACION GIRO</t>
  </si>
  <si>
    <t>EJECUCION GIROS</t>
  </si>
  <si>
    <t>X</t>
  </si>
  <si>
    <t>x</t>
  </si>
  <si>
    <t xml:space="preserve">No se presentaron retrasos durante el periodo reportado.
Se dio trámite a la publicación de información y actualización de indicadores en la página web del OMEG. </t>
  </si>
  <si>
    <t>Contar con un Sistema de Información 2.0 permite a la entidad mejorar los sistemas de recolección, almacenamiento y consulta de los datos producidos a nivel interno y externo, además contar con herramientas para avanzar en la automatización de procesos e instrumentos apropiados para la recolección de información, mejorar la calidad, veracidad y oportunidad de la información recolectada en las diferentes acciones del Observatorio
La página web del Observatorio de Mujeres y Equidad de Género se constituye en una herramienta para acercar los datos y la información a la ciudadanía, contando no solo con información actualizada y robusta, sino, amigable para su acceso y uso.</t>
  </si>
  <si>
    <t>No se presentan retrasos acorde con la programación</t>
  </si>
  <si>
    <t xml:space="preserve">Reconocer la importancia de recolectar información de manera homogénea y con calidad respondiendo a un lineamiento metodológico que incorpore los enfoques de derechos, género y diferencial en los procesos encaminados al desarrollo de investigaciones y estudios, permite recoger información robusta sobre la situación de derechos de las mujeres en los territorios, desde sus diferencias y diversidades, asimismo, contar con datos relevantes para la toma de decisiones desde la gestión pública. </t>
  </si>
  <si>
    <t>Contar con información actualizada sobre la situación, posición y condición de derechos de las mujeres, es fundamental para la toma de decisiones de la gestión publica.
La toma de decisiones basada en la evidencia permite focalizar los esfuerzos y recursos de la administración en aquellos espacios, territorios y poblaciones que requieren con prioridad de la inversión pública, mostrando transformaciones en las realidades sociales y por ende en los datos, como es el caso, de la identificación del fenómeno la violencia contra la mujer, sus expresiones y ocurrencias, para actuar en la construcción de estrategias que permitan su reducción.</t>
  </si>
  <si>
    <t>No se encuentra programada para el periodo de reporte</t>
  </si>
  <si>
    <t>El Sistema de Información del OMEG SIMISIONAL 2,0, cuenta con proceso de actualización y preparación del entorno de la entidad para soportar la migración de SIMISIONAL 2,0  con la Migración de datos, Pruebas integrales del sistema de información y la Instalación y despliegue del sistema de información.
Se da inicio al proceso de gestión del cambio, adelantando el cronograma de capacitaciones, recibiendo las primeras recomendaciones y percepciones recopiladas durante la ejecución del plan de trabajo y logrando un avance importante en el proceso de migración al nueuvo sistema. Lo anterior para permitir la transición del SIMISIONAL 1.0 al SIMISIONAL 2.0 y que permita su reconocimiento, apropiación y uso.</t>
  </si>
  <si>
    <t>Durante el mes de mayo de 2023 se llevaron a cabo las siguientes actividades como parte de la actualización del OMEG:
1. Se actualizó la información de la sección de violencias con la información de fuente SIEDCO. Anexo: Reporte información SIEDCO corte abril 2023.pdf
2. Cronograma de actualización 2023 Medicina Legal (Riesgo de feminicidio) con cortes 31 de marzo y 30 de abril de 2023.  Anexos:  Reporte información Medicina Legal corte abril 2023.pdf; Reporte información Medicina Legal corte marzo 2023.pdf
3. Se actualizó la información de la sección de atenciones con la información de SIMisional con corte a 30 de abril de 2023. Anexo: Reporte información SiMisional corte abril 2023.pdf
4. Se actualizó el cronograma de actualización de los indicadores del visaulizador del OMEG. Anexo: Cronograma de actualización 2023.xlsx
Las actualizaciones se pueden consultar en el vínculo: https://omeg.sdmujer.gov.co/dataindicadores/index.html</t>
  </si>
  <si>
    <r>
      <t xml:space="preserve">Como parte de la operación, actualización de usabilidad de la página del OMEG y publicación de información de interes para el mes de mayo se realizó la publicación de los  reporte de atenciones de la Secretaria de la Mujer teniendo como fuente de información el registro Simisional y las llamadas a la línea purpura. Especificamente:
1.  Reporte atenciones Enero 1 -Abril 30 de 2023.  Publicado el 29 de mayo de 2023 Link https://omeg.sdmujer.gov.co/phocadownload/2023/RepAtencionesEne2020_Ab2023.pdf
</t>
    </r>
    <r>
      <rPr>
        <b/>
        <sz val="11"/>
        <rFont val="Times New Roman"/>
        <family val="1"/>
      </rPr>
      <t xml:space="preserve">Otras publicaciones.
</t>
    </r>
    <r>
      <rPr>
        <sz val="11"/>
        <rFont val="Times New Roman"/>
        <family val="1"/>
      </rPr>
      <t xml:space="preserve">1. Se realizó la publicación de los documentos de diagnostico de Ciudad, correspondientes a las localidades de Usaquen, Chapinero, Santa Fé, San Cristobal, Usme, Tunjuelito, Bosa, Kennedy, Fontibón, Engativá, Suba, Barrios Unidos, Teusaquillo, Los Mártires, Antonio Nariño, Puente Aranda, La Candelaria, Rafael Uribe, Ciudad Bolivar, Sumapaz, que presenta los resultados principales de la encuesta realizada  para el levantamiento de la línea de base de la Política Pública de Mujeres y Equidad de Género para Bogotá, por cada uno de los ocho derechos objeto de priorización en la PPMyEG. Estos documentos serán útiles como insumo para que en los distintos territorios se pueda seguir avanzando en la evaluación de la política pública, tanto por parte de la ciudadanía interesada como de la institucionalidad en desarrollo de la estrategia de transversalización de la PPMyEG de la ciudad. Se encuentran disponibles en el link https://omeg.sdmujer.gov.co/index.php/mediciones/publicaciones/analisis-de-ciudad
</t>
    </r>
    <r>
      <rPr>
        <b/>
        <sz val="11"/>
        <rFont val="Times New Roman"/>
        <family val="1"/>
      </rPr>
      <t>Anexos</t>
    </r>
    <r>
      <rPr>
        <sz val="11"/>
        <rFont val="Times New Roman"/>
        <family val="1"/>
      </rPr>
      <t xml:space="preserve">:
a. Reporte atenciones Enero 1 -Abril 30 de 2023                                                                                                                                                                                                                                                                                                                                                                                                                                                                                                                                                                                                                                    b. Documentos diagnsoticos de ciudad localidades de:  Usaquen, Chapinero, Santa Fé, San Cristobal, Usme, Tunjuelito, Bosa, Kennedy, Fontibón, Engativá, Suba, Barrios Unidos, Teusaquillo, Los Mártires, Antonio Nariño, Puente Aranda, La Candelaria, Rafael Uribe, Ciudad Bolivar, Sumapaz
</t>
    </r>
  </si>
  <si>
    <r>
      <t xml:space="preserve">Como parte Adquisión de equipos y sistemas tecnológicos para el fortalecimiento de la infraestructura del OMEG, se cuenta al mes de mayo de la presente vigencia con el siguiente estado en el avance de la contratación:
672 ORDEN DE COMPRA - Licenciamientos ARGIS y Power BI. Estudio previo aprobado el 24 de mayo de 2023, solicitud CDP realizada el 26 de mayo de 2023
673 PROVEEDOR EXCLUSIVO - Licenciamiento NVIVO para análisis cualitativo. El 30 de mayo de 2023 se recibió la actualización de la cotización para la priorización de este proceso. El 31 de mayo se recibió la certificación de proveedor exclusivo 
675 PROVEEDOR EXCLUSIVO - Licencimiento SPSS para datos cuantitativos. El 30 de mayo de 2023 se recibió la nueva cotización con la inclusión de una licencia adicional. el estudio previo se encuentra adelantado.
</t>
    </r>
    <r>
      <rPr>
        <b/>
        <sz val="11"/>
        <rFont val="Times New Roman"/>
        <family val="1"/>
      </rPr>
      <t>Anexos:</t>
    </r>
    <r>
      <rPr>
        <sz val="11"/>
        <rFont val="Times New Roman"/>
        <family val="1"/>
      </rPr>
      <t xml:space="preserve">
a. Actualización cotización IBM                                                                                                                                                                                                                                                                                                                                                                                                                                                                                                                                                                                                                             b. Cotización actualizada NVIVO                                                                                                                                                                                                                                                                                                                                                                                                                                                                                                                                                                                                                                                         c. Correo de envio de EP licenciamientos ArgCIS, Power Bi para firma de OAP</t>
    </r>
  </si>
  <si>
    <t xml:space="preserve">Para el mes de mayo se da continuidad a los acuerdos de intercambio de información y confidencialidad con actores externos para la captura de información con enfoque de género y diferencial, teniendo como referente la estrategia metodológica propuesta en la Caja de Herramientas producida, publicada y divulgada en la vigencia anterior. 
De esta manera, se continuó avanzando en la elaboración de la investigación sobre violencias interrelacionadas (violencia intrafamiliar, VBG y maltrato animal) en articulación con el Observatorio de Proyección y Bienestar Ambiental – OBYPA, específicamente se realizó la revisión teórico conceptual con rastreo documental. 
Se cuenta con la planeación de las Mesas Mujer avanzando en la construcción de una matriz con actores estrategicas para la convocatoria, un documento de lecciones aprendidas de las Mesas Mujer 2022 y la porpuesta metodológica para la ejecución de Mesas Mujer 2023.
</t>
  </si>
  <si>
    <t>Aunque se tenía previsto implementar las Mesas Mujer en el mes de mayo, se reprograman para el segundo semestre de la vigencia, esto buscando garantizar los recursos logísticos para el efectivo desarrollo con calidad de los espacios, asimismo, prever que no se cruce con el cronograma electoral en el que se encuentra actualmente la ciudad.  
Como alternativa de solución la Dirección de Gestión de Conocimiento ha dispuesto de los recursos necesarios en la Bolsa Lógistica de la Entidad, realizando reuniones periodicas para garantizar el perfeccionamiento de dicho proceso contractual.</t>
  </si>
  <si>
    <r>
      <t xml:space="preserve">Para el mes de mayo se dio continuidad al intercambio de información con el Observatorio de Proyección y Bienestar Ambiental – OBYPA, dando lugar a la revisión bibliográfica sobre violencias interrelaciondas, contando con dos líneas de investigación:
a.	violencia intrafamiliar, 
b.	violencia basada en género – VBG y maltrato animal
Se avanzó en la revisión de trece (13) documentos y teniendo preguntas orientadoras para el análisis:
-	¿Por qué ocurre este tipo de violencia?
-	¿Cuál es la relación entre violencias?
-	¿De dónde vienen esas violencias compartidas?
Como parte del ejercicio se sistematiza la información en una matriz de revisión bibliográfica.
</t>
    </r>
    <r>
      <rPr>
        <b/>
        <sz val="11"/>
        <color rgb="FF000000"/>
        <rFont val="Times New Roman"/>
        <family val="1"/>
      </rPr>
      <t>Anexos:</t>
    </r>
    <r>
      <rPr>
        <sz val="11"/>
        <color rgb="FF000000"/>
        <rFont val="Times New Roman"/>
        <family val="1"/>
      </rPr>
      <t xml:space="preserve">
1.	Matriz de revisión y sistematización bibliográfica actualizada a mayo				</t>
    </r>
  </si>
  <si>
    <r>
      <t xml:space="preserve">Para el mes de mayo, se avanzó en la planeación de las Mesas Mujer. Las mesas mujeres son espacios pensados para el dialogo con otros sectores de la Administración Distrital como estrategia para incluir el enfoque de género y diferencial en la captura de información, garantizando la toma de decisiones informadas. Aunque se tenía previsto implementar estos espacios, se reprograman para el segundo semestre de la vigencia, esto buscando garantizar los recursos logísticos para el efectivo desarrollo con calidad de los espacios, asimismo, prever que no se cruce con el cronograma electoral en el que se encuentra actualmente la ciudad.  		
Dado lo anterior, se realizó la consolidación de actores de la Administración Distrital que podrían ser invitados a los espacios. Por otro lado, se construyo un documento de recomendaciones a partir de las lecciones aprendidas durante la implementación de las mesas en la vigencia anterior y finalmente se construyo un documento metodológico para la ejecución de los espacios.
</t>
    </r>
    <r>
      <rPr>
        <b/>
        <sz val="11"/>
        <color rgb="FF000000"/>
        <rFont val="Times New Roman"/>
        <family val="1"/>
      </rPr>
      <t xml:space="preserve">
Anexos:</t>
    </r>
    <r>
      <rPr>
        <sz val="11"/>
        <color rgb="FF000000"/>
        <rFont val="Times New Roman"/>
        <family val="1"/>
      </rPr>
      <t xml:space="preserve">
1.	Matriz de actores estratégicos consolidado
2.	Documento de recomendaciones a partir de las lecciones aprendidas de Mesas Mujer 2022
3.	Documento de Planeación Metodológica Mesas Mujer 2023 								</t>
    </r>
  </si>
  <si>
    <t>Durante el mes de mayo,  se adelantaron las actividades estipuladas para lograr la implementación de la estrategia de gestión del cambio al interior de la entidad que permita reconocer, apropiarse, usar y aprovechar el SIMISIONAL 2.0. De acuerdo con lo anterior, se iniciaron las capacitaciones de unidad de gestión trasversal del sistema, se acordó con las áreas el cronograma de capacitación para precisar las necesidades de profundización en unidades de gestión. Así mismo, se recibieron los primeros resultados generales de las capacitaciones, percepciones y recomendaciones recopiladas durante la ejecución del Plan de Trabajo de capacitación y finalmente se logró un avance importante en el proceso  de migración final al nuevo sistema – SIMISIONAL 2.0.</t>
  </si>
  <si>
    <t>Se cuenta con los resultados finales del levantamiento de información de la Línea Base de la Política Publica de Mujeres y Equidad de Género, este un logro de ciudad, considerando que históricamente el sector mujeres carecía de una Línea Base que permitiera dar cuenta de la situación de derechos de las mujeres en la ciudad y realizar el seguimiento a los avances, logros e impactos atribuibles a las acciones de política pública. Considerando que los resultados de la Línea Base de la PPMYEG deben ser divulgados de forma estratégica a la ciudadanía, la DGestión de Conocimiento mediante el Contrato 1099 de 2022, pactó el diseño de una estrategia de divulgación y comunicación de estos resultados. Para la vigencia 2023 se busca contratar las actividades para realizar la implementación del componente territorial de la estrategia, adelantando en el mes de mayo  la solicitud de información a proveedores, como insumo del documento de estudio del sector.</t>
  </si>
  <si>
    <t>Para el mes de mayo se publicó en la plataforma SECOP II la solicitud de información a proveedores, como parte del insumo para la realización del estudio del sector, dentro del proceso se recibieron tres (3) cotizaciones. Con esta información, se inició la estructuración del estudio.</t>
  </si>
  <si>
    <r>
      <t xml:space="preserve">Para el mes de mayo se publicó en la plataforma SECOP II la solicitud de información a proveedores, como parte del insumo para la realización del estudio del sector y  el estudio previo, dentro del proceso se recibieron tres (3) cotizaciones. Con esta información, se inició la estructuración del estudio del sector, en donde se analizaron los precios recibidos en las cotizaciones, con el fin de establecer un presupuesto general para el proyecto. 
</t>
    </r>
    <r>
      <rPr>
        <b/>
        <sz val="11"/>
        <color theme="1"/>
        <rFont val="Times New Roman"/>
        <family val="1"/>
      </rPr>
      <t xml:space="preserve">Anexos:
</t>
    </r>
    <r>
      <rPr>
        <sz val="11"/>
        <color theme="1"/>
        <rFont val="Times New Roman"/>
        <family val="1"/>
      </rPr>
      <t xml:space="preserve">a. Captura de pantalla de publicación de solicitud a proveedores.
b. Capturas de pantalla de 3 cotizaciones recibidas en plataforma secop II.
c. Versión inicial del Estudio del Sector que seguirá siendo elaborado durante el mes de junio.                                                                                                                                                                                                                                                                                                                                                                                                                       
 No se presentan retrasos con respecto a la programación, tampoco se presentan beneficios teniendo en cuentao que no se ha realizado la actividad principal que es la divulgación.      </t>
    </r>
  </si>
  <si>
    <t xml:space="preserve">Como parte de la producción de estudios y/o investigaciones que den cuenta de los derechos de las mujeres con fuente información OMEG, se cuenta con la programación de dos (2) estudios para la vigencia 2023, aunque ya se publico una de las investigaciones programadas, se da continuidad a otros estudios estos son:
1. Violencias de Género en Movilizaciones Sociales. Se cuenta con presentación y documento ejecutivo sin publicar.
2. Actualización de la Caracterización de personas que realizan actividades sexualmente pagadas - ASP en Bogotá. Se cuenta con documento ejecutivo para revisión de directivas
3. Evaluaciones de impacto. Se cuenta con la estructura documental para iniciar producción de escritura de análisis.
4. Diagnósticos Locales. Se cuenta con estructura documental y gestión de fuentes de información.
													</t>
  </si>
  <si>
    <t xml:space="preserve">
Un (1) documento producido, publicado y divulgado en la página web del OMEG, dando cumplimiento al 50% de la meta programada para la actual vigencia.
Dicho documento corresponde al Análisis de Ciudad No 29, titulado “Principales Hitos en la Participación de las Mujeres en los Niveles Decisorios de la Administración de Bogotá”, publicado el 25 de abril y podrá ser consultado en el siguiente link https://omeg.sdmujer.gov.co/phocadownload/2023/AC29_HitosMujeresNivelesDecisorios-final.pdf  </t>
  </si>
  <si>
    <r>
      <t>Durante el mes de mayo, se dio continuidad a la producción de estudios y/o investigaciones de interés para el sector mujeres. Específicamente se avanzó en:
a.</t>
    </r>
    <r>
      <rPr>
        <b/>
        <sz val="11"/>
        <rFont val="Times New Roman"/>
        <family val="1"/>
      </rPr>
      <t xml:space="preserve"> Movilizaciones Sociales. </t>
    </r>
    <r>
      <rPr>
        <sz val="11"/>
        <rFont val="Times New Roman"/>
        <family val="1"/>
      </rPr>
      <t xml:space="preserve">
Investigación sobre violencias basadas en género – VBG en el marco de las Movilizaciones Sociales del 25 de noviembre. 
La investigación centra su atención en el estallido social del Paro Nacional en el 2021 y las movilizaciones sociales en el marco de la conmemoración del 25 de noviembre, generando información sobre la necesidad de revisar los protocolos, y otras recomendaciones para actores involucrados garantizando una vida libre de violencias para las mujeres. Se cuenta con el final ajustado según observaciones de las directivas. Se cuenta con documento ejecutivo para posicionamiento en mesas de trabajo intersectorial, sin embargo, no será publicado en el OMEG dada la información sensible relacionada con la fuerza pública.
b. </t>
    </r>
    <r>
      <rPr>
        <b/>
        <sz val="11"/>
        <rFont val="Times New Roman"/>
        <family val="1"/>
      </rPr>
      <t xml:space="preserve">Actualización de la caracterización de personas que realizan actividades sexualmente pagadas - ASP en Bogotá
</t>
    </r>
    <r>
      <rPr>
        <sz val="11"/>
        <rFont val="Times New Roman"/>
        <family val="1"/>
      </rPr>
      <t xml:space="preserve">Dado que ya se cuenta con la presentación de resultados divulgada en la página Web del OMEG, se procede a la socialización en espacios internos de la entidad y la construcción del documento de análisis de los resultados, avanzando en la cualificación del informe presentado por el operador en la vigencia 2022. Este documento se encuentra en la fase de escritura y busca profundizar los análisis para dar cuenta de la situación de derechos de las personas que realizas ASP y ampliar los análisis comparados entre los resultados 2017 y las situaciones encontradas en la actualizacíón 2022,
c. </t>
    </r>
    <r>
      <rPr>
        <b/>
        <sz val="11"/>
        <rFont val="Times New Roman"/>
        <family val="1"/>
      </rPr>
      <t xml:space="preserve">Evaluaciones de Impacto servicio de Línea Purpura y Hospitales. 
</t>
    </r>
    <r>
      <rPr>
        <sz val="11"/>
        <rFont val="Times New Roman"/>
        <family val="1"/>
      </rPr>
      <t xml:space="preserve">El equipo de analistas del OMEG se encuentra realizando la revisión de datos, información, y resultados establecidos en el marco de las dos Evaluación de Impacto de servicios adelantadas en la vigencia 2022, específicamente la Estrategia Línea Purpura y la Estrategia de denuncia de violencia contra las mujeres en Hospitales. Asimismo, se inicia el proceso de escritura de los documentos de análisis haciendo enfasis en los impactos encontrados en cada una de las estrategias.
</t>
    </r>
    <r>
      <rPr>
        <b/>
        <sz val="11"/>
        <rFont val="Times New Roman"/>
        <family val="1"/>
      </rPr>
      <t xml:space="preserve">Anexos: 	</t>
    </r>
    <r>
      <rPr>
        <sz val="11"/>
        <rFont val="Times New Roman"/>
        <family val="1"/>
      </rPr>
      <t xml:space="preserve">
1.	Documento Ejecutivo de la Actualización de la caracterización de personas que realizan actividades sexualmente pagadas - ASP en Bogotá versión en revisión de Directivas</t>
    </r>
  </si>
  <si>
    <t>No se tiene programada la actividad para el periodo</t>
  </si>
  <si>
    <t xml:space="preserve">Como parte de la producción de estudios y/o investigaciones que den cuenta de los derechos de las mujeres con fuente información OMEG, se cuenta con la programación de dos (2) estudios para la vigencia 2023, aunque ya se publico una de las investigaciones programadas, se da continuidad a otros estudios estos son:
1. Violencias de Género en Movilizaciones Sociales. Se cuenta con presentación y documento ejecutivo sin publicar.
2. Actualización de la Caracterización de personas que realizan actividades sexualmente pagadas - ASP en Bogotá. Se cuenta con documento ejecutivo para revisión de directivas
3. Evaluaciones de impacto. Se cuenta con la estructura documental para iniciar producción de escritura de análisis.
4. Diagnósticos Locales. Se cuenta con estructura documental y gestión de fuentes de información.
				</t>
  </si>
  <si>
    <t xml:space="preserve">Contar con una experiencia de investigación conjunta entre el sector mujeres y el sector de protección y bienestar animal del distrito, llevando a la práctica la estrategia metodológica de captura de información con enfoque de género y diferencial.
Dado lo anterior, se da sostenibilidad a los acuerdos de intercambio de información y confidencialidad con actores externos, avanzando en la elaboración de una investigación conjunta sobre violencias interrelacionadas (violencia intrafamiliar, VBG y maltrato animal) en articulación con el Observatorio de Proyección y Bienestar Ambiental – OBYPA. Con corte a 31 de mayo, se ha avanzando en la revisión de trece (13) documentos que permita entender y explicar el fenómeno a investigar desde las violencias interrelacionads.
Asimismo, se da lugar a la planeación de las Mesas Mujeres pacios pensados para el dialogo con otros sectores de la Administración Distrital como estrategia para incluir el enfoque de género y diferencial en la captura de información.
</t>
  </si>
  <si>
    <r>
      <t xml:space="preserve">Durante el mes de mayo,  se adelantaron las actividades estipuladas para lograr la implementación de la estrategia de gestión del cambio al interior de la entidad que permita reconocer, apropiarse, usar y aprovechar el SIMISIONAL 2.0. De acuerdo con lo anterior, se iniciaron las capacitaciones de unidad de gestión trasversal del sistema, se acordó con las áreas el cronograma de capacitación para precisar las necesidades de profundización en unidades de gestión. Así mismo, se recibieron los primeros resultados generales de las capacitaciones, percepciones y recomendaciones recopiladas durante la ejecución del Plan de Trabajo de capacitación y finalmente se logró un avance importante en el proceso  de migración final al nuevo sistema – SIMISIONAL 2.0.
</t>
    </r>
    <r>
      <rPr>
        <b/>
        <sz val="11"/>
        <color rgb="FF000000"/>
        <rFont val="Times New Roman"/>
        <family val="1"/>
      </rPr>
      <t xml:space="preserve">Anexos: </t>
    </r>
    <r>
      <rPr>
        <sz val="11"/>
        <color rgb="FF000000"/>
        <rFont val="Times New Roman"/>
        <family val="1"/>
      </rPr>
      <t xml:space="preserve">
a. Listados de Asistencia teams y presencial a capacitaciones
b.Cronograma de capacitaciones
c.Archivo con recopilación inicial de recomendaciones</t>
    </r>
  </si>
  <si>
    <r>
      <t xml:space="preserve">Como parte de los productos estaditiscos se elaboraron los  reporte de atenciones de la Secretaria de la Mujer teniendo como fuente de información el registro Simisional y las llamadas a la línea purpura. Especificamente:
1.  Reporte atenciones Enero 1 Abril 30 de 2023.                                    
                                                                                                                                                                                                                 Así mismo, Se actualizó la información de la sección de violencias con la información de fuente SIEDCO, el cronograma de actualización 2023 Medicina Legal (Riesgo de feminicidio) con cortes 31 de marzo y 30 de abril de 2023, la información de la sección de atenciones con la información de Simisional con corte a 30 de abril de 2023 y finalmente el cronograma de actualización de los indicadores del visualizador del OMEG.
</t>
    </r>
    <r>
      <rPr>
        <b/>
        <sz val="11"/>
        <color rgb="FF000000"/>
        <rFont val="Times New Roman"/>
        <family val="1"/>
      </rPr>
      <t>Anexos:</t>
    </r>
    <r>
      <rPr>
        <sz val="11"/>
        <color rgb="FF000000"/>
        <rFont val="Times New Roman"/>
        <family val="1"/>
      </rPr>
      <t xml:space="preserve">
a. Reporte atenciones Enero 1 - Abril 30 de 2023   </t>
    </r>
  </si>
  <si>
    <t>Durante la vigencia 2023 se han elaborado  los  reportes de atenciones de la Secretaria de la Mujer teniendo como fuente de información el registro Simisional y las llamadas a la línea purpura, correspondientes a los periodos: enero, enero a febrero, enero a marzo y enero a abril de 2023. Estos se encuentra publicados en la página del OMEG.                                       Igualmente, se ha tramitado la información para la actualización de indicadores.</t>
  </si>
  <si>
    <t xml:space="preserve">-     </t>
  </si>
  <si>
    <t xml:space="preserve"> </t>
  </si>
  <si>
    <t xml:space="preserve"> -     </t>
  </si>
  <si>
    <t>SUMA TOTAL COMPROMISOS</t>
  </si>
  <si>
    <t>EJECUCION COMPROMISOS</t>
  </si>
  <si>
    <t>PROGRAMACION GIROS</t>
  </si>
  <si>
    <t>*Mayo (giros por $176.498.099) - Detalle: Cto 1102_22 ANALYTICA MSE SAS BIC $174.878.860 - Orden de Compra 88193 Transporte terrestre $1.619.239
Abril (giros por $15.692) - Detalle: Cto.931_22 PUBBLICA S A S  $15.692 M4
Marzo (giros por $515.669.872) - Detalle: Cto.1078_22 EN ALIANZA S.A.S  $4.485.512; Cto 1102_22 ANALYTICA MSE SAS BIC $511.184.360</t>
  </si>
  <si>
    <t>* Mayo (giros por $1.571.614) - Detalle: Orden de Compra 88193 Transporte terrestre $1.571.614 
Abril (giros por $15.230) - Detalle: Cto.931_22 PUBBLICA S A S  $15.230 M2
Marzo (giros por $4.353.585) - Detalle: Cto.1078_22 EN ALIANZA S.A.S  $4.353.585</t>
  </si>
  <si>
    <t>*  Mayo (giros por $1.571.614) - Detalle: Orden de Compra 88193 Transporte terrestre $1.571.614 
Abril (giros por $15.230) - Detalle: Cto.931_22 PUBBLICA S A S  $15.230 M1
Marzo (giros por $4.353.585) - Detalle: Cto.1078_22 EN ALIANZA S.A.S  $4.353.585</t>
  </si>
  <si>
    <t>Cargo: Directora (E) de Gestión del Conocimiento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</si>
</sst>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 &quot;€&quot;_-;\-* #,##0\ &quot;€&quot;_-;_-* &quot;-&quot;\ &quot;€&quot;_-;_-@_-"/>
    <numFmt numFmtId="165" formatCode="_-* #,##0.00\ &quot;€&quot;_-;\-* #,##0.00\ &quot;€&quot;_-;_-* &quot;-&quot;??\ &quot;€&quot;_-;_-@_-"/>
    <numFmt numFmtId="166" formatCode="_-* #,##0\ _€_-;\-* #,##0\ _€_-;_-* &quot;-&quot;??\ _€_-;_-@_-"/>
    <numFmt numFmtId="167" formatCode="#,##0;[Red]#,##0"/>
    <numFmt numFmtId="168" formatCode="_-* #,##0\ _€_-;\-* #,##0\ _€_-;_-* &quot;-&quot;\ _€_-;_-@_-"/>
    <numFmt numFmtId="169" formatCode="0.0%"/>
    <numFmt numFmtId="170" formatCode="#,##0.00;[Red]#,##0.00"/>
    <numFmt numFmtId="171" formatCode="_-* #,##0.0\ _€_-;\-* #,##0.0\ _€_-;_-* &quot;-&quot;??\ _€_-;_-@_-"/>
    <numFmt numFmtId="172" formatCode="_-* #,##0.00\ _€_-;\-* #,##0.00\ _€_-;_-* &quot;-&quot;??\ _€_-;_-@_-"/>
    <numFmt numFmtId="173" formatCode="[$$-240A]\ #,##0;[Red][$$-240A]\ #,##0"/>
    <numFmt numFmtId="174" formatCode="&quot;$&quot;\ #,##0"/>
    <numFmt numFmtId="175" formatCode="&quot;$&quot;\ #,##0.00"/>
    <numFmt numFmtId="176" formatCode="_-[$$-240A]\ * #,##0.00_-;\-[$$-240A]\ * #,##0.00_-;_-[$$-240A]\ * &quot;-&quot;??_-;_-@_-"/>
    <numFmt numFmtId="177" formatCode="_(* #,##0_);_(* \(#,##0\);_(* &quot;-&quot;??_);_(@_)"/>
    <numFmt numFmtId="178" formatCode="0.00000"/>
    <numFmt numFmtId="179" formatCode="_ &quot;$&quot;\ * #,##0.00_ ;_ &quot;$&quot;\ * \-#,##0.00_ ;_ &quot;$&quot;\ * &quot;-&quot;??_ ;_ @_ "/>
    <numFmt numFmtId="180" formatCode="0.0"/>
    <numFmt numFmtId="181" formatCode="_-* #,##0_-;\-* #,##0_-;_-* &quot;-&quot;??_-;_-@_-"/>
  </numFmts>
  <fonts count="58" x14ac:knownFonts="1">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b/>
      <sz val="11"/>
      <color rgb="FF000000"/>
      <name val="Calibri"/>
      <family val="2"/>
    </font>
    <font>
      <sz val="11"/>
      <color rgb="FF000000"/>
      <name val="Calibri"/>
      <family val="2"/>
    </font>
    <font>
      <sz val="11"/>
      <name val="Times New Roman"/>
      <family val="1"/>
    </font>
    <font>
      <b/>
      <sz val="11"/>
      <name val="Times New Roman"/>
      <family val="1"/>
    </font>
    <font>
      <b/>
      <sz val="12"/>
      <name val="Times New Roman"/>
      <family val="1"/>
    </font>
    <font>
      <b/>
      <sz val="12"/>
      <color rgb="FF000000"/>
      <name val="Times New Roman"/>
      <family val="1"/>
    </font>
    <font>
      <b/>
      <sz val="11"/>
      <color indexed="10"/>
      <name val="Times New Roman"/>
      <family val="1"/>
    </font>
    <font>
      <b/>
      <sz val="18"/>
      <color rgb="FFA5A5A5"/>
      <name val="Calibri"/>
      <family val="2"/>
    </font>
    <font>
      <b/>
      <sz val="11"/>
      <color rgb="FFA5A5A5"/>
      <name val="Calibri"/>
      <family val="2"/>
    </font>
    <font>
      <b/>
      <i/>
      <sz val="11"/>
      <name val="Times New Roman"/>
      <family val="1"/>
    </font>
    <font>
      <b/>
      <sz val="11"/>
      <name val="Arial Narrow"/>
      <family val="2"/>
    </font>
    <font>
      <sz val="11"/>
      <color rgb="FF000000"/>
      <name val="Times New Roman"/>
      <family val="1"/>
    </font>
    <font>
      <b/>
      <sz val="11"/>
      <color rgb="FF000000"/>
      <name val="Times New Roman"/>
      <family val="1"/>
    </font>
    <font>
      <sz val="11"/>
      <color rgb="FFFF0000"/>
      <name val="Times New Roman"/>
      <family val="1"/>
    </font>
    <font>
      <b/>
      <sz val="11"/>
      <color rgb="FFA5A5A5"/>
      <name val="Times New Roman"/>
      <family val="1"/>
    </font>
    <font>
      <b/>
      <sz val="11"/>
      <color indexed="8"/>
      <name val="Times New Roman"/>
      <family val="1"/>
    </font>
    <font>
      <sz val="11"/>
      <color indexed="8"/>
      <name val="Times New Roman"/>
      <family val="1"/>
    </font>
    <font>
      <b/>
      <sz val="10"/>
      <name val="Times New Roman"/>
      <family val="1"/>
    </font>
    <font>
      <b/>
      <sz val="10"/>
      <color rgb="FF000000"/>
      <name val="Calibri"/>
      <family val="2"/>
    </font>
    <font>
      <sz val="10"/>
      <color rgb="FF000000"/>
      <name val="Calibri"/>
      <family val="2"/>
    </font>
    <font>
      <sz val="10"/>
      <name val="Calibri"/>
      <family val="2"/>
    </font>
    <font>
      <b/>
      <sz val="10"/>
      <name val="Calibri"/>
      <family val="2"/>
    </font>
    <font>
      <sz val="10"/>
      <name val="Times New Roman"/>
      <family val="1"/>
    </font>
    <font>
      <sz val="10"/>
      <name val="Arial"/>
      <family val="2"/>
    </font>
    <font>
      <sz val="10"/>
      <name val="Arial Narrow"/>
      <family val="2"/>
    </font>
    <font>
      <sz val="10"/>
      <color rgb="FF000000"/>
      <name val="Arial"/>
      <family val="2"/>
    </font>
    <font>
      <sz val="11"/>
      <color indexed="10"/>
      <name val="Times New Roman"/>
      <family val="1"/>
    </font>
    <font>
      <i/>
      <sz val="11"/>
      <name val="Times New Roman"/>
      <family val="1"/>
    </font>
    <font>
      <b/>
      <sz val="9"/>
      <color indexed="81"/>
      <name val="Tahoma"/>
      <family val="2"/>
    </font>
    <font>
      <sz val="9"/>
      <color indexed="81"/>
      <name val="Tahoma"/>
      <family val="2"/>
    </font>
    <font>
      <b/>
      <sz val="10"/>
      <color indexed="81"/>
      <name val="Tahoma"/>
      <family val="2"/>
    </font>
    <font>
      <sz val="10"/>
      <color indexed="81"/>
      <name val="Tahoma"/>
      <family val="2"/>
    </font>
    <font>
      <sz val="11"/>
      <color rgb="FF000000"/>
      <name val="Times New Roman"/>
      <family val="1"/>
    </font>
    <font>
      <sz val="11"/>
      <name val="Times New Roman"/>
      <family val="1"/>
    </font>
    <font>
      <b/>
      <sz val="11"/>
      <name val="Times New Roman"/>
      <family val="1"/>
    </font>
    <font>
      <b/>
      <sz val="11"/>
      <color theme="1"/>
      <name val="Calibri"/>
      <family val="2"/>
      <scheme val="minor"/>
    </font>
    <font>
      <sz val="10"/>
      <name val="Arial"/>
      <family val="2"/>
    </font>
    <font>
      <b/>
      <sz val="12"/>
      <name val="Times New Roman"/>
      <family val="1"/>
    </font>
    <font>
      <b/>
      <sz val="12"/>
      <color theme="1"/>
      <name val="Times New Roman"/>
      <family val="1"/>
    </font>
    <font>
      <b/>
      <sz val="11"/>
      <color indexed="10"/>
      <name val="Times New Roman"/>
      <family val="1"/>
    </font>
    <font>
      <b/>
      <sz val="18"/>
      <color theme="0" tint="-0.34998626667073579"/>
      <name val="Calibri"/>
      <family val="2"/>
      <scheme val="minor"/>
    </font>
    <font>
      <b/>
      <sz val="11"/>
      <color theme="0" tint="-0.34998626667073579"/>
      <name val="Calibri"/>
      <family val="2"/>
      <scheme val="minor"/>
    </font>
    <font>
      <b/>
      <i/>
      <sz val="11"/>
      <name val="Times New Roman"/>
      <family val="1"/>
    </font>
    <font>
      <b/>
      <sz val="11"/>
      <name val="Arial Narrow"/>
      <family val="2"/>
    </font>
    <font>
      <sz val="11"/>
      <color theme="1"/>
      <name val="Times New Roman"/>
      <family val="1"/>
    </font>
    <font>
      <sz val="10"/>
      <name val="Arial Narrow"/>
      <family val="2"/>
    </font>
    <font>
      <b/>
      <sz val="9"/>
      <color indexed="8"/>
      <name val="Tahoma"/>
      <family val="2"/>
    </font>
    <font>
      <sz val="9"/>
      <color indexed="8"/>
      <name val="Tahoma"/>
      <family val="2"/>
    </font>
    <font>
      <sz val="10"/>
      <color rgb="FF000000"/>
      <name val="Times New Roman"/>
      <family val="1"/>
    </font>
    <font>
      <sz val="11"/>
      <color rgb="FF000000"/>
      <name val="Times New Roman"/>
      <family val="1"/>
    </font>
    <font>
      <b/>
      <sz val="11"/>
      <color theme="1"/>
      <name val="Times New Roman"/>
      <family val="1"/>
    </font>
    <font>
      <sz val="11"/>
      <name val="Calibri"/>
      <family val="2"/>
    </font>
  </fonts>
  <fills count="24">
    <fill>
      <patternFill patternType="none"/>
    </fill>
    <fill>
      <patternFill patternType="gray125"/>
    </fill>
    <fill>
      <patternFill patternType="solid">
        <fgColor rgb="FF00B0F0"/>
        <bgColor indexed="64"/>
      </patternFill>
    </fill>
    <fill>
      <patternFill patternType="solid">
        <fgColor rgb="FFDBEEF3"/>
        <bgColor indexed="64"/>
      </patternFill>
    </fill>
    <fill>
      <patternFill patternType="solid">
        <fgColor rgb="FFFFFF00"/>
        <bgColor indexed="64"/>
      </patternFill>
    </fill>
    <fill>
      <patternFill patternType="solid">
        <fgColor rgb="FF92D050"/>
        <bgColor indexed="64"/>
      </patternFill>
    </fill>
    <fill>
      <patternFill patternType="solid">
        <fgColor rgb="FFFFFFFF"/>
        <bgColor indexed="64"/>
      </patternFill>
    </fill>
    <fill>
      <patternFill patternType="solid">
        <fgColor rgb="FFE5DFEC"/>
        <bgColor indexed="64"/>
      </patternFill>
    </fill>
    <fill>
      <patternFill patternType="solid">
        <fgColor indexed="9"/>
        <bgColor indexed="64"/>
      </patternFill>
    </fill>
    <fill>
      <patternFill patternType="solid">
        <fgColor rgb="FFCBC0D9"/>
        <bgColor indexed="64"/>
      </patternFill>
    </fill>
    <fill>
      <patternFill patternType="solid">
        <fgColor rgb="FFD8D8D8"/>
        <bgColor indexed="64"/>
      </patternFill>
    </fill>
    <fill>
      <patternFill patternType="solid">
        <fgColor rgb="FFDDDDDD"/>
        <bgColor indexed="64"/>
      </patternFill>
    </fill>
    <fill>
      <patternFill patternType="solid">
        <fgColor rgb="FFB2A1C6"/>
        <bgColor indexed="64"/>
      </patternFill>
    </fill>
    <fill>
      <patternFill patternType="solid">
        <fgColor rgb="FFB7DDE8"/>
        <bgColor indexed="64"/>
      </patternFill>
    </fill>
    <fill>
      <patternFill patternType="solid">
        <fgColor rgb="FFB9CCE4"/>
        <bgColor indexed="64"/>
      </patternFill>
    </fill>
    <fill>
      <patternFill patternType="solid">
        <fgColor rgb="FFFBD4B4"/>
        <bgColor indexed="64"/>
      </patternFill>
    </fill>
    <fill>
      <patternFill patternType="solid">
        <fgColor rgb="FFD6E3BC"/>
        <bgColor indexed="64"/>
      </patternFill>
    </fill>
    <fill>
      <patternFill patternType="solid">
        <fgColor rgb="FFE6B9B8"/>
        <bgColor indexed="64"/>
      </patternFill>
    </fill>
    <fill>
      <patternFill patternType="solid">
        <fgColor rgb="FF8EB4E2"/>
        <bgColor indexed="64"/>
      </patternFill>
    </fill>
    <fill>
      <patternFill patternType="solid">
        <fgColor rgb="FF94CDDD"/>
        <bgColor indexed="64"/>
      </patternFill>
    </fill>
    <fill>
      <patternFill patternType="solid">
        <fgColor rgb="FFF2DCDB"/>
        <bgColor indexed="64"/>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rgb="FFFFFFFF"/>
      </right>
      <top style="medium">
        <color indexed="64"/>
      </top>
      <bottom style="medium">
        <color rgb="FFFFFFFF"/>
      </bottom>
      <diagonal/>
    </border>
    <border>
      <left style="medium">
        <color rgb="FFFFFFFF"/>
      </left>
      <right/>
      <top/>
      <bottom style="medium">
        <color rgb="FFFFFFFF"/>
      </bottom>
      <diagonal/>
    </border>
    <border>
      <left style="medium">
        <color rgb="FFFFFFFF"/>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FFFFFF"/>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style="medium">
        <color rgb="FFFFFFFF"/>
      </left>
      <right/>
      <top style="medium">
        <color indexed="64"/>
      </top>
      <bottom style="medium">
        <color rgb="FFFFFFFF"/>
      </bottom>
      <diagonal/>
    </border>
    <border>
      <left style="medium">
        <color rgb="FFFFFFFF"/>
      </left>
      <right/>
      <top style="medium">
        <color indexed="64"/>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medium">
        <color theme="0"/>
      </right>
      <top style="medium">
        <color indexed="64"/>
      </top>
      <bottom style="medium">
        <color theme="0"/>
      </bottom>
      <diagonal/>
    </border>
    <border>
      <left style="medium">
        <color theme="0"/>
      </left>
      <right/>
      <top/>
      <bottom style="medium">
        <color theme="0"/>
      </bottom>
      <diagonal/>
    </border>
    <border>
      <left style="medium">
        <color theme="0"/>
      </left>
      <right/>
      <top/>
      <bottom/>
      <diagonal/>
    </border>
    <border>
      <left style="medium">
        <color theme="0"/>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s>
  <cellStyleXfs count="34">
    <xf numFmtId="0" fontId="0" fillId="0" borderId="0">
      <alignment vertical="center"/>
    </xf>
    <xf numFmtId="172" fontId="5" fillId="0" borderId="0">
      <alignment vertical="top"/>
      <protection locked="0"/>
    </xf>
    <xf numFmtId="9" fontId="5" fillId="0" borderId="0">
      <alignment vertical="top"/>
      <protection locked="0"/>
    </xf>
    <xf numFmtId="0" fontId="29" fillId="0" borderId="0">
      <protection locked="0"/>
    </xf>
    <xf numFmtId="165" fontId="5" fillId="0" borderId="0">
      <alignment vertical="top"/>
      <protection locked="0"/>
    </xf>
    <xf numFmtId="168" fontId="5" fillId="0" borderId="0">
      <alignment vertical="top"/>
      <protection locked="0"/>
    </xf>
    <xf numFmtId="164" fontId="5" fillId="0" borderId="0">
      <alignment vertical="top"/>
      <protection locked="0"/>
    </xf>
    <xf numFmtId="9" fontId="29" fillId="0" borderId="0">
      <alignment vertical="top"/>
      <protection locked="0"/>
    </xf>
    <xf numFmtId="9" fontId="30" fillId="0" borderId="0">
      <alignment vertical="top"/>
      <protection locked="0"/>
    </xf>
    <xf numFmtId="179" fontId="29" fillId="0" borderId="0">
      <alignment vertical="top"/>
      <protection locked="0"/>
    </xf>
    <xf numFmtId="41" fontId="5" fillId="0" borderId="0">
      <alignment vertical="top"/>
      <protection locked="0"/>
    </xf>
    <xf numFmtId="43" fontId="31" fillId="0" borderId="0">
      <alignment vertical="top"/>
      <protection locked="0"/>
    </xf>
    <xf numFmtId="0" fontId="31" fillId="0" borderId="0">
      <protection locked="0"/>
    </xf>
    <xf numFmtId="0" fontId="42"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172" fontId="4" fillId="0" borderId="0" applyFont="0" applyFill="0" applyBorder="0" applyAlignment="0" applyProtection="0"/>
    <xf numFmtId="168" fontId="4" fillId="0" borderId="0" applyFont="0" applyFill="0" applyBorder="0" applyAlignment="0" applyProtection="0"/>
    <xf numFmtId="164" fontId="4" fillId="0" borderId="0" applyFont="0" applyFill="0" applyBorder="0" applyAlignment="0" applyProtection="0"/>
    <xf numFmtId="9" fontId="42" fillId="0" borderId="0" applyFont="0" applyFill="0" applyBorder="0" applyAlignment="0" applyProtection="0"/>
    <xf numFmtId="9" fontId="51" fillId="0" borderId="0" applyFont="0" applyFill="0" applyBorder="0" applyAlignment="0" applyProtection="0"/>
    <xf numFmtId="0" fontId="57" fillId="0" borderId="0">
      <alignment vertical="center"/>
    </xf>
    <xf numFmtId="41" fontId="5" fillId="0" borderId="0">
      <alignment vertical="top"/>
      <protection locked="0"/>
    </xf>
    <xf numFmtId="43" fontId="31" fillId="0" borderId="0">
      <alignment vertical="top"/>
      <protection locked="0"/>
    </xf>
    <xf numFmtId="0" fontId="29"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68" fontId="1" fillId="0" borderId="0" applyFont="0" applyFill="0" applyBorder="0" applyAlignment="0" applyProtection="0"/>
    <xf numFmtId="164" fontId="1" fillId="0" borderId="0" applyFont="0" applyFill="0" applyBorder="0" applyAlignment="0" applyProtection="0"/>
    <xf numFmtId="9" fontId="29" fillId="0" borderId="0" applyFont="0" applyFill="0" applyBorder="0" applyAlignment="0" applyProtection="0"/>
    <xf numFmtId="9" fontId="30" fillId="0" borderId="0" applyFont="0" applyFill="0" applyBorder="0" applyAlignment="0" applyProtection="0"/>
  </cellStyleXfs>
  <cellXfs count="916">
    <xf numFmtId="0" fontId="0" fillId="0" borderId="0" xfId="0">
      <alignment vertical="center"/>
    </xf>
    <xf numFmtId="166" fontId="5" fillId="0" borderId="0" xfId="1" applyNumberFormat="1" applyAlignment="1" applyProtection="1"/>
    <xf numFmtId="166" fontId="5" fillId="0" borderId="1" xfId="1" applyNumberFormat="1" applyBorder="1" applyAlignment="1" applyProtection="1"/>
    <xf numFmtId="166" fontId="6" fillId="0" borderId="1" xfId="1" applyNumberFormat="1" applyFont="1" applyBorder="1" applyAlignment="1" applyProtection="1"/>
    <xf numFmtId="166" fontId="6" fillId="0" borderId="1" xfId="1" applyNumberFormat="1" applyFont="1" applyBorder="1" applyAlignment="1" applyProtection="1">
      <alignment horizontal="center"/>
    </xf>
    <xf numFmtId="166" fontId="6" fillId="2" borderId="1" xfId="1" applyNumberFormat="1" applyFont="1" applyFill="1" applyBorder="1" applyAlignment="1" applyProtection="1"/>
    <xf numFmtId="166" fontId="6" fillId="0" borderId="0" xfId="1" applyNumberFormat="1" applyFont="1" applyAlignment="1" applyProtection="1"/>
    <xf numFmtId="166" fontId="5" fillId="3" borderId="1" xfId="1" applyNumberFormat="1" applyFill="1" applyBorder="1" applyAlignment="1" applyProtection="1"/>
    <xf numFmtId="9" fontId="5" fillId="0" borderId="1" xfId="2" applyBorder="1" applyAlignment="1" applyProtection="1"/>
    <xf numFmtId="166" fontId="5" fillId="5" borderId="1" xfId="1" applyNumberFormat="1" applyFill="1" applyBorder="1" applyAlignment="1" applyProtection="1"/>
    <xf numFmtId="0" fontId="7" fillId="0" borderId="0" xfId="0" applyFont="1">
      <alignment vertical="center"/>
    </xf>
    <xf numFmtId="0" fontId="9" fillId="6" borderId="18" xfId="3" applyFont="1" applyFill="1" applyBorder="1" applyAlignment="1" applyProtection="1">
      <alignment vertical="center" wrapText="1"/>
    </xf>
    <xf numFmtId="0" fontId="9" fillId="6" borderId="19" xfId="3" applyFont="1" applyFill="1" applyBorder="1" applyAlignment="1" applyProtection="1">
      <alignment vertical="center" wrapText="1"/>
    </xf>
    <xf numFmtId="0" fontId="9" fillId="6" borderId="20" xfId="3" applyFont="1" applyFill="1" applyBorder="1" applyAlignment="1" applyProtection="1">
      <alignment vertical="center" wrapText="1"/>
    </xf>
    <xf numFmtId="0" fontId="9" fillId="6" borderId="0" xfId="3" applyFont="1" applyFill="1" applyAlignment="1" applyProtection="1">
      <alignment vertical="center" wrapText="1"/>
    </xf>
    <xf numFmtId="0" fontId="12" fillId="6" borderId="0" xfId="3" applyFont="1" applyFill="1" applyAlignment="1" applyProtection="1">
      <alignment vertical="center" wrapText="1"/>
    </xf>
    <xf numFmtId="0" fontId="9" fillId="6" borderId="21" xfId="3" applyFont="1" applyFill="1" applyBorder="1" applyAlignment="1" applyProtection="1">
      <alignment vertical="center" wrapText="1"/>
    </xf>
    <xf numFmtId="0" fontId="8" fillId="6" borderId="21" xfId="3" applyFont="1" applyFill="1" applyBorder="1" applyAlignment="1" applyProtection="1">
      <alignment vertical="center" wrapText="1"/>
    </xf>
    <xf numFmtId="0" fontId="8" fillId="6" borderId="22" xfId="3" applyFont="1" applyFill="1" applyBorder="1" applyAlignment="1" applyProtection="1">
      <alignment vertical="center" wrapText="1"/>
    </xf>
    <xf numFmtId="0" fontId="9" fillId="6" borderId="9" xfId="3" applyFont="1" applyFill="1" applyBorder="1" applyAlignment="1" applyProtection="1">
      <alignment vertical="center" wrapText="1"/>
    </xf>
    <xf numFmtId="0" fontId="8" fillId="6" borderId="0" xfId="3" applyFont="1" applyFill="1" applyAlignment="1" applyProtection="1">
      <alignment vertical="center" wrapText="1"/>
    </xf>
    <xf numFmtId="0" fontId="8" fillId="6" borderId="23" xfId="3" applyFont="1" applyFill="1" applyBorder="1" applyAlignment="1" applyProtection="1">
      <alignment vertical="center" wrapText="1"/>
    </xf>
    <xf numFmtId="0" fontId="9" fillId="0" borderId="9" xfId="3" applyFont="1" applyBorder="1" applyAlignment="1" applyProtection="1">
      <alignment vertical="center" wrapText="1"/>
    </xf>
    <xf numFmtId="0" fontId="9" fillId="0" borderId="0" xfId="3" applyFont="1" applyAlignment="1" applyProtection="1">
      <alignment vertical="center" wrapText="1"/>
    </xf>
    <xf numFmtId="0" fontId="9" fillId="0" borderId="0" xfId="3" applyFont="1" applyAlignment="1" applyProtection="1">
      <alignment horizontal="center" vertical="center" wrapText="1"/>
    </xf>
    <xf numFmtId="0" fontId="14" fillId="0" borderId="0" xfId="0" applyFont="1" applyAlignment="1">
      <alignment horizontal="center" vertical="center"/>
    </xf>
    <xf numFmtId="0" fontId="6" fillId="0" borderId="0" xfId="0" applyFont="1" applyAlignment="1">
      <alignment horizontal="center" vertical="center" wrapText="1"/>
    </xf>
    <xf numFmtId="0" fontId="12" fillId="0" borderId="0" xfId="3" applyFont="1" applyAlignment="1" applyProtection="1">
      <alignment vertical="center" wrapText="1"/>
    </xf>
    <xf numFmtId="0" fontId="8" fillId="0" borderId="0" xfId="3" applyFont="1" applyAlignment="1" applyProtection="1">
      <alignment vertical="center" wrapText="1"/>
    </xf>
    <xf numFmtId="0" fontId="8" fillId="0" borderId="23" xfId="3" applyFont="1" applyBorder="1" applyAlignment="1" applyProtection="1">
      <alignment vertical="center" wrapText="1"/>
    </xf>
    <xf numFmtId="0" fontId="9" fillId="0" borderId="23" xfId="3" applyFont="1" applyBorder="1" applyAlignment="1" applyProtection="1">
      <alignment horizontal="center" vertical="center" wrapText="1"/>
    </xf>
    <xf numFmtId="0" fontId="9" fillId="6" borderId="9" xfId="3" applyFont="1" applyFill="1" applyBorder="1" applyAlignment="1" applyProtection="1">
      <alignment horizontal="center" vertical="center" wrapText="1"/>
    </xf>
    <xf numFmtId="0" fontId="9" fillId="6" borderId="35" xfId="3" applyFont="1" applyFill="1" applyBorder="1" applyAlignment="1" applyProtection="1">
      <alignment horizontal="center" vertical="center" wrapText="1"/>
    </xf>
    <xf numFmtId="0" fontId="15" fillId="6" borderId="0" xfId="3" applyFont="1" applyFill="1" applyAlignment="1" applyProtection="1">
      <alignment horizontal="center" vertical="center" wrapText="1"/>
    </xf>
    <xf numFmtId="0" fontId="9" fillId="6" borderId="0" xfId="3" applyFont="1" applyFill="1" applyAlignment="1" applyProtection="1">
      <alignment horizontal="center" vertical="center" wrapText="1"/>
    </xf>
    <xf numFmtId="0" fontId="15" fillId="0" borderId="0" xfId="3" applyFont="1" applyAlignment="1" applyProtection="1">
      <alignment horizontal="center" vertical="center" wrapText="1"/>
    </xf>
    <xf numFmtId="0" fontId="8" fillId="6" borderId="32" xfId="3" applyFont="1" applyFill="1" applyBorder="1" applyAlignment="1" applyProtection="1">
      <alignment vertical="center" wrapText="1"/>
    </xf>
    <xf numFmtId="0" fontId="8" fillId="6" borderId="30" xfId="3" applyFont="1" applyFill="1" applyBorder="1" applyAlignment="1" applyProtection="1">
      <alignment vertical="center" wrapText="1"/>
    </xf>
    <xf numFmtId="0" fontId="16" fillId="8" borderId="0" xfId="3" applyFont="1" applyFill="1" applyAlignment="1" applyProtection="1">
      <alignment vertical="center" wrapText="1"/>
    </xf>
    <xf numFmtId="0" fontId="17" fillId="6" borderId="9" xfId="0" applyFont="1" applyFill="1" applyBorder="1">
      <alignment vertical="center"/>
    </xf>
    <xf numFmtId="0" fontId="17" fillId="6" borderId="0" xfId="0" applyFont="1" applyFill="1">
      <alignment vertical="center"/>
    </xf>
    <xf numFmtId="0" fontId="17" fillId="6" borderId="23" xfId="0" applyFont="1" applyFill="1" applyBorder="1">
      <alignment vertical="center"/>
    </xf>
    <xf numFmtId="0" fontId="8" fillId="6" borderId="9" xfId="3" applyFont="1" applyFill="1" applyBorder="1" applyAlignment="1" applyProtection="1">
      <alignment vertical="center" wrapText="1"/>
    </xf>
    <xf numFmtId="0" fontId="9" fillId="7" borderId="3" xfId="3" applyFont="1" applyFill="1" applyBorder="1" applyAlignment="1" applyProtection="1">
      <alignment horizontal="center" vertical="center" wrapText="1"/>
    </xf>
    <xf numFmtId="0" fontId="9" fillId="7" borderId="4" xfId="3" applyFont="1" applyFill="1" applyBorder="1" applyAlignment="1" applyProtection="1">
      <alignment horizontal="center" vertical="center" wrapText="1"/>
    </xf>
    <xf numFmtId="0" fontId="9" fillId="7" borderId="5" xfId="3" applyFont="1" applyFill="1" applyBorder="1" applyAlignment="1" applyProtection="1">
      <alignment horizontal="center" vertical="center" wrapText="1"/>
    </xf>
    <xf numFmtId="167" fontId="5" fillId="0" borderId="0" xfId="4" applyNumberFormat="1" applyAlignment="1" applyProtection="1">
      <alignment vertical="center"/>
    </xf>
    <xf numFmtId="166" fontId="5" fillId="0" borderId="40" xfId="1" applyNumberFormat="1" applyBorder="1" applyAlignment="1" applyProtection="1">
      <alignment vertical="center"/>
    </xf>
    <xf numFmtId="166" fontId="5" fillId="0" borderId="41" xfId="1" applyNumberFormat="1" applyBorder="1" applyAlignment="1" applyProtection="1">
      <alignment vertical="center"/>
    </xf>
    <xf numFmtId="166" fontId="6" fillId="0" borderId="41" xfId="1" applyNumberFormat="1" applyFont="1" applyBorder="1" applyAlignment="1" applyProtection="1">
      <alignment vertical="center"/>
    </xf>
    <xf numFmtId="9" fontId="5" fillId="0" borderId="43" xfId="2" applyBorder="1" applyAlignment="1" applyProtection="1">
      <alignment vertical="center"/>
    </xf>
    <xf numFmtId="166" fontId="5" fillId="0" borderId="44" xfId="1" applyNumberFormat="1" applyBorder="1" applyAlignment="1" applyProtection="1">
      <alignment vertical="center"/>
    </xf>
    <xf numFmtId="166" fontId="5" fillId="0" borderId="1" xfId="1" applyNumberFormat="1" applyBorder="1" applyAlignment="1" applyProtection="1">
      <alignment vertical="center"/>
    </xf>
    <xf numFmtId="166" fontId="6" fillId="0" borderId="1" xfId="1" applyNumberFormat="1" applyFont="1" applyBorder="1" applyAlignment="1" applyProtection="1">
      <alignment vertical="center"/>
    </xf>
    <xf numFmtId="9" fontId="5" fillId="0" borderId="11" xfId="2" applyBorder="1" applyAlignment="1" applyProtection="1">
      <alignment vertical="center"/>
    </xf>
    <xf numFmtId="9" fontId="5" fillId="0" borderId="16" xfId="2" applyBorder="1" applyAlignment="1" applyProtection="1">
      <alignment vertical="center"/>
    </xf>
    <xf numFmtId="0" fontId="9" fillId="6" borderId="0" xfId="3" applyFont="1" applyFill="1" applyAlignment="1" applyProtection="1">
      <alignment horizontal="left" vertical="center" wrapText="1"/>
    </xf>
    <xf numFmtId="0" fontId="9" fillId="7" borderId="1" xfId="3" applyFont="1" applyFill="1" applyBorder="1" applyAlignment="1" applyProtection="1">
      <alignment horizontal="center" vertical="center" wrapText="1"/>
    </xf>
    <xf numFmtId="0" fontId="8" fillId="0" borderId="53" xfId="3" applyFont="1" applyBorder="1" applyAlignment="1" applyProtection="1">
      <alignment horizontal="left" vertical="center" wrapText="1"/>
    </xf>
    <xf numFmtId="0" fontId="9" fillId="0" borderId="54" xfId="3" applyFont="1" applyBorder="1" applyAlignment="1" applyProtection="1">
      <alignment horizontal="center" vertical="center" wrapText="1"/>
    </xf>
    <xf numFmtId="168" fontId="9" fillId="0" borderId="54" xfId="5" applyFont="1" applyBorder="1" applyAlignment="1" applyProtection="1">
      <alignment horizontal="center" vertical="center" wrapText="1"/>
    </xf>
    <xf numFmtId="164" fontId="5" fillId="0" borderId="0" xfId="6" applyAlignment="1" applyProtection="1">
      <alignment vertical="center"/>
    </xf>
    <xf numFmtId="0" fontId="9" fillId="0" borderId="1" xfId="3" applyFont="1" applyBorder="1" applyAlignment="1" applyProtection="1">
      <alignment horizontal="left" vertical="center" wrapText="1"/>
    </xf>
    <xf numFmtId="9" fontId="6" fillId="0" borderId="0" xfId="2" applyFont="1" applyAlignment="1" applyProtection="1">
      <alignment horizontal="center" vertical="center"/>
    </xf>
    <xf numFmtId="164" fontId="6" fillId="0" borderId="0" xfId="6" applyFont="1" applyAlignment="1" applyProtection="1">
      <alignment vertical="center"/>
    </xf>
    <xf numFmtId="0" fontId="9" fillId="0" borderId="41" xfId="3" applyFont="1" applyBorder="1" applyAlignment="1" applyProtection="1">
      <alignment horizontal="left" vertical="center" wrapText="1"/>
    </xf>
    <xf numFmtId="9" fontId="8" fillId="0" borderId="1" xfId="8" applyFont="1" applyBorder="1" applyAlignment="1">
      <alignment horizontal="center" vertical="center" wrapText="1"/>
      <protection locked="0"/>
    </xf>
    <xf numFmtId="9" fontId="9" fillId="0" borderId="42" xfId="3" applyNumberFormat="1" applyFont="1" applyBorder="1" applyAlignment="1" applyProtection="1">
      <alignment horizontal="center" vertical="center" wrapText="1"/>
    </xf>
    <xf numFmtId="0" fontId="9" fillId="9" borderId="1" xfId="3" applyFont="1" applyFill="1" applyBorder="1" applyAlignment="1" applyProtection="1">
      <alignment horizontal="left" vertical="center" wrapText="1"/>
    </xf>
    <xf numFmtId="9" fontId="8" fillId="9" borderId="1" xfId="2" applyFont="1" applyFill="1" applyBorder="1" applyAlignment="1">
      <alignment horizontal="center" vertical="center" wrapText="1"/>
      <protection locked="0"/>
    </xf>
    <xf numFmtId="9" fontId="9" fillId="0" borderId="45" xfId="3" applyNumberFormat="1" applyFont="1" applyBorder="1" applyAlignment="1" applyProtection="1">
      <alignment horizontal="center" vertical="center" wrapText="1"/>
    </xf>
    <xf numFmtId="9" fontId="9" fillId="0" borderId="0" xfId="3" applyNumberFormat="1" applyFont="1" applyAlignment="1" applyProtection="1">
      <alignment vertical="center" wrapText="1"/>
    </xf>
    <xf numFmtId="0" fontId="6" fillId="0" borderId="0" xfId="0" applyFont="1">
      <alignment vertical="center"/>
    </xf>
    <xf numFmtId="0" fontId="9" fillId="9" borderId="15" xfId="3" applyFont="1" applyFill="1" applyBorder="1" applyAlignment="1" applyProtection="1">
      <alignment horizontal="left" vertical="center" wrapText="1"/>
    </xf>
    <xf numFmtId="9" fontId="8" fillId="9" borderId="15" xfId="2" applyFont="1" applyFill="1" applyBorder="1" applyAlignment="1">
      <alignment horizontal="center" vertical="center" wrapText="1"/>
      <protection locked="0"/>
    </xf>
    <xf numFmtId="9" fontId="8" fillId="9" borderId="46" xfId="2" applyFont="1" applyFill="1" applyBorder="1" applyAlignment="1">
      <alignment horizontal="center" vertical="center" wrapText="1"/>
      <protection locked="0"/>
    </xf>
    <xf numFmtId="9" fontId="9" fillId="0" borderId="46" xfId="3" applyNumberFormat="1" applyFont="1" applyBorder="1" applyAlignment="1" applyProtection="1">
      <alignment horizontal="center" vertical="center" wrapText="1"/>
    </xf>
    <xf numFmtId="170" fontId="5" fillId="0" borderId="0" xfId="4" applyNumberFormat="1" applyAlignment="1" applyProtection="1">
      <alignment vertical="center"/>
    </xf>
    <xf numFmtId="2" fontId="9" fillId="6" borderId="54" xfId="3" applyNumberFormat="1" applyFont="1" applyFill="1" applyBorder="1" applyAlignment="1" applyProtection="1">
      <alignment horizontal="center" vertical="center" wrapText="1"/>
    </xf>
    <xf numFmtId="2" fontId="9" fillId="9" borderId="1" xfId="2" applyNumberFormat="1" applyFont="1" applyFill="1" applyBorder="1" applyAlignment="1" applyProtection="1">
      <alignment horizontal="center" vertical="center" wrapText="1"/>
    </xf>
    <xf numFmtId="2" fontId="9" fillId="9" borderId="54" xfId="3" applyNumberFormat="1" applyFont="1" applyFill="1" applyBorder="1" applyAlignment="1" applyProtection="1">
      <alignment horizontal="center" vertical="center" wrapText="1"/>
    </xf>
    <xf numFmtId="169" fontId="9" fillId="9" borderId="15" xfId="2" applyNumberFormat="1" applyFont="1" applyFill="1" applyBorder="1" applyAlignment="1" applyProtection="1">
      <alignment vertical="center" wrapText="1"/>
    </xf>
    <xf numFmtId="2" fontId="9" fillId="9" borderId="60" xfId="2" applyNumberFormat="1" applyFont="1" applyFill="1" applyBorder="1" applyAlignment="1" applyProtection="1">
      <alignment horizontal="center" vertical="center" wrapText="1"/>
    </xf>
    <xf numFmtId="166" fontId="5" fillId="0" borderId="7" xfId="1" applyNumberFormat="1" applyBorder="1" applyAlignment="1" applyProtection="1">
      <alignment vertical="center"/>
    </xf>
    <xf numFmtId="9" fontId="5" fillId="0" borderId="0" xfId="2" applyAlignment="1" applyProtection="1">
      <alignment vertical="center"/>
    </xf>
    <xf numFmtId="1" fontId="9" fillId="6" borderId="54" xfId="3" applyNumberFormat="1" applyFont="1" applyFill="1" applyBorder="1" applyAlignment="1" applyProtection="1">
      <alignment horizontal="center" vertical="center" wrapText="1"/>
    </xf>
    <xf numFmtId="1" fontId="9" fillId="9" borderId="54" xfId="3" applyNumberFormat="1" applyFont="1" applyFill="1" applyBorder="1" applyAlignment="1" applyProtection="1">
      <alignment horizontal="center" vertical="center" wrapText="1"/>
    </xf>
    <xf numFmtId="171" fontId="17" fillId="9" borderId="15" xfId="1" applyNumberFormat="1" applyFont="1" applyFill="1" applyBorder="1" applyAlignment="1" applyProtection="1">
      <alignment horizontal="left" vertical="center" wrapText="1"/>
    </xf>
    <xf numFmtId="171" fontId="17" fillId="9" borderId="15" xfId="1" applyNumberFormat="1" applyFont="1" applyFill="1" applyBorder="1" applyAlignment="1" applyProtection="1">
      <alignment horizontal="center" vertical="center" wrapText="1"/>
    </xf>
    <xf numFmtId="0" fontId="9" fillId="6" borderId="67" xfId="3" applyFont="1" applyFill="1" applyBorder="1" applyAlignment="1" applyProtection="1">
      <alignment vertical="center" wrapText="1"/>
    </xf>
    <xf numFmtId="0" fontId="9" fillId="6" borderId="68" xfId="3" applyFont="1" applyFill="1" applyBorder="1" applyAlignment="1" applyProtection="1">
      <alignment vertical="center" wrapText="1"/>
    </xf>
    <xf numFmtId="9" fontId="9" fillId="0" borderId="72" xfId="2" applyFont="1" applyBorder="1" applyAlignment="1" applyProtection="1">
      <alignment horizontal="center" vertical="center" wrapText="1"/>
    </xf>
    <xf numFmtId="0" fontId="9" fillId="6" borderId="10" xfId="3" applyFont="1" applyFill="1" applyBorder="1" applyAlignment="1" applyProtection="1">
      <alignment horizontal="center" vertical="center" wrapText="1"/>
    </xf>
    <xf numFmtId="0" fontId="9" fillId="0" borderId="45" xfId="3" applyFont="1" applyBorder="1" applyAlignment="1" applyProtection="1">
      <alignment horizontal="center" vertical="center" wrapText="1"/>
    </xf>
    <xf numFmtId="0" fontId="9" fillId="6" borderId="45" xfId="3" applyFont="1" applyFill="1" applyBorder="1" applyAlignment="1" applyProtection="1">
      <alignment horizontal="center" vertical="center" wrapText="1"/>
    </xf>
    <xf numFmtId="0" fontId="9" fillId="0" borderId="29" xfId="3" applyFont="1" applyBorder="1" applyAlignment="1" applyProtection="1">
      <alignment horizontal="center" vertical="center" wrapText="1"/>
    </xf>
    <xf numFmtId="0" fontId="9" fillId="6" borderId="47" xfId="3" applyFont="1" applyFill="1" applyBorder="1" applyAlignment="1" applyProtection="1">
      <alignment horizontal="center" vertical="center" wrapText="1"/>
    </xf>
    <xf numFmtId="0" fontId="9" fillId="6" borderId="58" xfId="3" applyFont="1" applyFill="1" applyBorder="1" applyAlignment="1" applyProtection="1">
      <alignment horizontal="center" vertical="center" wrapText="1"/>
    </xf>
    <xf numFmtId="0" fontId="9" fillId="6" borderId="49" xfId="3" applyFont="1" applyFill="1" applyBorder="1" applyAlignment="1" applyProtection="1">
      <alignment horizontal="center" vertical="center" wrapText="1"/>
    </xf>
    <xf numFmtId="9" fontId="9" fillId="0" borderId="54" xfId="2" applyFont="1" applyBorder="1" applyAlignment="1" applyProtection="1">
      <alignment horizontal="center" vertical="center" wrapText="1"/>
    </xf>
    <xf numFmtId="9" fontId="19" fillId="9" borderId="15" xfId="7" applyFont="1" applyFill="1" applyBorder="1" applyAlignment="1" applyProtection="1">
      <alignment vertical="center" wrapText="1"/>
    </xf>
    <xf numFmtId="9" fontId="9" fillId="9" borderId="15" xfId="2" applyFont="1" applyFill="1" applyBorder="1" applyAlignment="1" applyProtection="1">
      <alignment horizontal="center" vertical="center" wrapText="1"/>
    </xf>
    <xf numFmtId="9" fontId="8" fillId="0" borderId="41" xfId="8" applyFont="1" applyBorder="1" applyAlignment="1">
      <alignment horizontal="center" vertical="center" wrapText="1"/>
      <protection locked="0"/>
    </xf>
    <xf numFmtId="9" fontId="8" fillId="9" borderId="45" xfId="2" applyFont="1" applyFill="1" applyBorder="1" applyAlignment="1">
      <alignment horizontal="center" vertical="center" wrapText="1"/>
      <protection locked="0"/>
    </xf>
    <xf numFmtId="0" fontId="17" fillId="0" borderId="0" xfId="0" applyFont="1">
      <alignment vertical="center"/>
    </xf>
    <xf numFmtId="9" fontId="17" fillId="0" borderId="0" xfId="2" applyFont="1" applyAlignment="1" applyProtection="1">
      <alignment vertical="center"/>
    </xf>
    <xf numFmtId="0" fontId="18" fillId="0" borderId="1" xfId="0" applyFont="1" applyBorder="1" applyAlignment="1">
      <alignment horizontal="left" vertical="center" wrapText="1"/>
    </xf>
    <xf numFmtId="0" fontId="18" fillId="9" borderId="50" xfId="0" applyFont="1" applyFill="1" applyBorder="1" applyAlignment="1">
      <alignment horizontal="center" vertical="center"/>
    </xf>
    <xf numFmtId="0" fontId="18" fillId="9" borderId="58" xfId="0" applyFont="1" applyFill="1" applyBorder="1" applyAlignment="1">
      <alignment horizontal="center" vertical="center"/>
    </xf>
    <xf numFmtId="0" fontId="17" fillId="0" borderId="1" xfId="0" applyFont="1" applyBorder="1" applyAlignment="1">
      <alignment horizontal="center" vertical="center"/>
    </xf>
    <xf numFmtId="0" fontId="18" fillId="9" borderId="58" xfId="0" applyFont="1" applyFill="1" applyBorder="1">
      <alignment vertical="center"/>
    </xf>
    <xf numFmtId="0" fontId="18" fillId="9" borderId="49" xfId="0" applyFont="1" applyFill="1" applyBorder="1">
      <alignment vertical="center"/>
    </xf>
    <xf numFmtId="0" fontId="18" fillId="9" borderId="0" xfId="0" applyFont="1" applyFill="1">
      <alignment vertical="center"/>
    </xf>
    <xf numFmtId="0" fontId="18" fillId="9" borderId="74" xfId="0" applyFont="1" applyFill="1" applyBorder="1">
      <alignment vertical="center"/>
    </xf>
    <xf numFmtId="0" fontId="18" fillId="9" borderId="56" xfId="0" applyFont="1" applyFill="1" applyBorder="1">
      <alignment vertical="center"/>
    </xf>
    <xf numFmtId="0" fontId="18" fillId="9" borderId="52" xfId="0" applyFont="1" applyFill="1" applyBorder="1">
      <alignment vertical="center"/>
    </xf>
    <xf numFmtId="0" fontId="17" fillId="0" borderId="0" xfId="0" applyFont="1" applyAlignment="1">
      <alignment horizontal="center" vertical="center"/>
    </xf>
    <xf numFmtId="0" fontId="17" fillId="0" borderId="45" xfId="0" applyFont="1" applyBorder="1" applyAlignment="1">
      <alignment horizontal="left" vertical="center"/>
    </xf>
    <xf numFmtId="0" fontId="17" fillId="0" borderId="56" xfId="0" applyFont="1" applyBorder="1" applyAlignment="1">
      <alignment horizontal="center" vertical="center"/>
    </xf>
    <xf numFmtId="0" fontId="18" fillId="9" borderId="1" xfId="0" applyFont="1" applyFill="1" applyBorder="1" applyAlignment="1">
      <alignment horizontal="center" vertical="center" wrapText="1"/>
    </xf>
    <xf numFmtId="0" fontId="9" fillId="9" borderId="54" xfId="0" applyFont="1" applyFill="1" applyBorder="1" applyAlignment="1">
      <alignment horizontal="center" vertical="center" wrapText="1"/>
    </xf>
    <xf numFmtId="9" fontId="18" fillId="9" borderId="1" xfId="2" applyFont="1" applyFill="1" applyBorder="1" applyAlignment="1" applyProtection="1">
      <alignment horizontal="center" vertical="center" wrapText="1"/>
    </xf>
    <xf numFmtId="9" fontId="8" fillId="6" borderId="54" xfId="2" applyFont="1" applyFill="1" applyBorder="1" applyAlignment="1" applyProtection="1">
      <alignment horizontal="center" vertical="center" wrapText="1"/>
    </xf>
    <xf numFmtId="9" fontId="17" fillId="0" borderId="1" xfId="2" applyFont="1" applyBorder="1" applyAlignment="1" applyProtection="1">
      <alignment vertical="center"/>
    </xf>
    <xf numFmtId="10" fontId="17" fillId="0" borderId="1" xfId="0" applyNumberFormat="1" applyFont="1" applyBorder="1">
      <alignment vertical="center"/>
    </xf>
    <xf numFmtId="0" fontId="17" fillId="0" borderId="1" xfId="0" applyFont="1" applyBorder="1">
      <alignment vertical="center"/>
    </xf>
    <xf numFmtId="0" fontId="17" fillId="0" borderId="1" xfId="2" applyNumberFormat="1" applyFont="1" applyBorder="1" applyAlignment="1" applyProtection="1">
      <alignment horizontal="center" vertical="center" wrapText="1"/>
    </xf>
    <xf numFmtId="0" fontId="9" fillId="9" borderId="1" xfId="0" applyFont="1" applyFill="1" applyBorder="1" applyAlignment="1">
      <alignment horizontal="left" vertical="center" wrapText="1"/>
    </xf>
    <xf numFmtId="0" fontId="9" fillId="9" borderId="1" xfId="0" applyFont="1" applyFill="1" applyBorder="1" applyAlignment="1">
      <alignment vertical="center" wrapText="1"/>
    </xf>
    <xf numFmtId="0" fontId="9" fillId="9" borderId="45" xfId="0" applyFont="1" applyFill="1" applyBorder="1" applyAlignment="1">
      <alignment horizontal="center" vertical="center" wrapText="1"/>
    </xf>
    <xf numFmtId="0" fontId="22" fillId="6" borderId="0" xfId="0" applyFont="1" applyFill="1">
      <alignment vertical="center"/>
    </xf>
    <xf numFmtId="0" fontId="22" fillId="6" borderId="0" xfId="0" applyFont="1" applyFill="1" applyAlignment="1">
      <alignment horizontal="center" vertical="center"/>
    </xf>
    <xf numFmtId="0" fontId="23" fillId="9" borderId="65" xfId="0" applyFont="1" applyFill="1" applyBorder="1" applyAlignment="1">
      <alignment horizontal="center" vertical="center" wrapText="1"/>
    </xf>
    <xf numFmtId="0" fontId="23" fillId="9" borderId="41" xfId="0" applyFont="1" applyFill="1" applyBorder="1" applyAlignment="1">
      <alignment horizontal="center" vertical="center" wrapText="1"/>
    </xf>
    <xf numFmtId="49" fontId="9" fillId="9" borderId="54" xfId="0" applyNumberFormat="1" applyFont="1" applyFill="1" applyBorder="1" applyAlignment="1">
      <alignment horizontal="center" vertical="center" wrapText="1"/>
    </xf>
    <xf numFmtId="0" fontId="23" fillId="9" borderId="54" xfId="0" applyFont="1" applyFill="1" applyBorder="1" applyAlignment="1">
      <alignment horizontal="center" vertical="center" wrapText="1"/>
    </xf>
    <xf numFmtId="49" fontId="23" fillId="9" borderId="54" xfId="0" applyNumberFormat="1" applyFont="1" applyFill="1" applyBorder="1" applyAlignment="1">
      <alignment horizontal="center" vertical="center" wrapText="1"/>
    </xf>
    <xf numFmtId="0" fontId="22" fillId="0" borderId="1" xfId="0" applyFont="1" applyBorder="1">
      <alignment vertical="center"/>
    </xf>
    <xf numFmtId="175" fontId="22" fillId="0" borderId="1" xfId="4" applyNumberFormat="1" applyFont="1" applyBorder="1" applyAlignment="1" applyProtection="1">
      <alignment vertical="center"/>
    </xf>
    <xf numFmtId="0" fontId="22" fillId="10" borderId="1" xfId="0" applyFont="1" applyFill="1" applyBorder="1" applyAlignment="1">
      <alignment horizontal="center" vertical="center"/>
    </xf>
    <xf numFmtId="176" fontId="21" fillId="11" borderId="1" xfId="6" applyNumberFormat="1" applyFont="1" applyFill="1" applyBorder="1" applyAlignment="1" applyProtection="1">
      <alignment horizontal="center" vertical="center"/>
    </xf>
    <xf numFmtId="176" fontId="21" fillId="0" borderId="1" xfId="6" applyNumberFormat="1" applyFont="1" applyBorder="1" applyAlignment="1" applyProtection="1">
      <alignment horizontal="center" vertical="center"/>
    </xf>
    <xf numFmtId="0" fontId="21" fillId="0" borderId="1" xfId="0" applyFont="1" applyBorder="1">
      <alignment vertical="center"/>
    </xf>
    <xf numFmtId="0" fontId="21" fillId="0" borderId="1" xfId="0" applyFont="1" applyBorder="1" applyAlignment="1">
      <alignment vertical="center" wrapText="1"/>
    </xf>
    <xf numFmtId="0" fontId="21" fillId="11" borderId="1" xfId="0" applyFont="1" applyFill="1" applyBorder="1" applyAlignment="1">
      <alignment horizontal="left" vertical="center"/>
    </xf>
    <xf numFmtId="0" fontId="21" fillId="11" borderId="1" xfId="0" applyFont="1" applyFill="1" applyBorder="1" applyAlignment="1">
      <alignment horizontal="center" vertical="center"/>
    </xf>
    <xf numFmtId="175" fontId="21" fillId="11" borderId="1" xfId="4" applyNumberFormat="1" applyFont="1" applyFill="1" applyBorder="1" applyAlignment="1" applyProtection="1">
      <alignment horizontal="center" vertical="center"/>
    </xf>
    <xf numFmtId="0" fontId="21" fillId="10" borderId="1" xfId="0" applyFont="1" applyFill="1" applyBorder="1" applyAlignment="1">
      <alignment horizontal="center" vertical="center"/>
    </xf>
    <xf numFmtId="176" fontId="21" fillId="11" borderId="1" xfId="0" applyNumberFormat="1" applyFont="1" applyFill="1" applyBorder="1" applyAlignment="1">
      <alignment horizontal="center" vertical="center"/>
    </xf>
    <xf numFmtId="0" fontId="17" fillId="0" borderId="0" xfId="0" applyFont="1" applyAlignment="1">
      <alignment horizontal="left" vertical="center"/>
    </xf>
    <xf numFmtId="0" fontId="18" fillId="12" borderId="1" xfId="0" applyFont="1" applyFill="1" applyBorder="1" applyAlignment="1">
      <alignment horizontal="left" vertical="center"/>
    </xf>
    <xf numFmtId="0" fontId="18" fillId="12" borderId="1" xfId="0" applyFont="1" applyFill="1" applyBorder="1" applyAlignment="1">
      <alignment horizontal="center" vertical="center"/>
    </xf>
    <xf numFmtId="0" fontId="18" fillId="0" borderId="1" xfId="0" applyFont="1" applyBorder="1" applyAlignment="1">
      <alignment horizontal="left" vertical="center"/>
    </xf>
    <xf numFmtId="0" fontId="17" fillId="0" borderId="54" xfId="0" applyFont="1" applyBorder="1" applyAlignment="1">
      <alignment horizontal="left" vertical="center"/>
    </xf>
    <xf numFmtId="0" fontId="21" fillId="0" borderId="54" xfId="0" applyFont="1" applyBorder="1" applyAlignment="1">
      <alignment horizontal="left" vertical="center" wrapText="1"/>
    </xf>
    <xf numFmtId="0" fontId="17" fillId="0" borderId="41" xfId="0" applyFont="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Border="1" applyAlignment="1">
      <alignment vertical="center" wrapText="1"/>
    </xf>
    <xf numFmtId="0" fontId="18" fillId="0" borderId="1" xfId="0" applyFont="1" applyBorder="1" applyAlignment="1">
      <alignment vertical="center" wrapText="1"/>
    </xf>
    <xf numFmtId="0" fontId="18" fillId="0" borderId="54" xfId="0" applyFont="1" applyBorder="1" applyAlignment="1">
      <alignment horizontal="left" vertical="center" wrapText="1"/>
    </xf>
    <xf numFmtId="0" fontId="8" fillId="6" borderId="1" xfId="0" applyFont="1" applyFill="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xf>
    <xf numFmtId="41" fontId="17" fillId="0" borderId="1" xfId="10" applyFont="1" applyBorder="1" applyAlignment="1" applyProtection="1">
      <alignment vertical="center"/>
    </xf>
    <xf numFmtId="0" fontId="22" fillId="0" borderId="1" xfId="0" applyFont="1" applyBorder="1" applyAlignment="1">
      <alignment horizontal="center" vertical="center" wrapText="1"/>
    </xf>
    <xf numFmtId="0" fontId="18" fillId="0" borderId="0" xfId="0" applyFont="1" applyAlignment="1">
      <alignment horizontal="left" vertical="center"/>
    </xf>
    <xf numFmtId="0" fontId="18" fillId="9" borderId="1" xfId="0" applyFont="1" applyFill="1" applyBorder="1">
      <alignment vertical="center"/>
    </xf>
    <xf numFmtId="41" fontId="17" fillId="0" borderId="45" xfId="10" applyFont="1" applyBorder="1" applyAlignment="1" applyProtection="1">
      <alignment vertical="center"/>
    </xf>
    <xf numFmtId="49" fontId="17" fillId="0" borderId="45" xfId="10" applyNumberFormat="1" applyFont="1" applyBorder="1" applyAlignment="1" applyProtection="1">
      <alignment vertical="center"/>
    </xf>
    <xf numFmtId="49" fontId="17" fillId="0" borderId="1" xfId="10" applyNumberFormat="1" applyFont="1" applyBorder="1" applyAlignment="1" applyProtection="1">
      <alignment vertical="center"/>
    </xf>
    <xf numFmtId="0" fontId="24" fillId="0" borderId="0" xfId="0" applyFont="1" applyAlignment="1"/>
    <xf numFmtId="0" fontId="24" fillId="0" borderId="0" xfId="0" applyFont="1" applyAlignment="1">
      <alignment horizontal="center" vertical="center"/>
    </xf>
    <xf numFmtId="0" fontId="25" fillId="4" borderId="0" xfId="0" applyFont="1" applyFill="1" applyAlignment="1"/>
    <xf numFmtId="0" fontId="25" fillId="0" borderId="0" xfId="0" applyFont="1" applyAlignment="1"/>
    <xf numFmtId="177" fontId="26" fillId="5" borderId="0" xfId="11" applyNumberFormat="1" applyFont="1" applyFill="1" applyAlignment="1" applyProtection="1">
      <alignment vertical="center"/>
    </xf>
    <xf numFmtId="1" fontId="26" fillId="0" borderId="0" xfId="0" applyNumberFormat="1" applyFont="1" applyAlignment="1"/>
    <xf numFmtId="0" fontId="26" fillId="0" borderId="0" xfId="0" applyFont="1" applyAlignment="1"/>
    <xf numFmtId="0" fontId="25" fillId="0" borderId="0" xfId="0" applyFont="1" applyAlignment="1">
      <alignment wrapText="1"/>
    </xf>
    <xf numFmtId="177" fontId="26" fillId="0" borderId="0" xfId="0" applyNumberFormat="1" applyFont="1" applyAlignment="1"/>
    <xf numFmtId="177" fontId="26" fillId="10" borderId="0" xfId="11" applyNumberFormat="1" applyFont="1" applyFill="1" applyAlignment="1" applyProtection="1">
      <alignment vertical="center"/>
    </xf>
    <xf numFmtId="177" fontId="26" fillId="4" borderId="0" xfId="11" applyNumberFormat="1" applyFont="1" applyFill="1" applyAlignment="1" applyProtection="1">
      <alignment vertical="center"/>
    </xf>
    <xf numFmtId="177" fontId="26" fillId="4" borderId="0" xfId="11" quotePrefix="1" applyNumberFormat="1" applyFont="1" applyFill="1" applyAlignment="1" applyProtection="1">
      <alignment vertical="center"/>
    </xf>
    <xf numFmtId="177" fontId="25" fillId="13" borderId="0" xfId="11" applyNumberFormat="1" applyFont="1" applyFill="1" applyAlignment="1" applyProtection="1">
      <alignment vertical="center"/>
    </xf>
    <xf numFmtId="177" fontId="26" fillId="13" borderId="0" xfId="11" applyNumberFormat="1" applyFont="1" applyFill="1" applyAlignment="1" applyProtection="1">
      <alignment vertical="center"/>
    </xf>
    <xf numFmtId="177" fontId="26" fillId="13" borderId="0" xfId="11" quotePrefix="1" applyNumberFormat="1" applyFont="1" applyFill="1" applyAlignment="1" applyProtection="1">
      <alignment vertical="center"/>
    </xf>
    <xf numFmtId="0" fontId="24" fillId="0" borderId="0" xfId="12" applyFont="1" applyAlignment="1" applyProtection="1">
      <alignment vertical="center"/>
    </xf>
    <xf numFmtId="177" fontId="27" fillId="0" borderId="0" xfId="11" applyNumberFormat="1" applyFont="1" applyAlignment="1" applyProtection="1">
      <alignment vertical="center"/>
    </xf>
    <xf numFmtId="0" fontId="27" fillId="0" borderId="0" xfId="12" applyFont="1" applyAlignment="1" applyProtection="1">
      <alignment vertical="center"/>
    </xf>
    <xf numFmtId="10" fontId="26" fillId="0" borderId="0" xfId="2" applyNumberFormat="1" applyFont="1" applyAlignment="1" applyProtection="1"/>
    <xf numFmtId="0" fontId="27" fillId="0" borderId="0" xfId="0" applyFont="1" applyAlignment="1"/>
    <xf numFmtId="0" fontId="6" fillId="0" borderId="0" xfId="0" applyFont="1" applyAlignment="1"/>
    <xf numFmtId="9" fontId="28" fillId="14" borderId="1" xfId="2" applyFont="1" applyFill="1" applyBorder="1" applyAlignment="1">
      <alignment horizontal="center" vertical="center" wrapText="1"/>
      <protection locked="0"/>
    </xf>
    <xf numFmtId="9" fontId="23" fillId="14" borderId="45" xfId="3" applyNumberFormat="1" applyFont="1" applyFill="1" applyBorder="1" applyAlignment="1" applyProtection="1">
      <alignment horizontal="center" vertical="center" wrapText="1"/>
    </xf>
    <xf numFmtId="9" fontId="28" fillId="14" borderId="44" xfId="2" applyFont="1" applyFill="1" applyBorder="1" applyAlignment="1">
      <alignment horizontal="center" vertical="center" wrapText="1"/>
      <protection locked="0"/>
    </xf>
    <xf numFmtId="9" fontId="23" fillId="14" borderId="11" xfId="3" applyNumberFormat="1" applyFont="1" applyFill="1" applyBorder="1" applyAlignment="1" applyProtection="1">
      <alignment horizontal="center" vertical="center" wrapText="1"/>
    </xf>
    <xf numFmtId="9" fontId="28" fillId="9" borderId="1" xfId="2" applyFont="1" applyFill="1" applyBorder="1" applyAlignment="1">
      <alignment horizontal="center" vertical="center" wrapText="1"/>
      <protection locked="0"/>
    </xf>
    <xf numFmtId="9" fontId="23" fillId="0" borderId="45" xfId="3" applyNumberFormat="1" applyFont="1" applyBorder="1" applyAlignment="1" applyProtection="1">
      <alignment horizontal="center" vertical="center" wrapText="1"/>
    </xf>
    <xf numFmtId="9" fontId="28" fillId="15" borderId="1" xfId="2" applyFont="1" applyFill="1" applyBorder="1" applyAlignment="1">
      <alignment horizontal="center" vertical="center" wrapText="1"/>
      <protection locked="0"/>
    </xf>
    <xf numFmtId="9" fontId="23" fillId="15" borderId="45" xfId="3" applyNumberFormat="1" applyFont="1" applyFill="1" applyBorder="1" applyAlignment="1" applyProtection="1">
      <alignment horizontal="center" vertical="center" wrapText="1"/>
    </xf>
    <xf numFmtId="9" fontId="23" fillId="15" borderId="44" xfId="3" applyNumberFormat="1" applyFont="1" applyFill="1" applyBorder="1" applyAlignment="1" applyProtection="1">
      <alignment horizontal="center" vertical="center" wrapText="1"/>
    </xf>
    <xf numFmtId="0" fontId="18" fillId="9"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lignment vertical="center"/>
    </xf>
    <xf numFmtId="167" fontId="5" fillId="0" borderId="0" xfId="0" applyNumberFormat="1" applyFont="1">
      <alignment vertical="center"/>
    </xf>
    <xf numFmtId="2" fontId="5" fillId="0" borderId="0" xfId="0" applyNumberFormat="1" applyFont="1">
      <alignment vertical="center"/>
    </xf>
    <xf numFmtId="0" fontId="5" fillId="0" borderId="69" xfId="0" applyFont="1" applyBorder="1">
      <alignment vertical="center"/>
    </xf>
    <xf numFmtId="0" fontId="5" fillId="0" borderId="70" xfId="0" applyFont="1" applyBorder="1">
      <alignment vertical="center"/>
    </xf>
    <xf numFmtId="0" fontId="5" fillId="0" borderId="71" xfId="0" applyFont="1" applyBorder="1">
      <alignment vertical="center"/>
    </xf>
    <xf numFmtId="0" fontId="5" fillId="0" borderId="0" xfId="0" applyFont="1" applyAlignment="1">
      <alignment horizontal="center" vertical="center" wrapText="1"/>
    </xf>
    <xf numFmtId="0" fontId="5" fillId="6" borderId="0" xfId="0" applyFont="1" applyFill="1">
      <alignment vertical="center"/>
    </xf>
    <xf numFmtId="173" fontId="5" fillId="6" borderId="0" xfId="0" applyNumberFormat="1" applyFont="1" applyFill="1">
      <alignment vertical="center"/>
    </xf>
    <xf numFmtId="0" fontId="17" fillId="0" borderId="44" xfId="0" applyFont="1" applyBorder="1" applyAlignment="1">
      <alignment horizontal="center" vertical="center"/>
    </xf>
    <xf numFmtId="0" fontId="17" fillId="0" borderId="1" xfId="0" applyFont="1" applyBorder="1" applyAlignment="1">
      <alignment horizontal="justify" vertical="center" wrapText="1"/>
    </xf>
    <xf numFmtId="9" fontId="17" fillId="0" borderId="1" xfId="2" applyFont="1" applyBorder="1" applyAlignment="1" applyProtection="1">
      <alignment horizontal="right" vertical="center" wrapText="1"/>
    </xf>
    <xf numFmtId="9" fontId="17" fillId="6" borderId="1" xfId="2" applyFont="1" applyFill="1" applyBorder="1" applyAlignment="1" applyProtection="1">
      <alignment horizontal="center" vertical="center" wrapText="1"/>
    </xf>
    <xf numFmtId="9" fontId="17" fillId="0" borderId="1" xfId="2" applyFont="1" applyBorder="1" applyAlignment="1" applyProtection="1">
      <alignment horizontal="center" vertical="center" wrapText="1"/>
    </xf>
    <xf numFmtId="168" fontId="17" fillId="0" borderId="1" xfId="5" applyFont="1" applyBorder="1" applyAlignment="1" applyProtection="1">
      <alignment horizontal="center" vertical="center" wrapText="1"/>
    </xf>
    <xf numFmtId="0" fontId="17" fillId="6" borderId="1" xfId="0" applyFont="1" applyFill="1" applyBorder="1" applyAlignment="1">
      <alignment horizontal="justify" vertical="center" wrapText="1"/>
    </xf>
    <xf numFmtId="9" fontId="17" fillId="0" borderId="1" xfId="2" applyFont="1" applyBorder="1" applyAlignment="1" applyProtection="1">
      <alignment horizontal="center" vertical="center"/>
    </xf>
    <xf numFmtId="0" fontId="17" fillId="6" borderId="1" xfId="0" applyFont="1" applyFill="1" applyBorder="1">
      <alignment vertical="center"/>
    </xf>
    <xf numFmtId="9" fontId="17" fillId="6" borderId="1" xfId="2" applyFont="1" applyFill="1" applyBorder="1" applyAlignment="1" applyProtection="1">
      <alignment horizontal="center" vertical="center"/>
    </xf>
    <xf numFmtId="9" fontId="17" fillId="6" borderId="1" xfId="0" applyNumberFormat="1" applyFont="1" applyFill="1" applyBorder="1">
      <alignment vertical="center"/>
    </xf>
    <xf numFmtId="0" fontId="18" fillId="9" borderId="1" xfId="0" applyFont="1" applyFill="1" applyBorder="1" applyAlignment="1">
      <alignment horizontal="left" vertical="center"/>
    </xf>
    <xf numFmtId="177" fontId="5" fillId="0" borderId="0" xfId="0" applyNumberFormat="1" applyFont="1" applyAlignment="1"/>
    <xf numFmtId="10" fontId="5" fillId="0" borderId="0" xfId="2" applyNumberFormat="1" applyAlignment="1" applyProtection="1"/>
    <xf numFmtId="178" fontId="5" fillId="0" borderId="0" xfId="0" applyNumberFormat="1" applyFont="1" applyAlignment="1"/>
    <xf numFmtId="2" fontId="5" fillId="0" borderId="0" xfId="0" applyNumberFormat="1" applyFont="1" applyAlignment="1"/>
    <xf numFmtId="0" fontId="5" fillId="0" borderId="56" xfId="0" applyFont="1" applyBorder="1" applyAlignment="1">
      <alignment horizontal="center"/>
    </xf>
    <xf numFmtId="0" fontId="5" fillId="0" borderId="51" xfId="0" applyFont="1" applyBorder="1" applyAlignment="1">
      <alignment horizontal="center"/>
    </xf>
    <xf numFmtId="0" fontId="5" fillId="0" borderId="57" xfId="0" applyFont="1" applyBorder="1" applyAlignment="1">
      <alignment horizontal="center"/>
    </xf>
    <xf numFmtId="0" fontId="5" fillId="14" borderId="1" xfId="0" applyFont="1" applyFill="1" applyBorder="1" applyAlignment="1"/>
    <xf numFmtId="0" fontId="5" fillId="14" borderId="10" xfId="0" applyFont="1" applyFill="1" applyBorder="1" applyAlignment="1"/>
    <xf numFmtId="0" fontId="5" fillId="15" borderId="1" xfId="0" applyFont="1" applyFill="1" applyBorder="1" applyAlignment="1"/>
    <xf numFmtId="0" fontId="5" fillId="15" borderId="11" xfId="0" applyFont="1" applyFill="1" applyBorder="1" applyAlignment="1"/>
    <xf numFmtId="0" fontId="5" fillId="15" borderId="10" xfId="0" applyFont="1" applyFill="1" applyBorder="1" applyAlignment="1"/>
    <xf numFmtId="0" fontId="5" fillId="15" borderId="45" xfId="0" applyFont="1" applyFill="1" applyBorder="1" applyAlignment="1"/>
    <xf numFmtId="0" fontId="5" fillId="15" borderId="44" xfId="0" applyFont="1" applyFill="1" applyBorder="1" applyAlignment="1"/>
    <xf numFmtId="0" fontId="5" fillId="16" borderId="1" xfId="0" applyFont="1" applyFill="1" applyBorder="1" applyAlignment="1"/>
    <xf numFmtId="0" fontId="5" fillId="16" borderId="45" xfId="0" applyFont="1" applyFill="1" applyBorder="1" applyAlignment="1"/>
    <xf numFmtId="0" fontId="5" fillId="16" borderId="44" xfId="0" applyFont="1" applyFill="1" applyBorder="1" applyAlignment="1"/>
    <xf numFmtId="0" fontId="5" fillId="16" borderId="11" xfId="0" applyFont="1" applyFill="1" applyBorder="1" applyAlignment="1"/>
    <xf numFmtId="0" fontId="5" fillId="16" borderId="10" xfId="0" applyFont="1" applyFill="1" applyBorder="1" applyAlignment="1"/>
    <xf numFmtId="0" fontId="5" fillId="9" borderId="1" xfId="0" applyFont="1" applyFill="1" applyBorder="1" applyAlignment="1"/>
    <xf numFmtId="0" fontId="5" fillId="9" borderId="45" xfId="0" applyFont="1" applyFill="1" applyBorder="1" applyAlignment="1"/>
    <xf numFmtId="0" fontId="5" fillId="9" borderId="44" xfId="0" applyFont="1" applyFill="1" applyBorder="1" applyAlignment="1"/>
    <xf numFmtId="0" fontId="5" fillId="9" borderId="11" xfId="0" applyFont="1" applyFill="1" applyBorder="1" applyAlignment="1"/>
    <xf numFmtId="0" fontId="5" fillId="9" borderId="10" xfId="0" applyFont="1" applyFill="1" applyBorder="1" applyAlignment="1"/>
    <xf numFmtId="0" fontId="5" fillId="13" borderId="1" xfId="0" applyFont="1" applyFill="1" applyBorder="1" applyAlignment="1"/>
    <xf numFmtId="0" fontId="5" fillId="13" borderId="45" xfId="0" applyFont="1" applyFill="1" applyBorder="1" applyAlignment="1"/>
    <xf numFmtId="0" fontId="5" fillId="13" borderId="44" xfId="0" applyFont="1" applyFill="1" applyBorder="1" applyAlignment="1"/>
    <xf numFmtId="0" fontId="5" fillId="13" borderId="11" xfId="0" applyFont="1" applyFill="1" applyBorder="1" applyAlignment="1"/>
    <xf numFmtId="0" fontId="5" fillId="13" borderId="10" xfId="0" applyFont="1" applyFill="1" applyBorder="1" applyAlignment="1"/>
    <xf numFmtId="0" fontId="5" fillId="17" borderId="1" xfId="0" applyFont="1" applyFill="1" applyBorder="1" applyAlignment="1"/>
    <xf numFmtId="0" fontId="5" fillId="17" borderId="45" xfId="0" applyFont="1" applyFill="1" applyBorder="1" applyAlignment="1"/>
    <xf numFmtId="0" fontId="5" fillId="17" borderId="44" xfId="0" applyFont="1" applyFill="1" applyBorder="1" applyAlignment="1"/>
    <xf numFmtId="0" fontId="5" fillId="17" borderId="11" xfId="0" applyFont="1" applyFill="1" applyBorder="1" applyAlignment="1"/>
    <xf numFmtId="0" fontId="5" fillId="17" borderId="10" xfId="0" applyFont="1" applyFill="1" applyBorder="1" applyAlignment="1"/>
    <xf numFmtId="0" fontId="5" fillId="18" borderId="1" xfId="0" applyFont="1" applyFill="1" applyBorder="1" applyAlignment="1"/>
    <xf numFmtId="0" fontId="5" fillId="16" borderId="41" xfId="0" applyFont="1" applyFill="1" applyBorder="1" applyAlignment="1"/>
    <xf numFmtId="0" fontId="5" fillId="16" borderId="54" xfId="0" applyFont="1" applyFill="1" applyBorder="1" applyAlignment="1"/>
    <xf numFmtId="0" fontId="5" fillId="19" borderId="1" xfId="0" applyFont="1" applyFill="1" applyBorder="1" applyAlignment="1"/>
    <xf numFmtId="0" fontId="5" fillId="5" borderId="41" xfId="0" applyFont="1" applyFill="1" applyBorder="1" applyAlignment="1"/>
    <xf numFmtId="0" fontId="5" fillId="5" borderId="1" xfId="0" applyFont="1" applyFill="1" applyBorder="1" applyAlignment="1"/>
    <xf numFmtId="0" fontId="5" fillId="5" borderId="54" xfId="0" applyFont="1" applyFill="1" applyBorder="1" applyAlignment="1"/>
    <xf numFmtId="0" fontId="5" fillId="20" borderId="1" xfId="0" applyFont="1" applyFill="1" applyBorder="1" applyAlignment="1"/>
    <xf numFmtId="2" fontId="9" fillId="21" borderId="54" xfId="3" applyNumberFormat="1" applyFont="1" applyFill="1" applyBorder="1" applyAlignment="1" applyProtection="1">
      <alignment horizontal="center" vertical="center" wrapText="1"/>
    </xf>
    <xf numFmtId="166" fontId="5" fillId="0" borderId="0" xfId="0" applyNumberFormat="1" applyFont="1">
      <alignment vertical="center"/>
    </xf>
    <xf numFmtId="2" fontId="9" fillId="0" borderId="1" xfId="1" applyNumberFormat="1" applyFont="1" applyBorder="1" applyAlignment="1" applyProtection="1">
      <alignment horizontal="center" vertical="center" wrapText="1"/>
    </xf>
    <xf numFmtId="2" fontId="9" fillId="6" borderId="1" xfId="1" applyNumberFormat="1" applyFont="1" applyFill="1" applyBorder="1" applyAlignment="1" applyProtection="1">
      <alignment horizontal="center" vertical="center" wrapText="1"/>
    </xf>
    <xf numFmtId="2" fontId="9" fillId="9" borderId="1" xfId="1" applyNumberFormat="1" applyFont="1" applyFill="1" applyBorder="1" applyAlignment="1" applyProtection="1">
      <alignment horizontal="center" vertical="center" wrapText="1"/>
    </xf>
    <xf numFmtId="0" fontId="9" fillId="9" borderId="60" xfId="3" applyFont="1" applyFill="1" applyBorder="1" applyAlignment="1" applyProtection="1">
      <alignment horizontal="left" vertical="center" wrapText="1"/>
    </xf>
    <xf numFmtId="169" fontId="9" fillId="9" borderId="60" xfId="2" applyNumberFormat="1" applyFont="1" applyFill="1" applyBorder="1" applyAlignment="1" applyProtection="1">
      <alignment vertical="center" wrapText="1"/>
    </xf>
    <xf numFmtId="0" fontId="4" fillId="0" borderId="0" xfId="14" applyAlignment="1">
      <alignment vertical="center"/>
    </xf>
    <xf numFmtId="0" fontId="40" fillId="22" borderId="75" xfId="13" applyFont="1" applyFill="1" applyBorder="1" applyAlignment="1">
      <alignment vertical="center" wrapText="1"/>
    </xf>
    <xf numFmtId="0" fontId="40" fillId="22" borderId="76" xfId="13" applyFont="1" applyFill="1" applyBorder="1" applyAlignment="1">
      <alignment vertical="center" wrapText="1"/>
    </xf>
    <xf numFmtId="0" fontId="40" fillId="22" borderId="77" xfId="13" applyFont="1" applyFill="1" applyBorder="1" applyAlignment="1">
      <alignment vertical="center" wrapText="1"/>
    </xf>
    <xf numFmtId="0" fontId="40" fillId="22" borderId="0" xfId="13" applyFont="1" applyFill="1" applyAlignment="1">
      <alignment vertical="center" wrapText="1"/>
    </xf>
    <xf numFmtId="0" fontId="45" fillId="22" borderId="0" xfId="13" applyFont="1" applyFill="1" applyAlignment="1">
      <alignment vertical="center" wrapText="1"/>
    </xf>
    <xf numFmtId="0" fontId="40" fillId="22" borderId="21" xfId="13" applyFont="1" applyFill="1" applyBorder="1" applyAlignment="1">
      <alignment vertical="center" wrapText="1"/>
    </xf>
    <xf numFmtId="0" fontId="39" fillId="22" borderId="21" xfId="13" applyFont="1" applyFill="1" applyBorder="1" applyAlignment="1">
      <alignment vertical="center" wrapText="1"/>
    </xf>
    <xf numFmtId="0" fontId="39" fillId="22" borderId="22" xfId="13" applyFont="1" applyFill="1" applyBorder="1" applyAlignment="1">
      <alignment vertical="center" wrapText="1"/>
    </xf>
    <xf numFmtId="0" fontId="40" fillId="22" borderId="9" xfId="13" applyFont="1" applyFill="1" applyBorder="1" applyAlignment="1">
      <alignment vertical="center" wrapText="1"/>
    </xf>
    <xf numFmtId="0" fontId="39" fillId="22" borderId="0" xfId="13" applyFont="1" applyFill="1" applyAlignment="1">
      <alignment vertical="center" wrapText="1"/>
    </xf>
    <xf numFmtId="0" fontId="39" fillId="22" borderId="23" xfId="13" applyFont="1" applyFill="1" applyBorder="1" applyAlignment="1">
      <alignment vertical="center" wrapText="1"/>
    </xf>
    <xf numFmtId="0" fontId="40" fillId="0" borderId="9" xfId="13" applyFont="1" applyBorder="1" applyAlignment="1">
      <alignment vertical="center" wrapText="1"/>
    </xf>
    <xf numFmtId="0" fontId="40" fillId="0" borderId="0" xfId="13" applyFont="1" applyAlignment="1">
      <alignment vertical="center" wrapText="1"/>
    </xf>
    <xf numFmtId="0" fontId="40" fillId="0" borderId="0" xfId="13" applyFont="1" applyAlignment="1">
      <alignment horizontal="center" vertical="center" wrapText="1"/>
    </xf>
    <xf numFmtId="0" fontId="47" fillId="0" borderId="0" xfId="14" applyFont="1" applyAlignment="1">
      <alignment horizontal="center" vertical="center"/>
    </xf>
    <xf numFmtId="0" fontId="41" fillId="0" borderId="0" xfId="14" applyFont="1" applyAlignment="1">
      <alignment horizontal="center" vertical="center" wrapText="1"/>
    </xf>
    <xf numFmtId="0" fontId="4" fillId="0" borderId="0" xfId="14" applyAlignment="1">
      <alignment horizontal="center" vertical="center"/>
    </xf>
    <xf numFmtId="0" fontId="45" fillId="0" borderId="0" xfId="13" applyFont="1" applyAlignment="1">
      <alignment vertical="center" wrapText="1"/>
    </xf>
    <xf numFmtId="0" fontId="39" fillId="0" borderId="0" xfId="13" applyFont="1" applyAlignment="1">
      <alignment vertical="center" wrapText="1"/>
    </xf>
    <xf numFmtId="0" fontId="39" fillId="0" borderId="23" xfId="13" applyFont="1" applyBorder="1" applyAlignment="1">
      <alignment vertical="center" wrapText="1"/>
    </xf>
    <xf numFmtId="0" fontId="40" fillId="0" borderId="23" xfId="13" applyFont="1" applyBorder="1" applyAlignment="1">
      <alignment horizontal="center" vertical="center" wrapText="1"/>
    </xf>
    <xf numFmtId="0" fontId="40" fillId="22" borderId="9" xfId="13" applyFont="1" applyFill="1" applyBorder="1" applyAlignment="1">
      <alignment horizontal="center" vertical="center" wrapText="1"/>
    </xf>
    <xf numFmtId="0" fontId="40" fillId="22" borderId="78" xfId="13" applyFont="1" applyFill="1" applyBorder="1" applyAlignment="1">
      <alignment horizontal="center" vertical="center" wrapText="1"/>
    </xf>
    <xf numFmtId="0" fontId="48" fillId="22" borderId="0" xfId="13" applyFont="1" applyFill="1" applyAlignment="1">
      <alignment horizontal="center" vertical="center" wrapText="1"/>
    </xf>
    <xf numFmtId="0" fontId="40" fillId="22" borderId="0" xfId="13" applyFont="1" applyFill="1" applyAlignment="1">
      <alignment horizontal="center" vertical="center" wrapText="1"/>
    </xf>
    <xf numFmtId="0" fontId="48" fillId="0" borderId="0" xfId="13" applyFont="1" applyAlignment="1">
      <alignment horizontal="center" vertical="center" wrapText="1"/>
    </xf>
    <xf numFmtId="0" fontId="39" fillId="22" borderId="32" xfId="13" applyFont="1" applyFill="1" applyBorder="1" applyAlignment="1">
      <alignment vertical="center" wrapText="1"/>
    </xf>
    <xf numFmtId="0" fontId="39" fillId="22" borderId="30" xfId="13" applyFont="1" applyFill="1" applyBorder="1" applyAlignment="1">
      <alignment vertical="center" wrapText="1"/>
    </xf>
    <xf numFmtId="0" fontId="49" fillId="8" borderId="0" xfId="13" applyFont="1" applyFill="1" applyAlignment="1">
      <alignment vertical="center" wrapText="1"/>
    </xf>
    <xf numFmtId="0" fontId="50" fillId="22" borderId="9" xfId="14" applyFont="1" applyFill="1" applyBorder="1" applyAlignment="1">
      <alignment vertical="center"/>
    </xf>
    <xf numFmtId="0" fontId="50" fillId="22" borderId="0" xfId="14" applyFont="1" applyFill="1" applyAlignment="1">
      <alignment vertical="center"/>
    </xf>
    <xf numFmtId="0" fontId="50" fillId="22" borderId="23" xfId="14" applyFont="1" applyFill="1" applyBorder="1" applyAlignment="1">
      <alignment vertical="center"/>
    </xf>
    <xf numFmtId="167" fontId="4" fillId="0" borderId="0" xfId="14" applyNumberFormat="1" applyAlignment="1">
      <alignment vertical="center"/>
    </xf>
    <xf numFmtId="0" fontId="39" fillId="22" borderId="9" xfId="13" applyFont="1" applyFill="1" applyBorder="1" applyAlignment="1">
      <alignment vertical="center" wrapText="1"/>
    </xf>
    <xf numFmtId="0" fontId="40" fillId="23" borderId="3" xfId="13" applyFont="1" applyFill="1" applyBorder="1" applyAlignment="1">
      <alignment horizontal="center" vertical="center" wrapText="1"/>
    </xf>
    <xf numFmtId="0" fontId="40" fillId="23" borderId="4" xfId="13" applyFont="1" applyFill="1" applyBorder="1" applyAlignment="1">
      <alignment horizontal="center" vertical="center" wrapText="1"/>
    </xf>
    <xf numFmtId="0" fontId="40" fillId="23" borderId="5" xfId="13" applyFont="1" applyFill="1" applyBorder="1" applyAlignment="1">
      <alignment horizontal="center" vertical="center" wrapText="1"/>
    </xf>
    <xf numFmtId="167" fontId="4" fillId="0" borderId="0" xfId="16" applyNumberFormat="1" applyFont="1" applyBorder="1" applyAlignment="1">
      <alignment vertical="center"/>
    </xf>
    <xf numFmtId="166" fontId="4" fillId="0" borderId="40" xfId="17" applyNumberFormat="1" applyFont="1" applyFill="1" applyBorder="1" applyAlignment="1">
      <alignment vertical="center"/>
    </xf>
    <xf numFmtId="166" fontId="4" fillId="0" borderId="41" xfId="17" applyNumberFormat="1" applyFont="1" applyFill="1" applyBorder="1" applyAlignment="1">
      <alignment vertical="center"/>
    </xf>
    <xf numFmtId="166" fontId="41" fillId="0" borderId="41" xfId="17" applyNumberFormat="1" applyFont="1" applyBorder="1" applyAlignment="1">
      <alignment vertical="center"/>
    </xf>
    <xf numFmtId="166" fontId="4" fillId="0" borderId="42" xfId="17" applyNumberFormat="1" applyFont="1" applyBorder="1" applyAlignment="1">
      <alignment vertical="center"/>
    </xf>
    <xf numFmtId="166" fontId="4" fillId="0" borderId="41" xfId="17" applyNumberFormat="1" applyFont="1" applyBorder="1" applyAlignment="1">
      <alignment vertical="center"/>
    </xf>
    <xf numFmtId="166" fontId="4" fillId="0" borderId="44" xfId="17" applyNumberFormat="1" applyFont="1" applyFill="1" applyBorder="1" applyAlignment="1">
      <alignment vertical="center"/>
    </xf>
    <xf numFmtId="166" fontId="4" fillId="0" borderId="1" xfId="17" applyNumberFormat="1" applyFont="1" applyFill="1" applyBorder="1" applyAlignment="1">
      <alignment vertical="center"/>
    </xf>
    <xf numFmtId="166" fontId="41" fillId="0" borderId="1" xfId="17" applyNumberFormat="1" applyFont="1" applyFill="1" applyBorder="1" applyAlignment="1">
      <alignment vertical="center"/>
    </xf>
    <xf numFmtId="10" fontId="4" fillId="0" borderId="11" xfId="15" applyNumberFormat="1" applyFont="1" applyBorder="1" applyAlignment="1">
      <alignment vertical="center"/>
    </xf>
    <xf numFmtId="169" fontId="4" fillId="0" borderId="0" xfId="15" applyNumberFormat="1" applyFont="1" applyBorder="1" applyAlignment="1">
      <alignment vertical="center"/>
    </xf>
    <xf numFmtId="166" fontId="4" fillId="0" borderId="45" xfId="17" applyNumberFormat="1" applyFont="1" applyFill="1" applyBorder="1" applyAlignment="1">
      <alignment vertical="center"/>
    </xf>
    <xf numFmtId="9" fontId="4" fillId="0" borderId="11" xfId="15" applyFont="1" applyBorder="1" applyAlignment="1">
      <alignment vertical="center"/>
    </xf>
    <xf numFmtId="0" fontId="40" fillId="22" borderId="0" xfId="13" applyFont="1" applyFill="1" applyAlignment="1">
      <alignment horizontal="left" vertical="center" wrapText="1"/>
    </xf>
    <xf numFmtId="0" fontId="40" fillId="23" borderId="1" xfId="13" applyFont="1" applyFill="1" applyBorder="1" applyAlignment="1">
      <alignment horizontal="center" vertical="center" wrapText="1"/>
    </xf>
    <xf numFmtId="0" fontId="39" fillId="0" borderId="53" xfId="13" applyFont="1" applyBorder="1" applyAlignment="1">
      <alignment horizontal="left" vertical="center" wrapText="1"/>
    </xf>
    <xf numFmtId="0" fontId="40" fillId="0" borderId="54" xfId="13" applyFont="1" applyBorder="1" applyAlignment="1">
      <alignment horizontal="center" vertical="center" wrapText="1"/>
    </xf>
    <xf numFmtId="168" fontId="40" fillId="0" borderId="54" xfId="18" applyFont="1" applyFill="1" applyBorder="1" applyAlignment="1" applyProtection="1">
      <alignment horizontal="center" vertical="center" wrapText="1"/>
    </xf>
    <xf numFmtId="164" fontId="4" fillId="0" borderId="0" xfId="19" applyFont="1" applyAlignment="1">
      <alignment vertical="center"/>
    </xf>
    <xf numFmtId="0" fontId="40" fillId="0" borderId="41" xfId="13" applyFont="1" applyBorder="1" applyAlignment="1">
      <alignment horizontal="left" vertical="center" wrapText="1"/>
    </xf>
    <xf numFmtId="2" fontId="40" fillId="6" borderId="54" xfId="13" applyNumberFormat="1" applyFont="1" applyFill="1" applyBorder="1" applyAlignment="1">
      <alignment horizontal="center" vertical="center" wrapText="1"/>
    </xf>
    <xf numFmtId="1" fontId="40" fillId="21" borderId="1" xfId="17" applyNumberFormat="1" applyFont="1" applyFill="1" applyBorder="1" applyAlignment="1" applyProtection="1">
      <alignment horizontal="center" vertical="center" wrapText="1"/>
    </xf>
    <xf numFmtId="0" fontId="40" fillId="21" borderId="15" xfId="13" applyFont="1" applyFill="1" applyBorder="1" applyAlignment="1">
      <alignment horizontal="left" vertical="center" wrapText="1"/>
    </xf>
    <xf numFmtId="169" fontId="40" fillId="21" borderId="15" xfId="15" applyNumberFormat="1" applyFont="1" applyFill="1" applyBorder="1" applyAlignment="1" applyProtection="1">
      <alignment vertical="center" wrapText="1"/>
    </xf>
    <xf numFmtId="2" fontId="40" fillId="21" borderId="1" xfId="17" applyNumberFormat="1" applyFont="1" applyFill="1" applyBorder="1" applyAlignment="1" applyProtection="1">
      <alignment horizontal="center" vertical="center" wrapText="1"/>
    </xf>
    <xf numFmtId="9" fontId="41" fillId="0" borderId="0" xfId="15" applyFont="1" applyBorder="1" applyAlignment="1">
      <alignment horizontal="center" vertical="center"/>
    </xf>
    <xf numFmtId="164" fontId="41" fillId="0" borderId="0" xfId="19" applyFont="1" applyAlignment="1">
      <alignment vertical="center"/>
    </xf>
    <xf numFmtId="0" fontId="40" fillId="0" borderId="1" xfId="13" applyFont="1" applyBorder="1" applyAlignment="1">
      <alignment horizontal="left" vertical="center" wrapText="1"/>
    </xf>
    <xf numFmtId="9" fontId="39" fillId="0" borderId="1" xfId="21" applyFont="1" applyBorder="1" applyAlignment="1" applyProtection="1">
      <alignment horizontal="center" vertical="center" wrapText="1"/>
      <protection locked="0"/>
    </xf>
    <xf numFmtId="9" fontId="40" fillId="0" borderId="45" xfId="13" applyNumberFormat="1" applyFont="1" applyBorder="1" applyAlignment="1">
      <alignment horizontal="center" vertical="center" wrapText="1"/>
    </xf>
    <xf numFmtId="9" fontId="39" fillId="21" borderId="15" xfId="15" applyFont="1" applyFill="1" applyBorder="1" applyAlignment="1" applyProtection="1">
      <alignment horizontal="center" vertical="center" wrapText="1"/>
      <protection locked="0"/>
    </xf>
    <xf numFmtId="9" fontId="40" fillId="0" borderId="46" xfId="13" applyNumberFormat="1" applyFont="1" applyBorder="1" applyAlignment="1">
      <alignment horizontal="center" vertical="center" wrapText="1"/>
    </xf>
    <xf numFmtId="9" fontId="17" fillId="0" borderId="1" xfId="0" applyNumberFormat="1" applyFont="1" applyBorder="1">
      <alignment vertical="center"/>
    </xf>
    <xf numFmtId="168" fontId="17" fillId="0" borderId="1" xfId="5" applyFont="1" applyBorder="1" applyAlignment="1" applyProtection="1">
      <alignment horizontal="center" vertical="center"/>
    </xf>
    <xf numFmtId="2" fontId="8" fillId="0" borderId="1" xfId="8" applyNumberFormat="1" applyFont="1" applyBorder="1" applyAlignment="1">
      <alignment horizontal="center" vertical="center" wrapText="1"/>
      <protection locked="0"/>
    </xf>
    <xf numFmtId="1" fontId="8" fillId="0" borderId="1" xfId="8" applyNumberFormat="1" applyFont="1" applyBorder="1" applyAlignment="1">
      <alignment horizontal="center" vertical="center" wrapText="1"/>
      <protection locked="0"/>
    </xf>
    <xf numFmtId="0" fontId="50" fillId="0" borderId="1" xfId="15" applyNumberFormat="1" applyFont="1" applyBorder="1" applyAlignment="1">
      <alignment horizontal="center" vertical="center" wrapText="1"/>
    </xf>
    <xf numFmtId="9" fontId="5" fillId="0" borderId="0" xfId="2">
      <alignment vertical="top"/>
      <protection locked="0"/>
    </xf>
    <xf numFmtId="171" fontId="9" fillId="9" borderId="60" xfId="1" applyNumberFormat="1" applyFont="1" applyFill="1" applyBorder="1" applyAlignment="1" applyProtection="1">
      <alignment horizontal="center" vertical="center" wrapText="1"/>
    </xf>
    <xf numFmtId="180" fontId="9" fillId="9" borderId="15" xfId="2" applyNumberFormat="1" applyFont="1" applyFill="1" applyBorder="1" applyAlignment="1" applyProtection="1">
      <alignment vertical="center" wrapText="1"/>
    </xf>
    <xf numFmtId="181" fontId="54" fillId="0" borderId="0" xfId="1" applyNumberFormat="1" applyFont="1" applyAlignment="1" applyProtection="1"/>
    <xf numFmtId="166" fontId="7" fillId="0" borderId="0" xfId="0" applyNumberFormat="1" applyFont="1">
      <alignment vertical="center"/>
    </xf>
    <xf numFmtId="2" fontId="9" fillId="21" borderId="54" xfId="13" applyNumberFormat="1" applyFont="1" applyFill="1" applyBorder="1" applyAlignment="1">
      <alignment horizontal="center" vertical="center" wrapText="1"/>
    </xf>
    <xf numFmtId="9" fontId="8" fillId="21" borderId="15" xfId="15" applyFont="1" applyFill="1" applyBorder="1" applyAlignment="1" applyProtection="1">
      <alignment horizontal="center" vertical="center" wrapText="1"/>
      <protection locked="0"/>
    </xf>
    <xf numFmtId="0" fontId="17" fillId="0" borderId="1" xfId="2" applyNumberFormat="1" applyFont="1" applyBorder="1" applyAlignment="1" applyProtection="1">
      <alignment horizontal="justify" vertical="center" wrapText="1"/>
    </xf>
    <xf numFmtId="0" fontId="17" fillId="0" borderId="1" xfId="2" applyNumberFormat="1" applyFont="1" applyBorder="1" applyAlignment="1" applyProtection="1">
      <alignment horizontal="justify" vertical="top" wrapText="1"/>
    </xf>
    <xf numFmtId="0" fontId="9" fillId="7" borderId="63" xfId="3" applyFont="1" applyFill="1" applyBorder="1" applyAlignment="1" applyProtection="1">
      <alignment horizontal="center" vertical="center" wrapText="1"/>
    </xf>
    <xf numFmtId="0" fontId="5" fillId="0" borderId="44" xfId="0" applyFont="1" applyBorder="1">
      <alignment vertical="center"/>
    </xf>
    <xf numFmtId="0" fontId="5" fillId="0" borderId="1" xfId="0" applyFont="1" applyBorder="1">
      <alignment vertical="center"/>
    </xf>
    <xf numFmtId="0" fontId="6" fillId="0" borderId="1" xfId="0" applyFont="1" applyBorder="1">
      <alignment vertical="center"/>
    </xf>
    <xf numFmtId="0" fontId="5" fillId="0" borderId="45" xfId="0" applyFont="1" applyBorder="1">
      <alignment vertical="center"/>
    </xf>
    <xf numFmtId="3" fontId="5" fillId="0" borderId="1" xfId="0" applyNumberFormat="1" applyFont="1" applyBorder="1">
      <alignment vertical="center"/>
    </xf>
    <xf numFmtId="9" fontId="5" fillId="0" borderId="11" xfId="0" applyNumberFormat="1" applyFont="1" applyBorder="1">
      <alignment vertical="center"/>
    </xf>
    <xf numFmtId="3" fontId="5" fillId="0" borderId="15" xfId="0" applyNumberFormat="1" applyFont="1" applyBorder="1">
      <alignment vertical="center"/>
    </xf>
    <xf numFmtId="0" fontId="5" fillId="0" borderId="15" xfId="0" applyFont="1" applyBorder="1">
      <alignment vertical="center"/>
    </xf>
    <xf numFmtId="0" fontId="5" fillId="0" borderId="14" xfId="0" applyFont="1" applyBorder="1">
      <alignment vertical="center"/>
    </xf>
    <xf numFmtId="0" fontId="6" fillId="0" borderId="15" xfId="0" applyFont="1" applyBorder="1">
      <alignment vertical="center"/>
    </xf>
    <xf numFmtId="0" fontId="5" fillId="0" borderId="46" xfId="0" applyFont="1" applyBorder="1">
      <alignment vertical="center"/>
    </xf>
    <xf numFmtId="3" fontId="5" fillId="0" borderId="0" xfId="0" applyNumberFormat="1" applyFont="1">
      <alignment vertical="center"/>
    </xf>
    <xf numFmtId="166" fontId="5" fillId="0" borderId="15" xfId="1" applyNumberFormat="1" applyBorder="1" applyAlignment="1" applyProtection="1">
      <alignment vertical="center"/>
    </xf>
    <xf numFmtId="0" fontId="40" fillId="23" borderId="79" xfId="13" applyFont="1" applyFill="1" applyBorder="1" applyAlignment="1">
      <alignment horizontal="center" vertical="center" wrapText="1"/>
    </xf>
    <xf numFmtId="166" fontId="4" fillId="0" borderId="40" xfId="17" applyNumberFormat="1" applyFont="1" applyBorder="1" applyAlignment="1">
      <alignment vertical="center"/>
    </xf>
    <xf numFmtId="166" fontId="4" fillId="0" borderId="59" xfId="17" applyNumberFormat="1" applyFont="1" applyBorder="1" applyAlignment="1">
      <alignment vertical="center"/>
    </xf>
    <xf numFmtId="166" fontId="4" fillId="0" borderId="60" xfId="17" applyNumberFormat="1" applyFont="1" applyBorder="1" applyAlignment="1">
      <alignment vertical="center"/>
    </xf>
    <xf numFmtId="166" fontId="4" fillId="0" borderId="12" xfId="17" applyNumberFormat="1" applyFont="1" applyBorder="1" applyAlignment="1">
      <alignment vertical="center"/>
    </xf>
    <xf numFmtId="166" fontId="4" fillId="0" borderId="7" xfId="17" applyNumberFormat="1" applyFont="1" applyBorder="1" applyAlignment="1">
      <alignment vertical="center"/>
    </xf>
    <xf numFmtId="9" fontId="4" fillId="0" borderId="8" xfId="15" applyFont="1" applyBorder="1" applyAlignment="1">
      <alignment vertical="center"/>
    </xf>
    <xf numFmtId="10" fontId="4" fillId="0" borderId="16" xfId="15" applyNumberFormat="1" applyFont="1" applyBorder="1" applyAlignment="1">
      <alignment vertical="center"/>
    </xf>
    <xf numFmtId="9" fontId="5" fillId="0" borderId="8" xfId="2" applyBorder="1" applyAlignment="1" applyProtection="1">
      <alignment vertical="center"/>
    </xf>
    <xf numFmtId="0" fontId="9" fillId="7" borderId="80" xfId="3" applyFont="1" applyFill="1" applyBorder="1" applyAlignment="1" applyProtection="1">
      <alignment horizontal="center" vertical="center" wrapText="1"/>
    </xf>
    <xf numFmtId="0" fontId="9" fillId="7" borderId="81" xfId="3" applyFont="1" applyFill="1" applyBorder="1" applyAlignment="1" applyProtection="1">
      <alignment horizontal="center" vertical="center" wrapText="1"/>
    </xf>
    <xf numFmtId="166" fontId="5" fillId="0" borderId="12" xfId="1" applyNumberFormat="1" applyBorder="1" applyAlignment="1" applyProtection="1">
      <alignment vertical="center"/>
    </xf>
    <xf numFmtId="166" fontId="5" fillId="0" borderId="14" xfId="1" applyNumberFormat="1" applyBorder="1" applyAlignment="1" applyProtection="1">
      <alignment vertical="center"/>
    </xf>
    <xf numFmtId="0" fontId="9" fillId="7" borderId="82" xfId="3" applyFont="1" applyFill="1" applyBorder="1" applyAlignment="1" applyProtection="1">
      <alignment horizontal="center" vertical="center" wrapText="1"/>
    </xf>
    <xf numFmtId="166" fontId="5" fillId="0" borderId="52" xfId="1" applyNumberFormat="1" applyBorder="1" applyAlignment="1" applyProtection="1">
      <alignment vertical="center"/>
    </xf>
    <xf numFmtId="166" fontId="5" fillId="0" borderId="10" xfId="1" applyNumberFormat="1" applyBorder="1" applyAlignment="1" applyProtection="1">
      <alignment vertical="center"/>
    </xf>
    <xf numFmtId="0" fontId="5" fillId="0" borderId="17" xfId="0" applyFont="1" applyBorder="1">
      <alignment vertical="center"/>
    </xf>
    <xf numFmtId="166" fontId="5" fillId="0" borderId="11" xfId="1" applyNumberFormat="1" applyBorder="1" applyAlignment="1" applyProtection="1">
      <alignment vertical="center"/>
    </xf>
    <xf numFmtId="166" fontId="6" fillId="0" borderId="15" xfId="1" applyNumberFormat="1" applyFont="1" applyBorder="1" applyAlignment="1" applyProtection="1">
      <alignment vertical="center"/>
    </xf>
    <xf numFmtId="9" fontId="5" fillId="0" borderId="16" xfId="0" applyNumberFormat="1" applyFont="1" applyBorder="1">
      <alignment vertical="center"/>
    </xf>
    <xf numFmtId="166" fontId="5" fillId="0" borderId="43" xfId="1" applyNumberFormat="1" applyBorder="1" applyAlignment="1" applyProtection="1">
      <alignment vertical="center"/>
    </xf>
    <xf numFmtId="3" fontId="5" fillId="0" borderId="10" xfId="0" applyNumberFormat="1" applyFont="1" applyBorder="1">
      <alignment vertical="center"/>
    </xf>
    <xf numFmtId="3" fontId="5" fillId="0" borderId="17" xfId="0" applyNumberFormat="1" applyFont="1" applyBorder="1">
      <alignment vertical="center"/>
    </xf>
    <xf numFmtId="0" fontId="9" fillId="7" borderId="83" xfId="3" applyFont="1" applyFill="1" applyBorder="1" applyAlignment="1" applyProtection="1">
      <alignment horizontal="center" vertical="center" wrapText="1"/>
    </xf>
    <xf numFmtId="166" fontId="6" fillId="0" borderId="7" xfId="1" applyNumberFormat="1" applyFont="1" applyBorder="1" applyAlignment="1" applyProtection="1">
      <alignment vertical="center"/>
    </xf>
    <xf numFmtId="166" fontId="5" fillId="0" borderId="8" xfId="1" applyNumberFormat="1" applyBorder="1" applyAlignment="1" applyProtection="1">
      <alignment vertical="center"/>
    </xf>
    <xf numFmtId="0" fontId="5" fillId="0" borderId="11" xfId="0" applyFont="1" applyBorder="1">
      <alignment vertical="center"/>
    </xf>
    <xf numFmtId="166" fontId="5" fillId="0" borderId="6" xfId="1" applyNumberFormat="1" applyBorder="1" applyAlignment="1" applyProtection="1">
      <alignment vertical="center"/>
    </xf>
    <xf numFmtId="166" fontId="5" fillId="0" borderId="17" xfId="1" applyNumberFormat="1" applyBorder="1" applyAlignment="1" applyProtection="1">
      <alignment vertical="center"/>
    </xf>
    <xf numFmtId="172" fontId="5" fillId="0" borderId="0" xfId="1">
      <alignment vertical="top"/>
      <protection locked="0"/>
    </xf>
    <xf numFmtId="4" fontId="5" fillId="0" borderId="0" xfId="0" applyNumberFormat="1" applyFont="1">
      <alignment vertical="center"/>
    </xf>
    <xf numFmtId="166" fontId="6" fillId="0" borderId="1" xfId="1" applyNumberFormat="1" applyFont="1" applyBorder="1" applyAlignment="1" applyProtection="1">
      <alignment horizontal="center" vertical="center"/>
    </xf>
    <xf numFmtId="166" fontId="6" fillId="4" borderId="1" xfId="1" applyNumberFormat="1" applyFont="1" applyFill="1" applyBorder="1" applyAlignment="1" applyProtection="1">
      <alignment horizontal="center" vertical="center" wrapText="1"/>
    </xf>
    <xf numFmtId="166" fontId="6" fillId="0" borderId="1" xfId="1" applyNumberFormat="1" applyFont="1" applyBorder="1" applyAlignment="1" applyProtection="1">
      <alignment horizontal="center" vertical="center" wrapText="1"/>
    </xf>
    <xf numFmtId="0" fontId="8" fillId="0" borderId="53" xfId="3" applyFont="1" applyBorder="1" applyAlignment="1" applyProtection="1">
      <alignment horizontal="center" vertical="center" wrapText="1"/>
    </xf>
    <xf numFmtId="0" fontId="8" fillId="0" borderId="40" xfId="3" applyFont="1" applyBorder="1" applyAlignment="1" applyProtection="1">
      <alignment horizontal="center" vertical="center" wrapText="1"/>
    </xf>
    <xf numFmtId="9" fontId="8" fillId="0" borderId="65" xfId="2" applyFont="1" applyBorder="1" applyAlignment="1" applyProtection="1">
      <alignment horizontal="center" vertical="center" wrapText="1"/>
    </xf>
    <xf numFmtId="9" fontId="8" fillId="0" borderId="41" xfId="2" applyFont="1" applyBorder="1" applyAlignment="1" applyProtection="1">
      <alignment horizontal="center" vertical="center" wrapText="1"/>
    </xf>
    <xf numFmtId="0" fontId="8" fillId="0" borderId="48" xfId="3" applyFont="1" applyBorder="1" applyAlignment="1" applyProtection="1">
      <alignment horizontal="left" vertical="center" wrapText="1"/>
    </xf>
    <xf numFmtId="0" fontId="8" fillId="0" borderId="58" xfId="3" applyFont="1" applyBorder="1" applyAlignment="1" applyProtection="1">
      <alignment horizontal="left" vertical="center" wrapText="1"/>
    </xf>
    <xf numFmtId="0" fontId="8" fillId="0" borderId="66" xfId="3" applyFont="1" applyBorder="1" applyAlignment="1" applyProtection="1">
      <alignment horizontal="left" vertical="center" wrapText="1"/>
    </xf>
    <xf numFmtId="0" fontId="8" fillId="0" borderId="42" xfId="3" applyFont="1" applyBorder="1" applyAlignment="1" applyProtection="1">
      <alignment horizontal="left" vertical="center" wrapText="1"/>
    </xf>
    <xf numFmtId="0" fontId="8" fillId="0" borderId="56" xfId="3" applyFont="1" applyBorder="1" applyAlignment="1" applyProtection="1">
      <alignment horizontal="left" vertical="center" wrapText="1"/>
    </xf>
    <xf numFmtId="0" fontId="8" fillId="0" borderId="57" xfId="3" applyFont="1" applyBorder="1" applyAlignment="1" applyProtection="1">
      <alignment horizontal="left" vertical="center" wrapText="1"/>
    </xf>
    <xf numFmtId="0" fontId="8" fillId="0" borderId="59" xfId="3" applyFont="1" applyBorder="1" applyAlignment="1" applyProtection="1">
      <alignment horizontal="center" vertical="center" wrapText="1"/>
    </xf>
    <xf numFmtId="9" fontId="8" fillId="0" borderId="54" xfId="2" applyFont="1" applyBorder="1" applyAlignment="1" applyProtection="1">
      <alignment horizontal="center" vertical="center" wrapText="1"/>
    </xf>
    <xf numFmtId="9" fontId="8" fillId="0" borderId="60" xfId="2" applyFont="1" applyBorder="1" applyAlignment="1" applyProtection="1">
      <alignment horizontal="center" vertical="center" wrapText="1"/>
    </xf>
    <xf numFmtId="0" fontId="9" fillId="7" borderId="42" xfId="3" applyFont="1" applyFill="1" applyBorder="1" applyAlignment="1" applyProtection="1">
      <alignment horizontal="center" vertical="center" wrapText="1"/>
    </xf>
    <xf numFmtId="0" fontId="9" fillId="7" borderId="56" xfId="3" applyFont="1" applyFill="1" applyBorder="1" applyAlignment="1" applyProtection="1">
      <alignment horizontal="center" vertical="center" wrapText="1"/>
    </xf>
    <xf numFmtId="0" fontId="9" fillId="7" borderId="52" xfId="3" applyFont="1" applyFill="1" applyBorder="1" applyAlignment="1" applyProtection="1">
      <alignment horizontal="center" vertical="center" wrapText="1"/>
    </xf>
    <xf numFmtId="0" fontId="9" fillId="7" borderId="57" xfId="3" applyFont="1" applyFill="1" applyBorder="1" applyAlignment="1" applyProtection="1">
      <alignment horizontal="center" vertical="center" wrapText="1"/>
    </xf>
    <xf numFmtId="9" fontId="9" fillId="0" borderId="54" xfId="3" applyNumberFormat="1" applyFont="1" applyBorder="1" applyAlignment="1" applyProtection="1">
      <alignment horizontal="center" vertical="center" wrapText="1"/>
    </xf>
    <xf numFmtId="0" fontId="9" fillId="0" borderId="60" xfId="3" applyFont="1" applyBorder="1" applyAlignment="1" applyProtection="1">
      <alignment horizontal="center" vertical="center" wrapText="1"/>
    </xf>
    <xf numFmtId="9" fontId="17" fillId="0" borderId="48" xfId="7" applyFont="1" applyBorder="1" applyAlignment="1" applyProtection="1">
      <alignment horizontal="center" vertical="center" wrapText="1"/>
    </xf>
    <xf numFmtId="9" fontId="17" fillId="0" borderId="58" xfId="7" applyFont="1" applyBorder="1" applyAlignment="1" applyProtection="1">
      <alignment horizontal="center" vertical="center" wrapText="1"/>
    </xf>
    <xf numFmtId="9" fontId="17" fillId="0" borderId="49" xfId="7" applyFont="1" applyBorder="1" applyAlignment="1" applyProtection="1">
      <alignment horizontal="center" vertical="center" wrapText="1"/>
    </xf>
    <xf numFmtId="9" fontId="17" fillId="0" borderId="61" xfId="7" applyFont="1" applyBorder="1" applyAlignment="1" applyProtection="1">
      <alignment horizontal="center" vertical="center" wrapText="1"/>
    </xf>
    <xf numFmtId="9" fontId="17" fillId="0" borderId="32" xfId="7" applyFont="1" applyBorder="1" applyAlignment="1" applyProtection="1">
      <alignment horizontal="center" vertical="center" wrapText="1"/>
    </xf>
    <xf numFmtId="9" fontId="17" fillId="0" borderId="62" xfId="7" applyFont="1" applyBorder="1" applyAlignment="1" applyProtection="1">
      <alignment horizontal="center" vertical="center" wrapText="1"/>
    </xf>
    <xf numFmtId="0" fontId="17" fillId="0" borderId="48" xfId="0" applyFont="1" applyBorder="1" applyAlignment="1">
      <alignment horizontal="justify" vertical="center" wrapText="1"/>
    </xf>
    <xf numFmtId="0" fontId="17" fillId="0" borderId="58" xfId="0" applyFont="1" applyBorder="1" applyAlignment="1">
      <alignment horizontal="justify" vertical="center" wrapText="1"/>
    </xf>
    <xf numFmtId="0" fontId="17" fillId="0" borderId="49" xfId="0" applyFont="1" applyBorder="1" applyAlignment="1">
      <alignment horizontal="justify" vertical="center" wrapText="1"/>
    </xf>
    <xf numFmtId="0" fontId="17" fillId="0" borderId="61" xfId="0" applyFont="1" applyBorder="1" applyAlignment="1">
      <alignment horizontal="justify" vertical="center" wrapText="1"/>
    </xf>
    <xf numFmtId="0" fontId="17" fillId="0" borderId="32" xfId="0" applyFont="1" applyBorder="1" applyAlignment="1">
      <alignment horizontal="justify" vertical="center" wrapText="1"/>
    </xf>
    <xf numFmtId="0" fontId="17" fillId="0" borderId="62" xfId="0" applyFont="1" applyBorder="1" applyAlignment="1">
      <alignment horizontal="justify" vertical="center" wrapText="1"/>
    </xf>
    <xf numFmtId="0" fontId="17" fillId="0" borderId="48"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61"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62" xfId="0" applyFont="1" applyBorder="1" applyAlignment="1">
      <alignment horizontal="center" vertical="center" wrapText="1"/>
    </xf>
    <xf numFmtId="0" fontId="9" fillId="7" borderId="12" xfId="3" applyFont="1" applyFill="1" applyBorder="1" applyAlignment="1" applyProtection="1">
      <alignment horizontal="center" vertical="center" wrapText="1"/>
    </xf>
    <xf numFmtId="0" fontId="9" fillId="7" borderId="44" xfId="3" applyFont="1" applyFill="1" applyBorder="1" applyAlignment="1" applyProtection="1">
      <alignment horizontal="center" vertical="center" wrapText="1"/>
    </xf>
    <xf numFmtId="0" fontId="9" fillId="7" borderId="63" xfId="3" applyFont="1" applyFill="1" applyBorder="1" applyAlignment="1" applyProtection="1">
      <alignment horizontal="center" vertical="center" wrapText="1"/>
    </xf>
    <xf numFmtId="0" fontId="9" fillId="7" borderId="41" xfId="3" applyFont="1" applyFill="1" applyBorder="1" applyAlignment="1" applyProtection="1">
      <alignment horizontal="center" vertical="center" wrapText="1"/>
    </xf>
    <xf numFmtId="0" fontId="9" fillId="7" borderId="7" xfId="3" applyFont="1" applyFill="1" applyBorder="1" applyAlignment="1" applyProtection="1">
      <alignment horizontal="center" vertical="center" wrapText="1"/>
    </xf>
    <xf numFmtId="0" fontId="9" fillId="7" borderId="39" xfId="3" applyFont="1" applyFill="1" applyBorder="1" applyAlignment="1" applyProtection="1">
      <alignment horizontal="center" vertical="center" wrapText="1"/>
    </xf>
    <xf numFmtId="0" fontId="9" fillId="7" borderId="64" xfId="3" applyFont="1" applyFill="1" applyBorder="1" applyAlignment="1" applyProtection="1">
      <alignment horizontal="center" vertical="center" wrapText="1"/>
    </xf>
    <xf numFmtId="0" fontId="9" fillId="7" borderId="26" xfId="3" applyFont="1" applyFill="1" applyBorder="1" applyAlignment="1" applyProtection="1">
      <alignment horizontal="center" vertical="center" wrapText="1"/>
    </xf>
    <xf numFmtId="0" fontId="9" fillId="7" borderId="45" xfId="3" applyFont="1" applyFill="1" applyBorder="1" applyAlignment="1" applyProtection="1">
      <alignment horizontal="center" vertical="center" wrapText="1"/>
    </xf>
    <xf numFmtId="0" fontId="9" fillId="7" borderId="50" xfId="3" applyFont="1" applyFill="1" applyBorder="1" applyAlignment="1" applyProtection="1">
      <alignment horizontal="center" vertical="center" wrapText="1"/>
    </xf>
    <xf numFmtId="0" fontId="9" fillId="7" borderId="29" xfId="3" applyFont="1" applyFill="1" applyBorder="1" applyAlignment="1" applyProtection="1">
      <alignment horizontal="center" vertical="center" wrapText="1"/>
    </xf>
    <xf numFmtId="3" fontId="9" fillId="0" borderId="48" xfId="3" applyNumberFormat="1" applyFont="1" applyBorder="1" applyAlignment="1" applyProtection="1">
      <alignment horizontal="center" vertical="center" wrapText="1"/>
    </xf>
    <xf numFmtId="3" fontId="9" fillId="0" borderId="49" xfId="3" applyNumberFormat="1" applyFont="1" applyBorder="1" applyAlignment="1" applyProtection="1">
      <alignment horizontal="center" vertical="center" wrapText="1"/>
    </xf>
    <xf numFmtId="0" fontId="9" fillId="0" borderId="12" xfId="3" applyFont="1" applyBorder="1" applyAlignment="1" applyProtection="1">
      <alignment horizontal="center" vertical="center" wrapText="1"/>
    </xf>
    <xf numFmtId="0" fontId="9" fillId="0" borderId="7" xfId="3" applyFont="1" applyBorder="1" applyAlignment="1" applyProtection="1">
      <alignment horizontal="center" vertical="center" wrapText="1"/>
    </xf>
    <xf numFmtId="0" fontId="9" fillId="0" borderId="8" xfId="3" applyFont="1" applyBorder="1" applyAlignment="1" applyProtection="1">
      <alignment horizontal="center" vertical="center" wrapText="1"/>
    </xf>
    <xf numFmtId="0" fontId="9" fillId="7" borderId="1" xfId="3" applyFont="1" applyFill="1" applyBorder="1" applyAlignment="1" applyProtection="1">
      <alignment horizontal="center" vertical="center" wrapText="1"/>
    </xf>
    <xf numFmtId="0" fontId="8" fillId="7" borderId="1" xfId="3" applyFont="1" applyFill="1" applyBorder="1" applyAlignment="1" applyProtection="1">
      <alignment horizontal="center" vertical="center" wrapText="1"/>
    </xf>
    <xf numFmtId="0" fontId="9" fillId="7" borderId="11" xfId="3" applyFont="1" applyFill="1" applyBorder="1" applyAlignment="1" applyProtection="1">
      <alignment horizontal="center" vertical="center" wrapText="1"/>
    </xf>
    <xf numFmtId="0" fontId="17" fillId="0" borderId="46" xfId="22" applyFont="1" applyBorder="1" applyAlignment="1">
      <alignment horizontal="left" vertical="center" wrapText="1"/>
    </xf>
    <xf numFmtId="0" fontId="17" fillId="0" borderId="55" xfId="22" applyFont="1" applyBorder="1" applyAlignment="1">
      <alignment horizontal="left" vertical="center" wrapText="1"/>
    </xf>
    <xf numFmtId="0" fontId="17" fillId="0" borderId="17" xfId="22" applyFont="1" applyBorder="1" applyAlignment="1">
      <alignment horizontal="left" vertical="center" wrapText="1"/>
    </xf>
    <xf numFmtId="0" fontId="9" fillId="7" borderId="14" xfId="3" applyFont="1" applyFill="1" applyBorder="1" applyAlignment="1" applyProtection="1">
      <alignment horizontal="center" vertical="center" wrapText="1"/>
    </xf>
    <xf numFmtId="0" fontId="9" fillId="7" borderId="46" xfId="3" applyFont="1" applyFill="1" applyBorder="1" applyAlignment="1" applyProtection="1">
      <alignment horizontal="center" vertical="center" wrapText="1"/>
    </xf>
    <xf numFmtId="0" fontId="9" fillId="6" borderId="12" xfId="3" applyFont="1" applyFill="1" applyBorder="1" applyAlignment="1" applyProtection="1">
      <alignment horizontal="center" vertical="center" wrapText="1"/>
    </xf>
    <xf numFmtId="0" fontId="9" fillId="6" borderId="6" xfId="3" applyFont="1" applyFill="1" applyBorder="1" applyAlignment="1" applyProtection="1">
      <alignment horizontal="center" vertical="center" wrapText="1"/>
    </xf>
    <xf numFmtId="0" fontId="9" fillId="6" borderId="7" xfId="3" applyFont="1" applyFill="1" applyBorder="1" applyAlignment="1" applyProtection="1">
      <alignment horizontal="center" vertical="center" wrapText="1"/>
    </xf>
    <xf numFmtId="0" fontId="9" fillId="6" borderId="8" xfId="3" applyFont="1" applyFill="1" applyBorder="1" applyAlignment="1" applyProtection="1">
      <alignment horizontal="center" vertical="center" wrapText="1"/>
    </xf>
    <xf numFmtId="0" fontId="9" fillId="7" borderId="47" xfId="3" applyFont="1" applyFill="1" applyBorder="1" applyAlignment="1" applyProtection="1">
      <alignment horizontal="center" vertical="center" wrapText="1"/>
    </xf>
    <xf numFmtId="0" fontId="9" fillId="7" borderId="51" xfId="3" applyFont="1" applyFill="1" applyBorder="1" applyAlignment="1" applyProtection="1">
      <alignment horizontal="center" vertical="center" wrapText="1"/>
    </xf>
    <xf numFmtId="0" fontId="9" fillId="7" borderId="48" xfId="3" applyFont="1" applyFill="1" applyBorder="1" applyAlignment="1" applyProtection="1">
      <alignment horizontal="center" vertical="center" wrapText="1"/>
    </xf>
    <xf numFmtId="0" fontId="9" fillId="7" borderId="49" xfId="3" applyFont="1" applyFill="1" applyBorder="1" applyAlignment="1" applyProtection="1">
      <alignment horizontal="center" vertical="center" wrapText="1"/>
    </xf>
    <xf numFmtId="0" fontId="9" fillId="7" borderId="10" xfId="3" applyFont="1" applyFill="1" applyBorder="1" applyAlignment="1" applyProtection="1">
      <alignment horizontal="center" vertical="center" wrapText="1"/>
    </xf>
    <xf numFmtId="9" fontId="9" fillId="0" borderId="36" xfId="3" applyNumberFormat="1" applyFont="1" applyBorder="1" applyAlignment="1" applyProtection="1">
      <alignment horizontal="center" vertical="center" wrapText="1"/>
    </xf>
    <xf numFmtId="9" fontId="9" fillId="0" borderId="37" xfId="3" applyNumberFormat="1" applyFont="1" applyBorder="1" applyAlignment="1" applyProtection="1">
      <alignment horizontal="center" vertical="center" wrapText="1"/>
    </xf>
    <xf numFmtId="0" fontId="9" fillId="7" borderId="36" xfId="3" applyFont="1" applyFill="1" applyBorder="1" applyAlignment="1" applyProtection="1">
      <alignment horizontal="center" vertical="center" wrapText="1"/>
    </xf>
    <xf numFmtId="0" fontId="9" fillId="7" borderId="38" xfId="3" applyFont="1" applyFill="1" applyBorder="1" applyAlignment="1" applyProtection="1">
      <alignment horizontal="center" vertical="center" wrapText="1"/>
    </xf>
    <xf numFmtId="0" fontId="9" fillId="7" borderId="37" xfId="3" applyFont="1" applyFill="1" applyBorder="1" applyAlignment="1" applyProtection="1">
      <alignment horizontal="center" vertical="center" wrapText="1"/>
    </xf>
    <xf numFmtId="0" fontId="9" fillId="7" borderId="9" xfId="3" applyFont="1" applyFill="1" applyBorder="1" applyAlignment="1" applyProtection="1">
      <alignment horizontal="center" vertical="center" wrapText="1"/>
    </xf>
    <xf numFmtId="0" fontId="9" fillId="7" borderId="0" xfId="3" applyFont="1" applyFill="1" applyAlignment="1" applyProtection="1">
      <alignment horizontal="center" vertical="center" wrapText="1"/>
    </xf>
    <xf numFmtId="0" fontId="9" fillId="7" borderId="23" xfId="3" applyFont="1" applyFill="1" applyBorder="1" applyAlignment="1" applyProtection="1">
      <alignment horizontal="center" vertical="center" wrapText="1"/>
    </xf>
    <xf numFmtId="0" fontId="9" fillId="6" borderId="32" xfId="3" applyFont="1" applyFill="1" applyBorder="1" applyAlignment="1" applyProtection="1">
      <alignment horizontal="left" vertical="center" wrapText="1"/>
    </xf>
    <xf numFmtId="0" fontId="9" fillId="7" borderId="36" xfId="3" applyFont="1" applyFill="1" applyBorder="1" applyAlignment="1" applyProtection="1">
      <alignment horizontal="left" vertical="center" wrapText="1"/>
    </xf>
    <xf numFmtId="0" fontId="9" fillId="7" borderId="37" xfId="3" applyFont="1" applyFill="1" applyBorder="1" applyAlignment="1" applyProtection="1">
      <alignment horizontal="left" vertical="center" wrapText="1"/>
    </xf>
    <xf numFmtId="0" fontId="8" fillId="0" borderId="36" xfId="3" applyFont="1" applyBorder="1" applyAlignment="1" applyProtection="1">
      <alignment horizontal="center" vertical="center" wrapText="1"/>
    </xf>
    <xf numFmtId="0" fontId="8" fillId="0" borderId="38" xfId="3" applyFont="1" applyBorder="1" applyAlignment="1" applyProtection="1">
      <alignment horizontal="center" vertical="center" wrapText="1"/>
    </xf>
    <xf numFmtId="0" fontId="8" fillId="0" borderId="37" xfId="3" applyFont="1" applyBorder="1" applyAlignment="1" applyProtection="1">
      <alignment horizontal="center" vertical="center" wrapText="1"/>
    </xf>
    <xf numFmtId="9" fontId="9" fillId="0" borderId="36" xfId="2" applyFont="1" applyBorder="1" applyAlignment="1" applyProtection="1">
      <alignment horizontal="center" vertical="center" wrapText="1"/>
    </xf>
    <xf numFmtId="9" fontId="9" fillId="0" borderId="37" xfId="2" applyFont="1" applyBorder="1" applyAlignment="1" applyProtection="1">
      <alignment horizontal="center" vertical="center" wrapText="1"/>
    </xf>
    <xf numFmtId="0" fontId="15" fillId="0" borderId="36" xfId="3" applyFont="1" applyBorder="1" applyAlignment="1" applyProtection="1">
      <alignment horizontal="center" vertical="center" wrapText="1"/>
    </xf>
    <xf numFmtId="0" fontId="15" fillId="0" borderId="38" xfId="3" applyFont="1" applyBorder="1" applyAlignment="1" applyProtection="1">
      <alignment horizontal="center" vertical="center" wrapText="1"/>
    </xf>
    <xf numFmtId="0" fontId="15" fillId="0" borderId="37" xfId="3" applyFont="1" applyBorder="1" applyAlignment="1" applyProtection="1">
      <alignment horizontal="center" vertical="center" wrapText="1"/>
    </xf>
    <xf numFmtId="0" fontId="9" fillId="0" borderId="3" xfId="3" applyFont="1" applyBorder="1" applyAlignment="1" applyProtection="1">
      <alignment horizontal="center" vertical="center" wrapText="1"/>
    </xf>
    <xf numFmtId="0" fontId="9" fillId="0" borderId="4" xfId="3" applyFont="1" applyBorder="1" applyAlignment="1" applyProtection="1">
      <alignment horizontal="center" vertical="center" wrapText="1"/>
    </xf>
    <xf numFmtId="0" fontId="9" fillId="0" borderId="5" xfId="3" applyFont="1" applyBorder="1" applyAlignment="1" applyProtection="1">
      <alignment horizontal="center" vertical="center" wrapText="1"/>
    </xf>
    <xf numFmtId="0" fontId="9" fillId="0" borderId="36" xfId="3" applyFont="1" applyBorder="1" applyAlignment="1" applyProtection="1">
      <alignment horizontal="center" vertical="center" wrapText="1"/>
    </xf>
    <xf numFmtId="0" fontId="9" fillId="0" borderId="38" xfId="3" applyFont="1" applyBorder="1" applyAlignment="1" applyProtection="1">
      <alignment horizontal="center" vertical="center" wrapText="1"/>
    </xf>
    <xf numFmtId="0" fontId="9" fillId="0" borderId="37" xfId="3" applyFont="1" applyBorder="1" applyAlignment="1" applyProtection="1">
      <alignment horizontal="center" vertical="center" wrapText="1"/>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9" fillId="7" borderId="2" xfId="3" applyFont="1" applyFill="1" applyBorder="1" applyAlignment="1" applyProtection="1">
      <alignment horizontal="left" vertical="center" wrapText="1"/>
    </xf>
    <xf numFmtId="0" fontId="9" fillId="7" borderId="22" xfId="3" applyFont="1" applyFill="1" applyBorder="1" applyAlignment="1" applyProtection="1">
      <alignment horizontal="left" vertical="center" wrapText="1"/>
    </xf>
    <xf numFmtId="0" fontId="9" fillId="7" borderId="9" xfId="3" applyFont="1" applyFill="1" applyBorder="1" applyAlignment="1" applyProtection="1">
      <alignment horizontal="left" vertical="center" wrapText="1"/>
    </xf>
    <xf numFmtId="0" fontId="9" fillId="7" borderId="23" xfId="3" applyFont="1" applyFill="1" applyBorder="1" applyAlignment="1" applyProtection="1">
      <alignment horizontal="left" vertical="center" wrapText="1"/>
    </xf>
    <xf numFmtId="0" fontId="9" fillId="7" borderId="13" xfId="3" applyFont="1" applyFill="1" applyBorder="1" applyAlignment="1" applyProtection="1">
      <alignment horizontal="left" vertical="center" wrapText="1"/>
    </xf>
    <xf numFmtId="0" fontId="9" fillId="7" borderId="30" xfId="3" applyFont="1" applyFill="1" applyBorder="1" applyAlignment="1" applyProtection="1">
      <alignment horizontal="left" vertical="center" wrapText="1"/>
    </xf>
    <xf numFmtId="0" fontId="9" fillId="0" borderId="2" xfId="3" applyFont="1" applyBorder="1" applyAlignment="1" applyProtection="1">
      <alignment horizontal="center" vertical="center" wrapText="1"/>
    </xf>
    <xf numFmtId="0" fontId="9" fillId="0" borderId="21" xfId="3" applyFont="1" applyBorder="1" applyAlignment="1" applyProtection="1">
      <alignment horizontal="center" vertical="center" wrapText="1"/>
    </xf>
    <xf numFmtId="0" fontId="9" fillId="0" borderId="22" xfId="3" applyFont="1" applyBorder="1" applyAlignment="1" applyProtection="1">
      <alignment horizontal="center" vertical="center" wrapText="1"/>
    </xf>
    <xf numFmtId="0" fontId="9" fillId="0" borderId="9" xfId="3" applyFont="1" applyBorder="1" applyAlignment="1" applyProtection="1">
      <alignment horizontal="center" vertical="center" wrapText="1"/>
    </xf>
    <xf numFmtId="0" fontId="9" fillId="0" borderId="0" xfId="3" applyFont="1" applyAlignment="1" applyProtection="1">
      <alignment horizontal="center" vertical="center" wrapText="1"/>
    </xf>
    <xf numFmtId="0" fontId="9" fillId="0" borderId="23" xfId="3" applyFont="1" applyBorder="1" applyAlignment="1" applyProtection="1">
      <alignment horizontal="center" vertical="center" wrapText="1"/>
    </xf>
    <xf numFmtId="0" fontId="9" fillId="0" borderId="13" xfId="3" applyFont="1" applyBorder="1" applyAlignment="1" applyProtection="1">
      <alignment horizontal="center" vertical="center" wrapText="1"/>
    </xf>
    <xf numFmtId="0" fontId="9" fillId="0" borderId="32" xfId="3" applyFont="1" applyBorder="1" applyAlignment="1" applyProtection="1">
      <alignment horizontal="center" vertical="center" wrapText="1"/>
    </xf>
    <xf numFmtId="0" fontId="9" fillId="0" borderId="30" xfId="3" applyFont="1" applyBorder="1" applyAlignment="1" applyProtection="1">
      <alignment horizontal="center" vertical="center" wrapText="1"/>
    </xf>
    <xf numFmtId="0" fontId="13" fillId="0" borderId="24" xfId="0" applyFont="1" applyBorder="1" applyAlignment="1">
      <alignment horizontal="center" vertical="center"/>
    </xf>
    <xf numFmtId="0" fontId="13" fillId="0" borderId="27" xfId="0" applyFont="1" applyBorder="1" applyAlignment="1">
      <alignment horizontal="center" vertical="center"/>
    </xf>
    <xf numFmtId="0" fontId="13" fillId="0" borderId="31" xfId="0" applyFont="1" applyBorder="1" applyAlignment="1">
      <alignment horizontal="center" vertical="center"/>
    </xf>
    <xf numFmtId="0" fontId="9" fillId="7" borderId="21" xfId="3" applyFont="1" applyFill="1" applyBorder="1" applyAlignment="1" applyProtection="1">
      <alignment horizontal="left" vertical="center" wrapText="1"/>
    </xf>
    <xf numFmtId="0" fontId="9" fillId="7" borderId="0" xfId="3" applyFont="1" applyFill="1" applyAlignment="1" applyProtection="1">
      <alignment horizontal="left" vertical="center" wrapText="1"/>
    </xf>
    <xf numFmtId="0" fontId="9" fillId="7" borderId="32" xfId="3" applyFont="1" applyFill="1" applyBorder="1" applyAlignment="1" applyProtection="1">
      <alignment horizontal="left" vertical="center" wrapText="1"/>
    </xf>
    <xf numFmtId="14" fontId="14" fillId="0" borderId="2" xfId="0" applyNumberFormat="1" applyFont="1" applyBorder="1" applyAlignment="1">
      <alignment horizontal="center" vertical="center"/>
    </xf>
    <xf numFmtId="0" fontId="14" fillId="0" borderId="22" xfId="0" applyFont="1" applyBorder="1" applyAlignment="1">
      <alignment horizontal="center" vertical="center"/>
    </xf>
    <xf numFmtId="0" fontId="14" fillId="0" borderId="9" xfId="0" applyFont="1" applyBorder="1" applyAlignment="1">
      <alignment horizontal="center" vertical="center"/>
    </xf>
    <xf numFmtId="0" fontId="14" fillId="0" borderId="23" xfId="0" applyFont="1" applyBorder="1" applyAlignment="1">
      <alignment horizontal="center" vertical="center"/>
    </xf>
    <xf numFmtId="0" fontId="14" fillId="0" borderId="13" xfId="0" applyFont="1" applyBorder="1" applyAlignment="1">
      <alignment horizontal="center" vertical="center"/>
    </xf>
    <xf numFmtId="0" fontId="14" fillId="0" borderId="30" xfId="0" applyFont="1" applyBorder="1" applyAlignment="1">
      <alignment horizontal="center" vertical="center"/>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8" fillId="0" borderId="2" xfId="3" applyFont="1" applyBorder="1" applyAlignment="1" applyProtection="1">
      <alignment horizontal="center" vertical="center" wrapText="1"/>
    </xf>
    <xf numFmtId="0" fontId="8" fillId="0" borderId="9" xfId="3" applyFont="1" applyBorder="1" applyAlignment="1" applyProtection="1">
      <alignment horizontal="center" vertical="center" wrapText="1"/>
    </xf>
    <xf numFmtId="0" fontId="8" fillId="0" borderId="13" xfId="3" applyFont="1" applyBorder="1" applyAlignment="1" applyProtection="1">
      <alignment horizontal="center" vertical="center" wrapText="1"/>
    </xf>
    <xf numFmtId="0" fontId="9" fillId="0" borderId="3" xfId="3" applyFont="1" applyBorder="1" applyAlignment="1" applyProtection="1">
      <alignment horizontal="center" vertical="center"/>
    </xf>
    <xf numFmtId="0" fontId="9" fillId="0" borderId="4" xfId="3" applyFont="1" applyBorder="1" applyAlignment="1" applyProtection="1">
      <alignment horizontal="center" vertical="center"/>
    </xf>
    <xf numFmtId="0" fontId="9" fillId="0" borderId="5" xfId="3" applyFont="1" applyBorder="1" applyAlignment="1" applyProtection="1">
      <alignment horizontal="center" vertical="center"/>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1" xfId="0" applyFont="1" applyBorder="1" applyAlignment="1">
      <alignment horizontal="left" vertical="center" wrapText="1"/>
    </xf>
    <xf numFmtId="0" fontId="10" fillId="0" borderId="11" xfId="0" applyFont="1" applyBorder="1" applyAlignment="1">
      <alignment horizontal="left" vertical="center" wrapText="1"/>
    </xf>
    <xf numFmtId="0" fontId="9" fillId="0" borderId="14" xfId="3" applyFont="1" applyBorder="1" applyAlignment="1" applyProtection="1">
      <alignment horizontal="center" vertical="center" wrapText="1"/>
    </xf>
    <xf numFmtId="0" fontId="9" fillId="0" borderId="15" xfId="3" applyFont="1" applyBorder="1" applyAlignment="1" applyProtection="1">
      <alignment horizontal="center" vertical="center" wrapText="1"/>
    </xf>
    <xf numFmtId="0" fontId="9" fillId="0" borderId="16" xfId="3" applyFont="1" applyBorder="1" applyAlignment="1" applyProtection="1">
      <alignment horizontal="center" vertical="center" wrapText="1"/>
    </xf>
    <xf numFmtId="0" fontId="11" fillId="0" borderId="17"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9" fontId="17" fillId="0" borderId="48" xfId="7" applyFont="1" applyBorder="1" applyAlignment="1" applyProtection="1">
      <alignment horizontal="center" vertical="top" wrapText="1"/>
    </xf>
    <xf numFmtId="9" fontId="55" fillId="0" borderId="58" xfId="7" applyFont="1" applyBorder="1" applyAlignment="1" applyProtection="1">
      <alignment horizontal="center" vertical="top" wrapText="1"/>
    </xf>
    <xf numFmtId="9" fontId="55" fillId="0" borderId="49" xfId="7" applyFont="1" applyBorder="1" applyAlignment="1" applyProtection="1">
      <alignment horizontal="center" vertical="top" wrapText="1"/>
    </xf>
    <xf numFmtId="9" fontId="55" fillId="0" borderId="61" xfId="7" applyFont="1" applyBorder="1" applyAlignment="1" applyProtection="1">
      <alignment horizontal="center" vertical="top" wrapText="1"/>
    </xf>
    <xf numFmtId="9" fontId="55" fillId="0" borderId="32" xfId="7" applyFont="1" applyBorder="1" applyAlignment="1" applyProtection="1">
      <alignment horizontal="center" vertical="top" wrapText="1"/>
    </xf>
    <xf numFmtId="9" fontId="55" fillId="0" borderId="62" xfId="7" applyFont="1" applyBorder="1" applyAlignment="1" applyProtection="1">
      <alignment horizontal="center" vertical="top" wrapText="1"/>
    </xf>
    <xf numFmtId="9" fontId="17" fillId="0" borderId="48" xfId="3" applyNumberFormat="1" applyFont="1" applyBorder="1" applyAlignment="1" applyProtection="1">
      <alignment horizontal="left" vertical="center" wrapText="1"/>
    </xf>
    <xf numFmtId="9" fontId="55" fillId="0" borderId="58" xfId="3" applyNumberFormat="1" applyFont="1" applyBorder="1" applyAlignment="1" applyProtection="1">
      <alignment horizontal="left" vertical="center" wrapText="1"/>
    </xf>
    <xf numFmtId="9" fontId="55" fillId="0" borderId="66" xfId="3" applyNumberFormat="1" applyFont="1" applyBorder="1" applyAlignment="1" applyProtection="1">
      <alignment horizontal="left" vertical="center" wrapText="1"/>
    </xf>
    <xf numFmtId="9" fontId="55" fillId="0" borderId="61" xfId="3" applyNumberFormat="1" applyFont="1" applyBorder="1" applyAlignment="1" applyProtection="1">
      <alignment horizontal="left" vertical="center" wrapText="1"/>
    </xf>
    <xf numFmtId="9" fontId="55" fillId="0" borderId="32" xfId="3" applyNumberFormat="1" applyFont="1" applyBorder="1" applyAlignment="1" applyProtection="1">
      <alignment horizontal="left" vertical="center" wrapText="1"/>
    </xf>
    <xf numFmtId="9" fontId="55" fillId="0" borderId="30" xfId="3" applyNumberFormat="1" applyFont="1" applyBorder="1" applyAlignment="1" applyProtection="1">
      <alignment horizontal="left" vertical="center" wrapText="1"/>
    </xf>
    <xf numFmtId="0" fontId="17" fillId="0" borderId="48" xfId="0" applyFont="1" applyBorder="1" applyAlignment="1">
      <alignment horizontal="center" vertical="top" wrapText="1"/>
    </xf>
    <xf numFmtId="0" fontId="55" fillId="0" borderId="58" xfId="0" applyFont="1" applyBorder="1" applyAlignment="1">
      <alignment horizontal="center" vertical="top" wrapText="1"/>
    </xf>
    <xf numFmtId="0" fontId="55" fillId="0" borderId="49" xfId="0" applyFont="1" applyBorder="1" applyAlignment="1">
      <alignment horizontal="center" vertical="top" wrapText="1"/>
    </xf>
    <xf numFmtId="0" fontId="55" fillId="0" borderId="61" xfId="0" applyFont="1" applyBorder="1" applyAlignment="1">
      <alignment horizontal="center" vertical="top" wrapText="1"/>
    </xf>
    <xf numFmtId="0" fontId="55" fillId="0" borderId="32" xfId="0" applyFont="1" applyBorder="1" applyAlignment="1">
      <alignment horizontal="center" vertical="top" wrapText="1"/>
    </xf>
    <xf numFmtId="0" fontId="55" fillId="0" borderId="62" xfId="0" applyFont="1" applyBorder="1" applyAlignment="1">
      <alignment horizontal="center" vertical="top" wrapText="1"/>
    </xf>
    <xf numFmtId="9" fontId="55" fillId="0" borderId="48" xfId="7" applyFont="1" applyBorder="1" applyAlignment="1" applyProtection="1">
      <alignment horizontal="center" vertical="top" wrapText="1"/>
    </xf>
    <xf numFmtId="9" fontId="55" fillId="0" borderId="66" xfId="7" applyFont="1" applyBorder="1" applyAlignment="1" applyProtection="1">
      <alignment horizontal="center" vertical="top" wrapText="1"/>
    </xf>
    <xf numFmtId="9" fontId="55" fillId="0" borderId="30" xfId="7" applyFont="1" applyBorder="1" applyAlignment="1" applyProtection="1">
      <alignment horizontal="center" vertical="top" wrapText="1"/>
    </xf>
    <xf numFmtId="0" fontId="9" fillId="0" borderId="53" xfId="3" applyFont="1" applyBorder="1" applyAlignment="1" applyProtection="1">
      <alignment horizontal="center" vertical="center" wrapText="1"/>
    </xf>
    <xf numFmtId="0" fontId="9" fillId="0" borderId="59" xfId="3" applyFont="1" applyBorder="1" applyAlignment="1" applyProtection="1">
      <alignment horizontal="center" vertical="center" wrapText="1"/>
    </xf>
    <xf numFmtId="0" fontId="17" fillId="0" borderId="46" xfId="0" applyFont="1" applyBorder="1" applyAlignment="1">
      <alignment horizontal="left" vertical="center" wrapText="1"/>
    </xf>
    <xf numFmtId="0" fontId="17" fillId="0" borderId="55" xfId="0" applyFont="1" applyBorder="1" applyAlignment="1">
      <alignment horizontal="left" vertical="center" wrapText="1"/>
    </xf>
    <xf numFmtId="0" fontId="17" fillId="0" borderId="17" xfId="0" applyFont="1" applyBorder="1" applyAlignment="1">
      <alignment horizontal="left" vertical="center" wrapText="1"/>
    </xf>
    <xf numFmtId="0" fontId="9" fillId="7" borderId="13" xfId="3" applyFont="1" applyFill="1" applyBorder="1" applyAlignment="1" applyProtection="1">
      <alignment horizontal="center" vertical="center" wrapText="1"/>
    </xf>
    <xf numFmtId="0" fontId="9" fillId="7" borderId="32" xfId="3" applyFont="1" applyFill="1" applyBorder="1" applyAlignment="1" applyProtection="1">
      <alignment horizontal="center" vertical="center" wrapText="1"/>
    </xf>
    <xf numFmtId="0" fontId="9" fillId="7" borderId="30" xfId="3" applyFont="1" applyFill="1" applyBorder="1" applyAlignment="1" applyProtection="1">
      <alignment horizontal="center" vertical="center" wrapText="1"/>
    </xf>
    <xf numFmtId="0" fontId="39" fillId="0" borderId="2" xfId="13" applyFont="1" applyBorder="1" applyAlignment="1">
      <alignment horizontal="center" vertical="center" wrapText="1"/>
    </xf>
    <xf numFmtId="0" fontId="39" fillId="0" borderId="9" xfId="13" applyFont="1" applyBorder="1" applyAlignment="1">
      <alignment horizontal="center" vertical="center" wrapText="1"/>
    </xf>
    <xf numFmtId="0" fontId="39" fillId="0" borderId="13" xfId="13" applyFont="1" applyBorder="1" applyAlignment="1">
      <alignment horizontal="center" vertical="center" wrapText="1"/>
    </xf>
    <xf numFmtId="0" fontId="40" fillId="0" borderId="3" xfId="13" applyFont="1" applyBorder="1" applyAlignment="1">
      <alignment horizontal="center" vertical="center"/>
    </xf>
    <xf numFmtId="0" fontId="40" fillId="0" borderId="4" xfId="13" applyFont="1" applyBorder="1" applyAlignment="1">
      <alignment horizontal="center" vertical="center"/>
    </xf>
    <xf numFmtId="0" fontId="40" fillId="0" borderId="5" xfId="13" applyFont="1" applyBorder="1" applyAlignment="1">
      <alignment horizontal="center" vertical="center"/>
    </xf>
    <xf numFmtId="0" fontId="43" fillId="0" borderId="6" xfId="14" applyFont="1" applyBorder="1" applyAlignment="1">
      <alignment horizontal="left" vertical="center" wrapText="1"/>
    </xf>
    <xf numFmtId="0" fontId="43" fillId="0" borderId="7" xfId="14" applyFont="1" applyBorder="1" applyAlignment="1">
      <alignment horizontal="left" vertical="center" wrapText="1"/>
    </xf>
    <xf numFmtId="0" fontId="43" fillId="0" borderId="8" xfId="14" applyFont="1" applyBorder="1" applyAlignment="1">
      <alignment horizontal="left" vertical="center" wrapText="1"/>
    </xf>
    <xf numFmtId="0" fontId="43" fillId="0" borderId="10" xfId="14" applyFont="1" applyBorder="1" applyAlignment="1">
      <alignment horizontal="left" vertical="center" wrapText="1"/>
    </xf>
    <xf numFmtId="0" fontId="43" fillId="0" borderId="1" xfId="14" applyFont="1" applyBorder="1" applyAlignment="1">
      <alignment horizontal="left" vertical="center" wrapText="1"/>
    </xf>
    <xf numFmtId="0" fontId="43" fillId="0" borderId="11" xfId="14" applyFont="1" applyBorder="1" applyAlignment="1">
      <alignment horizontal="left" vertical="center" wrapText="1"/>
    </xf>
    <xf numFmtId="0" fontId="40" fillId="0" borderId="12" xfId="13" applyFont="1" applyBorder="1" applyAlignment="1">
      <alignment horizontal="center" vertical="center" wrapText="1"/>
    </xf>
    <xf numFmtId="0" fontId="40" fillId="0" borderId="7" xfId="13" applyFont="1" applyBorder="1" applyAlignment="1">
      <alignment horizontal="center" vertical="center" wrapText="1"/>
    </xf>
    <xf numFmtId="0" fontId="40" fillId="0" borderId="8" xfId="13" applyFont="1" applyBorder="1" applyAlignment="1">
      <alignment horizontal="center" vertical="center" wrapText="1"/>
    </xf>
    <xf numFmtId="0" fontId="40" fillId="0" borderId="14" xfId="13" applyFont="1" applyBorder="1" applyAlignment="1">
      <alignment horizontal="center" vertical="center" wrapText="1"/>
    </xf>
    <xf numFmtId="0" fontId="40" fillId="0" borderId="15" xfId="13" applyFont="1" applyBorder="1" applyAlignment="1">
      <alignment horizontal="center" vertical="center" wrapText="1"/>
    </xf>
    <xf numFmtId="0" fontId="40" fillId="0" borderId="16" xfId="13" applyFont="1" applyBorder="1" applyAlignment="1">
      <alignment horizontal="center" vertical="center" wrapText="1"/>
    </xf>
    <xf numFmtId="0" fontId="44" fillId="0" borderId="17" xfId="14" applyFont="1" applyBorder="1" applyAlignment="1">
      <alignment horizontal="left" vertical="center" wrapText="1"/>
    </xf>
    <xf numFmtId="0" fontId="44" fillId="0" borderId="15" xfId="14" applyFont="1" applyBorder="1" applyAlignment="1">
      <alignment horizontal="left" vertical="center" wrapText="1"/>
    </xf>
    <xf numFmtId="0" fontId="44" fillId="0" borderId="16" xfId="14" applyFont="1" applyBorder="1" applyAlignment="1">
      <alignment horizontal="left" vertical="center" wrapText="1"/>
    </xf>
    <xf numFmtId="0" fontId="40" fillId="23" borderId="2" xfId="13" applyFont="1" applyFill="1" applyBorder="1" applyAlignment="1">
      <alignment horizontal="left" vertical="center" wrapText="1"/>
    </xf>
    <xf numFmtId="0" fontId="40" fillId="23" borderId="22" xfId="13" applyFont="1" applyFill="1" applyBorder="1" applyAlignment="1">
      <alignment horizontal="left" vertical="center" wrapText="1"/>
    </xf>
    <xf numFmtId="0" fontId="40" fillId="23" borderId="9" xfId="13" applyFont="1" applyFill="1" applyBorder="1" applyAlignment="1">
      <alignment horizontal="left" vertical="center" wrapText="1"/>
    </xf>
    <xf numFmtId="0" fontId="40" fillId="23" borderId="23" xfId="13" applyFont="1" applyFill="1" applyBorder="1" applyAlignment="1">
      <alignment horizontal="left" vertical="center" wrapText="1"/>
    </xf>
    <xf numFmtId="0" fontId="40" fillId="23" borderId="13" xfId="13" applyFont="1" applyFill="1" applyBorder="1" applyAlignment="1">
      <alignment horizontal="left" vertical="center" wrapText="1"/>
    </xf>
    <xf numFmtId="0" fontId="40" fillId="23" borderId="30" xfId="13" applyFont="1" applyFill="1" applyBorder="1" applyAlignment="1">
      <alignment horizontal="left" vertical="center" wrapText="1"/>
    </xf>
    <xf numFmtId="0" fontId="40" fillId="0" borderId="2" xfId="13" applyFont="1" applyBorder="1" applyAlignment="1">
      <alignment horizontal="center" vertical="center" wrapText="1"/>
    </xf>
    <xf numFmtId="0" fontId="40" fillId="0" borderId="21" xfId="13" applyFont="1" applyBorder="1" applyAlignment="1">
      <alignment horizontal="center" vertical="center" wrapText="1"/>
    </xf>
    <xf numFmtId="0" fontId="40" fillId="0" borderId="22" xfId="13" applyFont="1" applyBorder="1" applyAlignment="1">
      <alignment horizontal="center" vertical="center" wrapText="1"/>
    </xf>
    <xf numFmtId="0" fontId="40" fillId="0" borderId="9" xfId="13" applyFont="1" applyBorder="1" applyAlignment="1">
      <alignment horizontal="center" vertical="center" wrapText="1"/>
    </xf>
    <xf numFmtId="0" fontId="40" fillId="0" borderId="0" xfId="13" applyFont="1" applyAlignment="1">
      <alignment horizontal="center" vertical="center" wrapText="1"/>
    </xf>
    <xf numFmtId="0" fontId="40" fillId="0" borderId="23" xfId="13" applyFont="1" applyBorder="1" applyAlignment="1">
      <alignment horizontal="center" vertical="center" wrapText="1"/>
    </xf>
    <xf numFmtId="0" fontId="40" fillId="0" borderId="13" xfId="13" applyFont="1" applyBorder="1" applyAlignment="1">
      <alignment horizontal="center" vertical="center" wrapText="1"/>
    </xf>
    <xf numFmtId="0" fontId="40" fillId="0" borderId="32" xfId="13" applyFont="1" applyBorder="1" applyAlignment="1">
      <alignment horizontal="center" vertical="center" wrapText="1"/>
    </xf>
    <xf numFmtId="0" fontId="40" fillId="0" borderId="30" xfId="13" applyFont="1" applyBorder="1" applyAlignment="1">
      <alignment horizontal="center" vertical="center" wrapText="1"/>
    </xf>
    <xf numFmtId="0" fontId="46" fillId="0" borderId="24" xfId="14" applyFont="1" applyBorder="1" applyAlignment="1">
      <alignment horizontal="center" vertical="center"/>
    </xf>
    <xf numFmtId="0" fontId="46" fillId="0" borderId="27" xfId="14" applyFont="1" applyBorder="1" applyAlignment="1">
      <alignment horizontal="center" vertical="center"/>
    </xf>
    <xf numFmtId="0" fontId="46" fillId="0" borderId="31" xfId="14" applyFont="1" applyBorder="1" applyAlignment="1">
      <alignment horizontal="center" vertical="center"/>
    </xf>
    <xf numFmtId="0" fontId="40" fillId="23" borderId="21" xfId="13" applyFont="1" applyFill="1" applyBorder="1" applyAlignment="1">
      <alignment horizontal="left" vertical="center" wrapText="1"/>
    </xf>
    <xf numFmtId="0" fontId="40" fillId="23" borderId="0" xfId="13" applyFont="1" applyFill="1" applyAlignment="1">
      <alignment horizontal="left" vertical="center" wrapText="1"/>
    </xf>
    <xf numFmtId="0" fontId="40" fillId="23" borderId="32" xfId="13" applyFont="1" applyFill="1" applyBorder="1" applyAlignment="1">
      <alignment horizontal="left" vertical="center" wrapText="1"/>
    </xf>
    <xf numFmtId="14" fontId="47" fillId="0" borderId="2" xfId="14" applyNumberFormat="1" applyFont="1" applyBorder="1" applyAlignment="1">
      <alignment horizontal="center" vertical="center"/>
    </xf>
    <xf numFmtId="0" fontId="47" fillId="0" borderId="22" xfId="14" applyFont="1" applyBorder="1" applyAlignment="1">
      <alignment horizontal="center" vertical="center"/>
    </xf>
    <xf numFmtId="0" fontId="47" fillId="0" borderId="9" xfId="14" applyFont="1" applyBorder="1" applyAlignment="1">
      <alignment horizontal="center" vertical="center"/>
    </xf>
    <xf numFmtId="0" fontId="47" fillId="0" borderId="23" xfId="14" applyFont="1" applyBorder="1" applyAlignment="1">
      <alignment horizontal="center" vertical="center"/>
    </xf>
    <xf numFmtId="0" fontId="47" fillId="0" borderId="13" xfId="14" applyFont="1" applyBorder="1" applyAlignment="1">
      <alignment horizontal="center" vertical="center"/>
    </xf>
    <xf numFmtId="0" fontId="47" fillId="0" borderId="30" xfId="14" applyFont="1" applyBorder="1" applyAlignment="1">
      <alignment horizontal="center" vertical="center"/>
    </xf>
    <xf numFmtId="0" fontId="41" fillId="0" borderId="25" xfId="14" applyFont="1" applyBorder="1" applyAlignment="1">
      <alignment horizontal="center" vertical="center" wrapText="1"/>
    </xf>
    <xf numFmtId="0" fontId="41" fillId="0" borderId="26" xfId="14" applyFont="1" applyBorder="1" applyAlignment="1">
      <alignment horizontal="center" vertical="center" wrapText="1"/>
    </xf>
    <xf numFmtId="0" fontId="40" fillId="0" borderId="36" xfId="13" applyFont="1" applyBorder="1" applyAlignment="1">
      <alignment horizontal="center" vertical="center" wrapText="1"/>
    </xf>
    <xf numFmtId="0" fontId="40" fillId="0" borderId="38" xfId="13" applyFont="1" applyBorder="1" applyAlignment="1">
      <alignment horizontal="center" vertical="center" wrapText="1"/>
    </xf>
    <xf numFmtId="0" fontId="40" fillId="0" borderId="37" xfId="13" applyFont="1" applyBorder="1" applyAlignment="1">
      <alignment horizontal="center" vertical="center" wrapText="1"/>
    </xf>
    <xf numFmtId="0" fontId="3" fillId="0" borderId="25" xfId="14" applyFont="1" applyBorder="1" applyAlignment="1">
      <alignment horizontal="center" vertical="center"/>
    </xf>
    <xf numFmtId="0" fontId="4" fillId="0" borderId="26" xfId="14" applyBorder="1" applyAlignment="1">
      <alignment horizontal="center" vertical="center"/>
    </xf>
    <xf numFmtId="0" fontId="41" fillId="0" borderId="28" xfId="14" applyFont="1" applyBorder="1" applyAlignment="1">
      <alignment horizontal="center" vertical="center" wrapText="1"/>
    </xf>
    <xf numFmtId="0" fontId="41" fillId="0" borderId="29" xfId="14" applyFont="1" applyBorder="1" applyAlignment="1">
      <alignment horizontal="center" vertical="center" wrapText="1"/>
    </xf>
    <xf numFmtId="0" fontId="41" fillId="0" borderId="33" xfId="14" applyFont="1" applyBorder="1" applyAlignment="1">
      <alignment horizontal="center" vertical="center" wrapText="1"/>
    </xf>
    <xf numFmtId="0" fontId="41" fillId="0" borderId="34" xfId="14" applyFont="1" applyBorder="1" applyAlignment="1">
      <alignment horizontal="center" vertical="center" wrapText="1"/>
    </xf>
    <xf numFmtId="0" fontId="2" fillId="0" borderId="25" xfId="14" applyFont="1" applyBorder="1" applyAlignment="1">
      <alignment horizontal="center" vertical="center"/>
    </xf>
    <xf numFmtId="0" fontId="40" fillId="23" borderId="36" xfId="13" applyFont="1" applyFill="1" applyBorder="1" applyAlignment="1">
      <alignment horizontal="left" vertical="center" wrapText="1"/>
    </xf>
    <xf numFmtId="0" fontId="40" fillId="23" borderId="37" xfId="13" applyFont="1" applyFill="1" applyBorder="1" applyAlignment="1">
      <alignment horizontal="left" vertical="center" wrapText="1"/>
    </xf>
    <xf numFmtId="0" fontId="48" fillId="0" borderId="36" xfId="13" applyFont="1" applyBorder="1" applyAlignment="1">
      <alignment horizontal="center" vertical="center" wrapText="1"/>
    </xf>
    <xf numFmtId="0" fontId="48" fillId="0" borderId="38" xfId="13" applyFont="1" applyBorder="1" applyAlignment="1">
      <alignment horizontal="center" vertical="center" wrapText="1"/>
    </xf>
    <xf numFmtId="0" fontId="48" fillId="0" borderId="37" xfId="13" applyFont="1" applyBorder="1" applyAlignment="1">
      <alignment horizontal="center" vertical="center" wrapText="1"/>
    </xf>
    <xf numFmtId="0" fontId="40" fillId="23" borderId="36" xfId="13" applyFont="1" applyFill="1" applyBorder="1" applyAlignment="1">
      <alignment horizontal="center" vertical="center" wrapText="1"/>
    </xf>
    <xf numFmtId="0" fontId="40" fillId="23" borderId="38" xfId="13" applyFont="1" applyFill="1" applyBorder="1" applyAlignment="1">
      <alignment horizontal="center" vertical="center" wrapText="1"/>
    </xf>
    <xf numFmtId="0" fontId="40" fillId="23" borderId="37" xfId="13" applyFont="1" applyFill="1" applyBorder="1" applyAlignment="1">
      <alignment horizontal="center" vertical="center" wrapText="1"/>
    </xf>
    <xf numFmtId="0" fontId="40" fillId="0" borderId="3" xfId="13" applyFont="1" applyBorder="1" applyAlignment="1">
      <alignment horizontal="center" vertical="center" wrapText="1"/>
    </xf>
    <xf numFmtId="0" fontId="40" fillId="0" borderId="4" xfId="13" applyFont="1" applyBorder="1" applyAlignment="1">
      <alignment horizontal="center" vertical="center" wrapText="1"/>
    </xf>
    <xf numFmtId="0" fontId="40" fillId="0" borderId="5" xfId="13" applyFont="1" applyBorder="1" applyAlignment="1">
      <alignment horizontal="center" vertical="center" wrapText="1"/>
    </xf>
    <xf numFmtId="0" fontId="40" fillId="23" borderId="44" xfId="13" applyFont="1" applyFill="1" applyBorder="1" applyAlignment="1">
      <alignment horizontal="center" vertical="center" wrapText="1"/>
    </xf>
    <xf numFmtId="0" fontId="40" fillId="23" borderId="45" xfId="13" applyFont="1" applyFill="1" applyBorder="1" applyAlignment="1">
      <alignment horizontal="center" vertical="center" wrapText="1"/>
    </xf>
    <xf numFmtId="0" fontId="40" fillId="22" borderId="32" xfId="13" applyFont="1" applyFill="1" applyBorder="1" applyAlignment="1">
      <alignment horizontal="left" vertical="center" wrapText="1"/>
    </xf>
    <xf numFmtId="0" fontId="39" fillId="0" borderId="36" xfId="13" applyFont="1" applyBorder="1" applyAlignment="1">
      <alignment horizontal="center" vertical="center" wrapText="1"/>
    </xf>
    <xf numFmtId="0" fontId="39" fillId="0" borderId="38" xfId="13" applyFont="1" applyBorder="1" applyAlignment="1">
      <alignment horizontal="center" vertical="center" wrapText="1"/>
    </xf>
    <xf numFmtId="0" fontId="39" fillId="0" borderId="37" xfId="13" applyFont="1" applyBorder="1" applyAlignment="1">
      <alignment horizontal="center" vertical="center" wrapText="1"/>
    </xf>
    <xf numFmtId="1" fontId="40" fillId="0" borderId="36" xfId="15" applyNumberFormat="1" applyFont="1" applyFill="1" applyBorder="1" applyAlignment="1" applyProtection="1">
      <alignment horizontal="center" vertical="center" wrapText="1"/>
    </xf>
    <xf numFmtId="1" fontId="40" fillId="0" borderId="37" xfId="15" applyNumberFormat="1" applyFont="1" applyFill="1" applyBorder="1" applyAlignment="1" applyProtection="1">
      <alignment horizontal="center" vertical="center" wrapText="1"/>
    </xf>
    <xf numFmtId="9" fontId="40" fillId="0" borderId="36" xfId="13" applyNumberFormat="1" applyFont="1" applyBorder="1" applyAlignment="1">
      <alignment horizontal="center" vertical="center" wrapText="1"/>
    </xf>
    <xf numFmtId="9" fontId="40" fillId="0" borderId="37" xfId="13" applyNumberFormat="1" applyFont="1" applyBorder="1" applyAlignment="1">
      <alignment horizontal="center" vertical="center" wrapText="1"/>
    </xf>
    <xf numFmtId="0" fontId="40" fillId="23" borderId="13" xfId="13" applyFont="1" applyFill="1" applyBorder="1" applyAlignment="1">
      <alignment horizontal="center" vertical="center" wrapText="1"/>
    </xf>
    <xf numFmtId="0" fontId="40" fillId="23" borderId="32" xfId="13" applyFont="1" applyFill="1" applyBorder="1" applyAlignment="1">
      <alignment horizontal="center" vertical="center" wrapText="1"/>
    </xf>
    <xf numFmtId="0" fontId="40" fillId="23" borderId="30" xfId="13" applyFont="1" applyFill="1" applyBorder="1" applyAlignment="1">
      <alignment horizontal="center" vertical="center" wrapText="1"/>
    </xf>
    <xf numFmtId="0" fontId="40" fillId="23" borderId="9" xfId="13" applyFont="1" applyFill="1" applyBorder="1" applyAlignment="1">
      <alignment horizontal="center" vertical="center" wrapText="1"/>
    </xf>
    <xf numFmtId="0" fontId="40" fillId="23" borderId="0" xfId="13" applyFont="1" applyFill="1" applyAlignment="1">
      <alignment horizontal="center" vertical="center" wrapText="1"/>
    </xf>
    <xf numFmtId="0" fontId="40" fillId="23" borderId="23" xfId="13" applyFont="1" applyFill="1" applyBorder="1" applyAlignment="1">
      <alignment horizontal="center" vertical="center" wrapText="1"/>
    </xf>
    <xf numFmtId="0" fontId="40" fillId="23" borderId="12" xfId="13" applyFont="1" applyFill="1" applyBorder="1" applyAlignment="1">
      <alignment horizontal="center" vertical="center" wrapText="1"/>
    </xf>
    <xf numFmtId="0" fontId="40" fillId="23" borderId="39" xfId="13" applyFont="1" applyFill="1" applyBorder="1" applyAlignment="1">
      <alignment horizontal="center" vertical="center" wrapText="1"/>
    </xf>
    <xf numFmtId="0" fontId="40" fillId="23" borderId="14" xfId="13" applyFont="1" applyFill="1" applyBorder="1" applyAlignment="1">
      <alignment horizontal="center" vertical="center" wrapText="1"/>
    </xf>
    <xf numFmtId="0" fontId="40" fillId="23" borderId="46" xfId="13" applyFont="1" applyFill="1" applyBorder="1" applyAlignment="1">
      <alignment horizontal="center" vertical="center" wrapText="1"/>
    </xf>
    <xf numFmtId="0" fontId="40" fillId="22" borderId="12" xfId="13" applyFont="1" applyFill="1" applyBorder="1" applyAlignment="1">
      <alignment horizontal="center" vertical="center" wrapText="1"/>
    </xf>
    <xf numFmtId="0" fontId="40" fillId="22" borderId="6" xfId="13" applyFont="1" applyFill="1" applyBorder="1" applyAlignment="1">
      <alignment horizontal="center" vertical="center" wrapText="1"/>
    </xf>
    <xf numFmtId="0" fontId="40" fillId="22" borderId="7" xfId="13" applyFont="1" applyFill="1" applyBorder="1" applyAlignment="1">
      <alignment horizontal="center" vertical="center" wrapText="1"/>
    </xf>
    <xf numFmtId="0" fontId="40" fillId="22" borderId="8" xfId="13" applyFont="1" applyFill="1" applyBorder="1" applyAlignment="1">
      <alignment horizontal="center" vertical="center" wrapText="1"/>
    </xf>
    <xf numFmtId="0" fontId="40" fillId="23" borderId="47" xfId="13" applyFont="1" applyFill="1" applyBorder="1" applyAlignment="1">
      <alignment horizontal="center" vertical="center" wrapText="1"/>
    </xf>
    <xf numFmtId="0" fontId="40" fillId="23" borderId="51" xfId="13" applyFont="1" applyFill="1" applyBorder="1" applyAlignment="1">
      <alignment horizontal="center" vertical="center" wrapText="1"/>
    </xf>
    <xf numFmtId="0" fontId="40" fillId="23" borderId="48" xfId="13" applyFont="1" applyFill="1" applyBorder="1" applyAlignment="1">
      <alignment horizontal="center" vertical="center" wrapText="1"/>
    </xf>
    <xf numFmtId="0" fontId="40" fillId="23" borderId="49" xfId="13" applyFont="1" applyFill="1" applyBorder="1" applyAlignment="1">
      <alignment horizontal="center" vertical="center" wrapText="1"/>
    </xf>
    <xf numFmtId="0" fontId="40" fillId="23" borderId="42" xfId="13" applyFont="1" applyFill="1" applyBorder="1" applyAlignment="1">
      <alignment horizontal="center" vertical="center" wrapText="1"/>
    </xf>
    <xf numFmtId="0" fontId="40" fillId="23" borderId="52" xfId="13" applyFont="1" applyFill="1" applyBorder="1" applyAlignment="1">
      <alignment horizontal="center" vertical="center" wrapText="1"/>
    </xf>
    <xf numFmtId="0" fontId="40" fillId="23" borderId="50" xfId="13" applyFont="1" applyFill="1" applyBorder="1" applyAlignment="1">
      <alignment horizontal="center" vertical="center" wrapText="1"/>
    </xf>
    <xf numFmtId="0" fontId="40" fillId="23" borderId="10" xfId="13" applyFont="1" applyFill="1" applyBorder="1" applyAlignment="1">
      <alignment horizontal="center" vertical="center" wrapText="1"/>
    </xf>
    <xf numFmtId="0" fontId="40" fillId="23" borderId="1" xfId="13" applyFont="1" applyFill="1" applyBorder="1" applyAlignment="1">
      <alignment horizontal="center" vertical="center" wrapText="1"/>
    </xf>
    <xf numFmtId="0" fontId="40" fillId="23" borderId="11" xfId="13" applyFont="1" applyFill="1" applyBorder="1" applyAlignment="1">
      <alignment horizontal="center" vertical="center" wrapText="1"/>
    </xf>
    <xf numFmtId="3" fontId="40" fillId="0" borderId="48" xfId="13" applyNumberFormat="1" applyFont="1" applyBorder="1" applyAlignment="1">
      <alignment horizontal="center" vertical="center" wrapText="1"/>
    </xf>
    <xf numFmtId="3" fontId="40" fillId="0" borderId="49" xfId="13" applyNumberFormat="1" applyFont="1" applyBorder="1" applyAlignment="1">
      <alignment horizontal="center" vertical="center" wrapText="1"/>
    </xf>
    <xf numFmtId="0" fontId="38" fillId="0" borderId="46" xfId="14" applyFont="1" applyBorder="1" applyAlignment="1">
      <alignment horizontal="left" vertical="center" wrapText="1"/>
    </xf>
    <xf numFmtId="0" fontId="38" fillId="0" borderId="55" xfId="14" applyFont="1" applyBorder="1" applyAlignment="1">
      <alignment horizontal="left" vertical="center" wrapText="1"/>
    </xf>
    <xf numFmtId="0" fontId="38" fillId="0" borderId="17" xfId="14" applyFont="1" applyBorder="1" applyAlignment="1">
      <alignment horizontal="left" vertical="center" wrapText="1"/>
    </xf>
    <xf numFmtId="0" fontId="39" fillId="23" borderId="1" xfId="13" applyFont="1" applyFill="1" applyBorder="1" applyAlignment="1">
      <alignment horizontal="center" vertical="center" wrapText="1"/>
    </xf>
    <xf numFmtId="0" fontId="39" fillId="0" borderId="53" xfId="13" applyFont="1" applyBorder="1" applyAlignment="1">
      <alignment horizontal="center" vertical="center" wrapText="1"/>
    </xf>
    <xf numFmtId="0" fontId="39" fillId="0" borderId="59" xfId="13" applyFont="1" applyBorder="1" applyAlignment="1">
      <alignment horizontal="center" vertical="center" wrapText="1"/>
    </xf>
    <xf numFmtId="9" fontId="39" fillId="0" borderId="54" xfId="15" applyFont="1" applyFill="1" applyBorder="1" applyAlignment="1" applyProtection="1">
      <alignment horizontal="center" vertical="center" wrapText="1"/>
    </xf>
    <xf numFmtId="9" fontId="39" fillId="0" borderId="60" xfId="15" applyFont="1" applyFill="1" applyBorder="1" applyAlignment="1" applyProtection="1">
      <alignment horizontal="center" vertical="center" wrapText="1"/>
    </xf>
    <xf numFmtId="0" fontId="50" fillId="0" borderId="48" xfId="14" applyFont="1" applyBorder="1" applyAlignment="1">
      <alignment horizontal="left" vertical="center" wrapText="1"/>
    </xf>
    <xf numFmtId="0" fontId="50" fillId="0" borderId="58" xfId="14" applyFont="1" applyBorder="1" applyAlignment="1">
      <alignment horizontal="left" vertical="center" wrapText="1"/>
    </xf>
    <xf numFmtId="0" fontId="50" fillId="0" borderId="42" xfId="14" applyFont="1" applyBorder="1" applyAlignment="1">
      <alignment horizontal="left" vertical="center" wrapText="1"/>
    </xf>
    <xf numFmtId="0" fontId="50" fillId="0" borderId="56" xfId="14" applyFont="1" applyBorder="1" applyAlignment="1">
      <alignment horizontal="left" vertical="center" wrapText="1"/>
    </xf>
    <xf numFmtId="0" fontId="40" fillId="23" borderId="56" xfId="13" applyFont="1" applyFill="1" applyBorder="1" applyAlignment="1">
      <alignment horizontal="center" vertical="center" wrapText="1"/>
    </xf>
    <xf numFmtId="0" fontId="40" fillId="23" borderId="57" xfId="13" applyFont="1" applyFill="1" applyBorder="1" applyAlignment="1">
      <alignment horizontal="center" vertical="center" wrapText="1"/>
    </xf>
    <xf numFmtId="0" fontId="40" fillId="0" borderId="53" xfId="13" applyFont="1" applyBorder="1" applyAlignment="1">
      <alignment horizontal="center" vertical="center" wrapText="1"/>
    </xf>
    <xf numFmtId="0" fontId="40" fillId="0" borderId="59" xfId="13" applyFont="1" applyBorder="1" applyAlignment="1">
      <alignment horizontal="center" vertical="center" wrapText="1"/>
    </xf>
    <xf numFmtId="9" fontId="40" fillId="0" borderId="54" xfId="13" applyNumberFormat="1" applyFont="1" applyBorder="1" applyAlignment="1">
      <alignment horizontal="center" vertical="center" wrapText="1"/>
    </xf>
    <xf numFmtId="0" fontId="40" fillId="0" borderId="60" xfId="13" applyFont="1" applyBorder="1" applyAlignment="1">
      <alignment horizontal="center" vertical="center" wrapText="1"/>
    </xf>
    <xf numFmtId="9" fontId="50" fillId="0" borderId="48" xfId="20" applyFont="1" applyFill="1" applyBorder="1" applyAlignment="1" applyProtection="1">
      <alignment horizontal="center" vertical="center" wrapText="1"/>
    </xf>
    <xf numFmtId="9" fontId="50" fillId="0" borderId="58" xfId="20" applyFont="1" applyFill="1" applyBorder="1" applyAlignment="1" applyProtection="1">
      <alignment horizontal="center" vertical="center" wrapText="1"/>
    </xf>
    <xf numFmtId="9" fontId="50" fillId="0" borderId="49" xfId="20" applyFont="1" applyFill="1" applyBorder="1" applyAlignment="1" applyProtection="1">
      <alignment horizontal="center" vertical="center" wrapText="1"/>
    </xf>
    <xf numFmtId="9" fontId="50" fillId="0" borderId="61" xfId="20" applyFont="1" applyFill="1" applyBorder="1" applyAlignment="1" applyProtection="1">
      <alignment horizontal="center" vertical="center" wrapText="1"/>
    </xf>
    <xf numFmtId="9" fontId="50" fillId="0" borderId="32" xfId="20" applyFont="1" applyFill="1" applyBorder="1" applyAlignment="1" applyProtection="1">
      <alignment horizontal="center" vertical="center" wrapText="1"/>
    </xf>
    <xf numFmtId="9" fontId="50" fillId="0" borderId="62" xfId="20" applyFont="1" applyFill="1" applyBorder="1" applyAlignment="1" applyProtection="1">
      <alignment horizontal="center" vertical="center" wrapText="1"/>
    </xf>
    <xf numFmtId="0" fontId="17" fillId="0" borderId="48" xfId="14" applyFont="1" applyBorder="1" applyAlignment="1">
      <alignment horizontal="center" vertical="center" wrapText="1"/>
    </xf>
    <xf numFmtId="0" fontId="17" fillId="0" borderId="58" xfId="14" applyFont="1" applyBorder="1" applyAlignment="1">
      <alignment horizontal="center" vertical="center" wrapText="1"/>
    </xf>
    <xf numFmtId="0" fontId="17" fillId="0" borderId="49" xfId="14" applyFont="1" applyBorder="1" applyAlignment="1">
      <alignment horizontal="center" vertical="center" wrapText="1"/>
    </xf>
    <xf numFmtId="0" fontId="17" fillId="0" borderId="61" xfId="14" applyFont="1" applyBorder="1" applyAlignment="1">
      <alignment horizontal="center" vertical="center" wrapText="1"/>
    </xf>
    <xf numFmtId="0" fontId="17" fillId="0" borderId="32" xfId="14" applyFont="1" applyBorder="1" applyAlignment="1">
      <alignment horizontal="center" vertical="center" wrapText="1"/>
    </xf>
    <xf numFmtId="0" fontId="17" fillId="0" borderId="62" xfId="14" applyFont="1" applyBorder="1" applyAlignment="1">
      <alignment horizontal="center" vertical="center" wrapText="1"/>
    </xf>
    <xf numFmtId="0" fontId="40" fillId="23" borderId="63" xfId="13" applyFont="1" applyFill="1" applyBorder="1" applyAlignment="1">
      <alignment horizontal="center" vertical="center" wrapText="1"/>
    </xf>
    <xf numFmtId="0" fontId="40" fillId="23" borderId="41" xfId="13" applyFont="1" applyFill="1" applyBorder="1" applyAlignment="1">
      <alignment horizontal="center" vertical="center" wrapText="1"/>
    </xf>
    <xf numFmtId="0" fontId="40" fillId="23" borderId="7" xfId="13" applyFont="1" applyFill="1" applyBorder="1" applyAlignment="1">
      <alignment horizontal="center" vertical="center" wrapText="1"/>
    </xf>
    <xf numFmtId="0" fontId="40" fillId="23" borderId="64" xfId="13" applyFont="1" applyFill="1" applyBorder="1" applyAlignment="1">
      <alignment horizontal="center" vertical="center" wrapText="1"/>
    </xf>
    <xf numFmtId="0" fontId="40" fillId="23" borderId="26" xfId="13" applyFont="1" applyFill="1" applyBorder="1" applyAlignment="1">
      <alignment horizontal="center" vertical="center" wrapText="1"/>
    </xf>
    <xf numFmtId="0" fontId="40" fillId="23" borderId="29" xfId="13" applyFont="1" applyFill="1" applyBorder="1" applyAlignment="1">
      <alignment horizontal="center" vertical="center" wrapText="1"/>
    </xf>
    <xf numFmtId="0" fontId="9" fillId="0" borderId="2" xfId="3" applyFont="1" applyBorder="1" applyAlignment="1" applyProtection="1">
      <alignment horizontal="center" vertical="center"/>
    </xf>
    <xf numFmtId="0" fontId="9" fillId="0" borderId="21" xfId="3" applyFont="1" applyBorder="1" applyAlignment="1" applyProtection="1">
      <alignment horizontal="center" vertical="center"/>
    </xf>
    <xf numFmtId="0" fontId="9" fillId="0" borderId="22" xfId="3" applyFont="1" applyBorder="1" applyAlignment="1" applyProtection="1">
      <alignment horizontal="center" vertical="center"/>
    </xf>
    <xf numFmtId="0" fontId="9" fillId="6" borderId="45" xfId="3" applyFont="1" applyFill="1" applyBorder="1" applyAlignment="1" applyProtection="1">
      <alignment horizontal="center" vertical="center" wrapText="1"/>
    </xf>
    <xf numFmtId="0" fontId="9" fillId="6" borderId="10" xfId="3" applyFont="1" applyFill="1" applyBorder="1" applyAlignment="1" applyProtection="1">
      <alignment horizontal="center" vertical="center" wrapText="1"/>
    </xf>
    <xf numFmtId="0" fontId="9" fillId="0" borderId="45" xfId="3" applyFont="1" applyBorder="1" applyAlignment="1" applyProtection="1">
      <alignment horizontal="center" vertical="center" wrapText="1"/>
    </xf>
    <xf numFmtId="0" fontId="9" fillId="0" borderId="29" xfId="3" applyFont="1" applyBorder="1" applyAlignment="1" applyProtection="1">
      <alignment horizontal="center" vertical="center" wrapText="1"/>
    </xf>
    <xf numFmtId="0" fontId="14" fillId="0" borderId="2" xfId="0" applyFont="1" applyBorder="1" applyAlignment="1">
      <alignment horizontal="center" vertical="center"/>
    </xf>
    <xf numFmtId="0" fontId="9" fillId="0" borderId="9" xfId="3" applyFont="1" applyBorder="1" applyAlignment="1" applyProtection="1">
      <alignment horizontal="center" vertical="center"/>
    </xf>
    <xf numFmtId="0" fontId="9" fillId="0" borderId="0" xfId="3" applyFont="1" applyAlignment="1" applyProtection="1">
      <alignment horizontal="center" vertical="center"/>
    </xf>
    <xf numFmtId="0" fontId="9" fillId="0" borderId="23" xfId="3" applyFont="1" applyBorder="1" applyAlignment="1" applyProtection="1">
      <alignment horizontal="center" vertical="center"/>
    </xf>
    <xf numFmtId="0" fontId="8" fillId="0" borderId="24" xfId="3" applyFont="1" applyBorder="1" applyAlignment="1" applyProtection="1">
      <alignment horizontal="center" vertical="center" wrapText="1"/>
    </xf>
    <xf numFmtId="0" fontId="8" fillId="0" borderId="27" xfId="3" applyFont="1" applyBorder="1" applyAlignment="1" applyProtection="1">
      <alignment horizontal="center" vertical="center" wrapText="1"/>
    </xf>
    <xf numFmtId="0" fontId="8" fillId="0" borderId="31" xfId="3" applyFont="1" applyBorder="1" applyAlignment="1" applyProtection="1">
      <alignment horizontal="center" vertical="center" wrapText="1"/>
    </xf>
    <xf numFmtId="0" fontId="9" fillId="7" borderId="2" xfId="3" applyFont="1" applyFill="1" applyBorder="1" applyAlignment="1" applyProtection="1">
      <alignment horizontal="center" vertical="center" wrapText="1"/>
    </xf>
    <xf numFmtId="0" fontId="9" fillId="7" borderId="21" xfId="3" applyFont="1" applyFill="1" applyBorder="1" applyAlignment="1" applyProtection="1">
      <alignment horizontal="center" vertical="center" wrapText="1"/>
    </xf>
    <xf numFmtId="0" fontId="9" fillId="7" borderId="22" xfId="3" applyFont="1" applyFill="1" applyBorder="1" applyAlignment="1" applyProtection="1">
      <alignment horizontal="center" vertical="center" wrapText="1"/>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9" fillId="4" borderId="10" xfId="0" applyFont="1" applyFill="1" applyBorder="1" applyAlignment="1">
      <alignment horizontal="left" vertical="center" wrapText="1"/>
    </xf>
    <xf numFmtId="0" fontId="9" fillId="4" borderId="1"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18" fillId="0" borderId="17"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2" fontId="8" fillId="0" borderId="65" xfId="3" applyNumberFormat="1" applyFont="1" applyBorder="1" applyAlignment="1" applyProtection="1">
      <alignment horizontal="center" vertical="center" wrapText="1"/>
    </xf>
    <xf numFmtId="2" fontId="8" fillId="0" borderId="41" xfId="3" applyNumberFormat="1" applyFont="1" applyBorder="1" applyAlignment="1" applyProtection="1">
      <alignment horizontal="center" vertical="center" wrapText="1"/>
    </xf>
    <xf numFmtId="2" fontId="8" fillId="0" borderId="53" xfId="3" applyNumberFormat="1" applyFont="1" applyBorder="1" applyAlignment="1" applyProtection="1">
      <alignment vertical="center" wrapText="1"/>
    </xf>
    <xf numFmtId="0" fontId="5" fillId="0" borderId="59" xfId="0" applyFont="1" applyBorder="1" applyAlignment="1">
      <alignment vertical="center" wrapText="1"/>
    </xf>
    <xf numFmtId="0" fontId="9" fillId="6" borderId="0" xfId="3" applyFont="1" applyFill="1" applyAlignment="1" applyProtection="1">
      <alignment horizontal="center" vertical="center" wrapText="1"/>
    </xf>
    <xf numFmtId="9" fontId="19" fillId="0" borderId="48" xfId="7" applyFont="1" applyBorder="1" applyAlignment="1" applyProtection="1">
      <alignment horizontal="center" vertical="center" wrapText="1"/>
    </xf>
    <xf numFmtId="9" fontId="19" fillId="0" borderId="58" xfId="7" applyFont="1" applyBorder="1" applyAlignment="1" applyProtection="1">
      <alignment horizontal="center" vertical="center" wrapText="1"/>
    </xf>
    <xf numFmtId="9" fontId="19" fillId="0" borderId="66" xfId="7" applyFont="1" applyBorder="1" applyAlignment="1" applyProtection="1">
      <alignment horizontal="center" vertical="center" wrapText="1"/>
    </xf>
    <xf numFmtId="9" fontId="19" fillId="0" borderId="61" xfId="7" applyFont="1" applyBorder="1" applyAlignment="1" applyProtection="1">
      <alignment horizontal="center" vertical="center" wrapText="1"/>
    </xf>
    <xf numFmtId="9" fontId="19" fillId="0" borderId="32" xfId="7" applyFont="1" applyBorder="1" applyAlignment="1" applyProtection="1">
      <alignment horizontal="center" vertical="center" wrapText="1"/>
    </xf>
    <xf numFmtId="9" fontId="19" fillId="0" borderId="30" xfId="7" applyFont="1" applyBorder="1" applyAlignment="1" applyProtection="1">
      <alignment horizontal="center" vertical="center" wrapText="1"/>
    </xf>
    <xf numFmtId="9" fontId="19" fillId="0" borderId="49" xfId="7" applyFont="1" applyBorder="1" applyAlignment="1" applyProtection="1">
      <alignment horizontal="center" vertical="center" wrapText="1"/>
    </xf>
    <xf numFmtId="9" fontId="19" fillId="0" borderId="62" xfId="7" applyFont="1" applyBorder="1" applyAlignment="1" applyProtection="1">
      <alignment horizontal="center" vertical="center" wrapText="1"/>
    </xf>
    <xf numFmtId="9" fontId="19" fillId="0" borderId="48" xfId="3" applyNumberFormat="1" applyFont="1" applyBorder="1" applyAlignment="1" applyProtection="1">
      <alignment horizontal="center" vertical="center" wrapText="1"/>
    </xf>
    <xf numFmtId="9" fontId="19" fillId="0" borderId="58" xfId="3" applyNumberFormat="1" applyFont="1" applyBorder="1" applyAlignment="1" applyProtection="1">
      <alignment horizontal="center" vertical="center" wrapText="1"/>
    </xf>
    <xf numFmtId="9" fontId="19" fillId="0" borderId="66" xfId="3" applyNumberFormat="1" applyFont="1" applyBorder="1" applyAlignment="1" applyProtection="1">
      <alignment horizontal="center" vertical="center" wrapText="1"/>
    </xf>
    <xf numFmtId="9" fontId="19" fillId="0" borderId="61" xfId="3" applyNumberFormat="1" applyFont="1" applyBorder="1" applyAlignment="1" applyProtection="1">
      <alignment horizontal="center" vertical="center" wrapText="1"/>
    </xf>
    <xf numFmtId="9" fontId="19" fillId="0" borderId="32" xfId="3" applyNumberFormat="1" applyFont="1" applyBorder="1" applyAlignment="1" applyProtection="1">
      <alignment horizontal="center" vertical="center" wrapText="1"/>
    </xf>
    <xf numFmtId="9" fontId="19" fillId="0" borderId="30" xfId="3" applyNumberFormat="1" applyFont="1" applyBorder="1" applyAlignment="1" applyProtection="1">
      <alignment horizontal="center" vertical="center" wrapText="1"/>
    </xf>
    <xf numFmtId="174" fontId="9" fillId="6" borderId="33" xfId="9" applyNumberFormat="1" applyFont="1" applyFill="1" applyBorder="1" applyAlignment="1" applyProtection="1">
      <alignment horizontal="center" vertical="center" wrapText="1"/>
    </xf>
    <xf numFmtId="174" fontId="9" fillId="6" borderId="55" xfId="9" applyNumberFormat="1" applyFont="1" applyFill="1" applyBorder="1" applyAlignment="1" applyProtection="1">
      <alignment horizontal="center" vertical="center" wrapText="1"/>
    </xf>
    <xf numFmtId="174" fontId="9" fillId="6" borderId="17" xfId="9" applyNumberFormat="1" applyFont="1" applyFill="1" applyBorder="1" applyAlignment="1" applyProtection="1">
      <alignment horizontal="center" vertical="center" wrapText="1"/>
    </xf>
    <xf numFmtId="9" fontId="19" fillId="0" borderId="73" xfId="3" applyNumberFormat="1" applyFont="1" applyBorder="1" applyAlignment="1" applyProtection="1">
      <alignment horizontal="center" vertical="center" wrapText="1"/>
    </xf>
    <xf numFmtId="9" fontId="19" fillId="0" borderId="0" xfId="3" applyNumberFormat="1" applyFont="1" applyAlignment="1" applyProtection="1">
      <alignment horizontal="center" vertical="center" wrapText="1"/>
    </xf>
    <xf numFmtId="9" fontId="19" fillId="0" borderId="23" xfId="3" applyNumberFormat="1" applyFont="1" applyBorder="1" applyAlignment="1" applyProtection="1">
      <alignment horizontal="center" vertical="center" wrapText="1"/>
    </xf>
    <xf numFmtId="2" fontId="8" fillId="0" borderId="54" xfId="3" applyNumberFormat="1" applyFont="1" applyBorder="1" applyAlignment="1" applyProtection="1">
      <alignment horizontal="center" vertical="center" wrapText="1"/>
    </xf>
    <xf numFmtId="2" fontId="8" fillId="0" borderId="60" xfId="3" applyNumberFormat="1" applyFont="1" applyBorder="1" applyAlignment="1" applyProtection="1">
      <alignment horizontal="center" vertical="center" wrapText="1"/>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14" fillId="0" borderId="24" xfId="0" applyFont="1" applyBorder="1" applyAlignment="1">
      <alignment horizontal="center" vertical="center"/>
    </xf>
    <xf numFmtId="0" fontId="14" fillId="0" borderId="31" xfId="0" applyFont="1" applyBorder="1" applyAlignment="1">
      <alignment horizontal="center" vertical="center"/>
    </xf>
    <xf numFmtId="0" fontId="9" fillId="6" borderId="42" xfId="3" applyFont="1" applyFill="1" applyBorder="1" applyAlignment="1" applyProtection="1">
      <alignment horizontal="center" vertical="center" wrapText="1"/>
    </xf>
    <xf numFmtId="0" fontId="9" fillId="6" borderId="56" xfId="3" applyFont="1" applyFill="1" applyBorder="1" applyAlignment="1" applyProtection="1">
      <alignment horizontal="center" vertical="center" wrapText="1"/>
    </xf>
    <xf numFmtId="0" fontId="9" fillId="6" borderId="57" xfId="3" applyFont="1" applyFill="1" applyBorder="1" applyAlignment="1" applyProtection="1">
      <alignment horizontal="center" vertical="center" wrapText="1"/>
    </xf>
    <xf numFmtId="0" fontId="9" fillId="0" borderId="50" xfId="3" applyFont="1" applyBorder="1" applyAlignment="1" applyProtection="1">
      <alignment horizontal="center" vertical="center" wrapText="1"/>
    </xf>
    <xf numFmtId="0" fontId="9" fillId="0" borderId="10" xfId="3" applyFont="1" applyBorder="1" applyAlignment="1" applyProtection="1">
      <alignment horizontal="center" vertical="center" wrapText="1"/>
    </xf>
    <xf numFmtId="174" fontId="9" fillId="0" borderId="45" xfId="9" applyNumberFormat="1" applyFont="1" applyBorder="1" applyAlignment="1" applyProtection="1">
      <alignment horizontal="center" vertical="center" wrapText="1"/>
    </xf>
    <xf numFmtId="174" fontId="9" fillId="0" borderId="29" xfId="9" applyNumberFormat="1" applyFont="1" applyBorder="1" applyAlignment="1" applyProtection="1">
      <alignment horizontal="center"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54" xfId="3" applyFont="1" applyBorder="1" applyAlignment="1" applyProtection="1">
      <alignment horizontal="center" vertical="center" wrapText="1"/>
    </xf>
    <xf numFmtId="0" fontId="9" fillId="6" borderId="51" xfId="3" applyFont="1" applyFill="1" applyBorder="1" applyAlignment="1" applyProtection="1">
      <alignment horizontal="center" vertical="center" wrapText="1"/>
    </xf>
    <xf numFmtId="0" fontId="9" fillId="6" borderId="52" xfId="3" applyFont="1" applyFill="1" applyBorder="1" applyAlignment="1" applyProtection="1">
      <alignment horizontal="center" vertical="center" wrapText="1"/>
    </xf>
    <xf numFmtId="9" fontId="19" fillId="0" borderId="48" xfId="3" applyNumberFormat="1" applyFont="1" applyBorder="1" applyAlignment="1" applyProtection="1">
      <alignment horizontal="left" vertical="center" wrapText="1"/>
    </xf>
    <xf numFmtId="9" fontId="19" fillId="0" borderId="58" xfId="3" applyNumberFormat="1" applyFont="1" applyBorder="1" applyAlignment="1" applyProtection="1">
      <alignment horizontal="left" vertical="center" wrapText="1"/>
    </xf>
    <xf numFmtId="9" fontId="19" fillId="0" borderId="66" xfId="3" applyNumberFormat="1" applyFont="1" applyBorder="1" applyAlignment="1" applyProtection="1">
      <alignment horizontal="left" vertical="center" wrapText="1"/>
    </xf>
    <xf numFmtId="9" fontId="19" fillId="0" borderId="73" xfId="3" applyNumberFormat="1" applyFont="1" applyBorder="1" applyAlignment="1" applyProtection="1">
      <alignment horizontal="left" vertical="center" wrapText="1"/>
    </xf>
    <xf numFmtId="9" fontId="19" fillId="0" borderId="0" xfId="3" applyNumberFormat="1" applyFont="1" applyAlignment="1" applyProtection="1">
      <alignment horizontal="left" vertical="center" wrapText="1"/>
    </xf>
    <xf numFmtId="9" fontId="19" fillId="0" borderId="23" xfId="3" applyNumberFormat="1" applyFont="1" applyBorder="1" applyAlignment="1" applyProtection="1">
      <alignment horizontal="left" vertical="center" wrapText="1"/>
    </xf>
    <xf numFmtId="0" fontId="9" fillId="8" borderId="9" xfId="3" applyFont="1" applyFill="1" applyBorder="1" applyAlignment="1" applyProtection="1">
      <alignment horizontal="center" vertical="center" wrapText="1"/>
    </xf>
    <xf numFmtId="174" fontId="9" fillId="6" borderId="46" xfId="9" applyNumberFormat="1" applyFont="1" applyFill="1" applyBorder="1" applyAlignment="1" applyProtection="1">
      <alignment horizontal="center" vertical="center" wrapText="1"/>
    </xf>
    <xf numFmtId="0" fontId="19" fillId="0" borderId="1" xfId="3" applyFont="1" applyBorder="1" applyAlignment="1" applyProtection="1">
      <alignment horizontal="left" vertical="center" wrapText="1"/>
    </xf>
    <xf numFmtId="0" fontId="19" fillId="0" borderId="11" xfId="3" applyFont="1" applyBorder="1" applyAlignment="1" applyProtection="1">
      <alignment horizontal="left" vertical="center" wrapText="1"/>
    </xf>
    <xf numFmtId="0" fontId="9" fillId="7" borderId="3" xfId="3" applyFont="1" applyFill="1" applyBorder="1" applyAlignment="1" applyProtection="1">
      <alignment horizontal="center" vertical="center" wrapText="1"/>
    </xf>
    <xf numFmtId="0" fontId="9" fillId="7" borderId="4" xfId="3" applyFont="1" applyFill="1" applyBorder="1" applyAlignment="1" applyProtection="1">
      <alignment horizontal="center" vertical="center" wrapText="1"/>
    </xf>
    <xf numFmtId="0" fontId="9" fillId="7" borderId="5" xfId="3" applyFont="1" applyFill="1" applyBorder="1" applyAlignment="1" applyProtection="1">
      <alignment horizontal="center" vertical="center" wrapText="1"/>
    </xf>
    <xf numFmtId="0" fontId="9" fillId="6" borderId="28"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2" fontId="8" fillId="0" borderId="53" xfId="3" applyNumberFormat="1" applyFont="1" applyBorder="1" applyAlignment="1" applyProtection="1">
      <alignment horizontal="center" vertical="center" wrapText="1"/>
    </xf>
    <xf numFmtId="2" fontId="8" fillId="0" borderId="40" xfId="3" applyNumberFormat="1" applyFont="1" applyBorder="1" applyAlignment="1" applyProtection="1">
      <alignment horizontal="center" vertical="center" wrapText="1"/>
    </xf>
    <xf numFmtId="174" fontId="9" fillId="6" borderId="45" xfId="9" applyNumberFormat="1" applyFont="1" applyFill="1" applyBorder="1" applyAlignment="1" applyProtection="1">
      <alignment horizontal="center" vertical="center"/>
    </xf>
    <xf numFmtId="174" fontId="9" fillId="6" borderId="10" xfId="9" applyNumberFormat="1" applyFont="1" applyFill="1" applyBorder="1" applyAlignment="1" applyProtection="1">
      <alignment horizontal="center" vertical="center"/>
    </xf>
    <xf numFmtId="174" fontId="9" fillId="6" borderId="45" xfId="9" applyNumberFormat="1" applyFont="1" applyFill="1" applyBorder="1" applyAlignment="1" applyProtection="1">
      <alignment horizontal="center" vertical="center" wrapText="1"/>
    </xf>
    <xf numFmtId="174" fontId="9" fillId="6" borderId="10" xfId="9" applyNumberFormat="1" applyFont="1" applyFill="1" applyBorder="1" applyAlignment="1" applyProtection="1">
      <alignment horizontal="center" vertical="center" wrapText="1"/>
    </xf>
    <xf numFmtId="2" fontId="8" fillId="0" borderId="40" xfId="3" applyNumberFormat="1" applyFont="1" applyBorder="1" applyAlignment="1" applyProtection="1">
      <alignment vertical="center" wrapText="1"/>
    </xf>
    <xf numFmtId="2" fontId="8" fillId="0" borderId="44" xfId="3" applyNumberFormat="1" applyFont="1" applyBorder="1" applyAlignment="1" applyProtection="1">
      <alignment vertical="center" wrapText="1"/>
    </xf>
    <xf numFmtId="9" fontId="17" fillId="0" borderId="48" xfId="7" applyFont="1" applyBorder="1" applyAlignment="1" applyProtection="1">
      <alignment horizontal="justify" vertical="center" wrapText="1"/>
    </xf>
    <xf numFmtId="9" fontId="17" fillId="0" borderId="58" xfId="7" applyFont="1" applyBorder="1" applyAlignment="1" applyProtection="1">
      <alignment horizontal="justify" vertical="center" wrapText="1"/>
    </xf>
    <xf numFmtId="9" fontId="17" fillId="0" borderId="49" xfId="7" applyFont="1" applyBorder="1" applyAlignment="1" applyProtection="1">
      <alignment horizontal="justify" vertical="center" wrapText="1"/>
    </xf>
    <xf numFmtId="9" fontId="17" fillId="0" borderId="61" xfId="7" applyFont="1" applyBorder="1" applyAlignment="1" applyProtection="1">
      <alignment horizontal="justify" vertical="center" wrapText="1"/>
    </xf>
    <xf numFmtId="9" fontId="17" fillId="0" borderId="32" xfId="7" applyFont="1" applyBorder="1" applyAlignment="1" applyProtection="1">
      <alignment horizontal="justify" vertical="center" wrapText="1"/>
    </xf>
    <xf numFmtId="9" fontId="17" fillId="0" borderId="62" xfId="7" applyFont="1" applyBorder="1" applyAlignment="1" applyProtection="1">
      <alignment horizontal="justify" vertical="center" wrapText="1"/>
    </xf>
    <xf numFmtId="2" fontId="8" fillId="0" borderId="44" xfId="3" applyNumberFormat="1" applyFont="1" applyBorder="1" applyAlignment="1" applyProtection="1">
      <alignment horizontal="justify" vertical="center" wrapText="1"/>
    </xf>
    <xf numFmtId="2" fontId="8" fillId="0" borderId="14" xfId="3" applyNumberFormat="1" applyFont="1" applyBorder="1" applyAlignment="1" applyProtection="1">
      <alignment horizontal="justify" vertical="center" wrapText="1"/>
    </xf>
    <xf numFmtId="9" fontId="17" fillId="0" borderId="58" xfId="3" applyNumberFormat="1" applyFont="1" applyBorder="1" applyAlignment="1" applyProtection="1">
      <alignment horizontal="left" vertical="center" wrapText="1"/>
    </xf>
    <xf numFmtId="9" fontId="17" fillId="0" borderId="66" xfId="3" applyNumberFormat="1" applyFont="1" applyBorder="1" applyAlignment="1" applyProtection="1">
      <alignment horizontal="left" vertical="center" wrapText="1"/>
    </xf>
    <xf numFmtId="9" fontId="17" fillId="0" borderId="61" xfId="3" applyNumberFormat="1" applyFont="1" applyBorder="1" applyAlignment="1" applyProtection="1">
      <alignment horizontal="left" vertical="center" wrapText="1"/>
    </xf>
    <xf numFmtId="9" fontId="17" fillId="0" borderId="32" xfId="3" applyNumberFormat="1" applyFont="1" applyBorder="1" applyAlignment="1" applyProtection="1">
      <alignment horizontal="left" vertical="center" wrapText="1"/>
    </xf>
    <xf numFmtId="9" fontId="17" fillId="0" borderId="30" xfId="3" applyNumberFormat="1" applyFont="1" applyBorder="1" applyAlignment="1" applyProtection="1">
      <alignment horizontal="left" vertical="center" wrapText="1"/>
    </xf>
    <xf numFmtId="2" fontId="8" fillId="6" borderId="40" xfId="3" applyNumberFormat="1" applyFont="1" applyFill="1" applyBorder="1" applyAlignment="1" applyProtection="1">
      <alignment horizontal="justify" vertical="center" wrapText="1"/>
    </xf>
    <xf numFmtId="2" fontId="8" fillId="6" borderId="44" xfId="3" applyNumberFormat="1" applyFont="1" applyFill="1" applyBorder="1" applyAlignment="1" applyProtection="1">
      <alignment horizontal="justify" vertical="center" wrapText="1"/>
    </xf>
    <xf numFmtId="0" fontId="9" fillId="6" borderId="1" xfId="3" applyFont="1" applyFill="1" applyBorder="1" applyAlignment="1" applyProtection="1">
      <alignment horizontal="left" vertical="center" wrapText="1"/>
    </xf>
    <xf numFmtId="0" fontId="18" fillId="9" borderId="54" xfId="0" applyFont="1" applyFill="1" applyBorder="1" applyAlignment="1">
      <alignment horizontal="center" vertical="center" wrapText="1"/>
    </xf>
    <xf numFmtId="0" fontId="18" fillId="9" borderId="41" xfId="0" applyFont="1" applyFill="1" applyBorder="1" applyAlignment="1">
      <alignment horizontal="center" vertical="center" wrapText="1"/>
    </xf>
    <xf numFmtId="0" fontId="9" fillId="0" borderId="10" xfId="0" applyFont="1" applyBorder="1" applyAlignment="1">
      <alignment horizontal="left" vertical="center" wrapText="1"/>
    </xf>
    <xf numFmtId="0" fontId="9" fillId="0" borderId="1" xfId="0" applyFont="1" applyBorder="1" applyAlignment="1">
      <alignment horizontal="left" vertical="center" wrapText="1"/>
    </xf>
    <xf numFmtId="0" fontId="18" fillId="0" borderId="42" xfId="0" applyFont="1" applyBorder="1" applyAlignment="1">
      <alignment horizontal="center" vertical="center"/>
    </xf>
    <xf numFmtId="0" fontId="18" fillId="0" borderId="56" xfId="0" applyFont="1" applyBorder="1" applyAlignment="1">
      <alignment horizontal="center" vertical="center"/>
    </xf>
    <xf numFmtId="0" fontId="18" fillId="0" borderId="52" xfId="0" applyFont="1" applyBorder="1" applyAlignment="1">
      <alignment horizontal="center" vertical="center"/>
    </xf>
    <xf numFmtId="0" fontId="18" fillId="0" borderId="45" xfId="0" applyFont="1" applyBorder="1" applyAlignment="1">
      <alignment horizontal="center" vertical="center"/>
    </xf>
    <xf numFmtId="0" fontId="18" fillId="0" borderId="50" xfId="0" applyFont="1" applyBorder="1" applyAlignment="1">
      <alignment horizontal="center" vertical="center"/>
    </xf>
    <xf numFmtId="0" fontId="18" fillId="0" borderId="10" xfId="0" applyFont="1" applyBorder="1" applyAlignment="1">
      <alignment horizontal="center" vertical="center"/>
    </xf>
    <xf numFmtId="0" fontId="18" fillId="0" borderId="48" xfId="0" applyFont="1" applyBorder="1" applyAlignment="1">
      <alignment horizontal="center" vertical="center"/>
    </xf>
    <xf numFmtId="0" fontId="18" fillId="0" borderId="58" xfId="0" applyFont="1" applyBorder="1" applyAlignment="1">
      <alignment horizontal="center" vertical="center"/>
    </xf>
    <xf numFmtId="0" fontId="18" fillId="0" borderId="49" xfId="0" applyFont="1" applyBorder="1" applyAlignment="1">
      <alignment horizontal="center" vertical="center"/>
    </xf>
    <xf numFmtId="0" fontId="18" fillId="9" borderId="45" xfId="0" applyFont="1" applyFill="1" applyBorder="1" applyAlignment="1">
      <alignment horizontal="left" vertical="center"/>
    </xf>
    <xf numFmtId="0" fontId="18" fillId="9" borderId="50" xfId="0" applyFont="1" applyFill="1" applyBorder="1" applyAlignment="1">
      <alignment horizontal="left" vertical="center"/>
    </xf>
    <xf numFmtId="0" fontId="18" fillId="9" borderId="10" xfId="0" applyFont="1" applyFill="1" applyBorder="1" applyAlignment="1">
      <alignment horizontal="left" vertical="center"/>
    </xf>
    <xf numFmtId="0" fontId="18" fillId="9" borderId="45" xfId="0" applyFont="1" applyFill="1" applyBorder="1" applyAlignment="1">
      <alignment horizontal="center" vertical="center" wrapText="1"/>
    </xf>
    <xf numFmtId="0" fontId="18" fillId="9" borderId="10" xfId="0" applyFont="1" applyFill="1" applyBorder="1" applyAlignment="1">
      <alignment horizontal="center" vertical="center" wrapText="1"/>
    </xf>
    <xf numFmtId="0" fontId="18" fillId="9" borderId="45" xfId="0" applyFont="1" applyFill="1" applyBorder="1" applyAlignment="1">
      <alignment horizontal="center" vertical="center"/>
    </xf>
    <xf numFmtId="0" fontId="18" fillId="9" borderId="50" xfId="0" applyFont="1" applyFill="1" applyBorder="1" applyAlignment="1">
      <alignment horizontal="center" vertical="center"/>
    </xf>
    <xf numFmtId="0" fontId="18" fillId="9" borderId="10" xfId="0" applyFont="1" applyFill="1" applyBorder="1" applyAlignment="1">
      <alignment horizontal="center" vertical="center"/>
    </xf>
    <xf numFmtId="0" fontId="9" fillId="10" borderId="1" xfId="3" applyFont="1" applyFill="1" applyBorder="1" applyAlignment="1" applyProtection="1">
      <alignment horizontal="center" vertical="center" wrapText="1"/>
    </xf>
    <xf numFmtId="0" fontId="18" fillId="0" borderId="1" xfId="0" applyFont="1" applyBorder="1" applyAlignment="1">
      <alignment horizontal="left" vertical="center" wrapText="1"/>
    </xf>
    <xf numFmtId="0" fontId="17" fillId="0" borderId="42" xfId="0" applyFont="1" applyBorder="1" applyAlignment="1">
      <alignment horizontal="left" vertical="center"/>
    </xf>
    <xf numFmtId="0" fontId="17" fillId="0" borderId="56" xfId="0" applyFont="1" applyBorder="1" applyAlignment="1">
      <alignment horizontal="left" vertical="center"/>
    </xf>
    <xf numFmtId="0" fontId="17" fillId="0" borderId="50" xfId="0" applyFont="1" applyBorder="1" applyAlignment="1">
      <alignment horizontal="left" vertical="center"/>
    </xf>
    <xf numFmtId="0" fontId="17" fillId="0" borderId="10" xfId="0" applyFont="1" applyBorder="1" applyAlignment="1">
      <alignment horizontal="left" vertical="center"/>
    </xf>
    <xf numFmtId="0" fontId="18" fillId="9" borderId="65" xfId="0" applyFont="1" applyFill="1" applyBorder="1" applyAlignment="1">
      <alignment horizontal="center" vertical="center" wrapText="1"/>
    </xf>
    <xf numFmtId="0" fontId="18" fillId="9" borderId="50" xfId="0" applyFont="1" applyFill="1" applyBorder="1" applyAlignment="1">
      <alignment horizontal="center" vertical="center" wrapText="1"/>
    </xf>
    <xf numFmtId="0" fontId="18" fillId="9" borderId="42" xfId="0" applyFont="1" applyFill="1" applyBorder="1" applyAlignment="1">
      <alignment horizontal="left" vertical="center"/>
    </xf>
    <xf numFmtId="0" fontId="18" fillId="9" borderId="56" xfId="0" applyFont="1" applyFill="1" applyBorder="1" applyAlignment="1">
      <alignment horizontal="left" vertical="center"/>
    </xf>
    <xf numFmtId="0" fontId="18" fillId="9" borderId="52" xfId="0" applyFont="1" applyFill="1" applyBorder="1" applyAlignment="1">
      <alignment horizontal="left" vertical="center"/>
    </xf>
    <xf numFmtId="0" fontId="18" fillId="9" borderId="1" xfId="0" applyFont="1" applyFill="1" applyBorder="1" applyAlignment="1">
      <alignment horizontal="center" vertical="center"/>
    </xf>
    <xf numFmtId="0" fontId="18" fillId="9" borderId="48" xfId="0" applyFont="1" applyFill="1" applyBorder="1" applyAlignment="1">
      <alignment horizontal="center" vertical="center"/>
    </xf>
    <xf numFmtId="0" fontId="18" fillId="9" borderId="58" xfId="0" applyFont="1" applyFill="1" applyBorder="1" applyAlignment="1">
      <alignment horizontal="center" vertical="center"/>
    </xf>
    <xf numFmtId="0" fontId="18" fillId="9" borderId="73" xfId="0" applyFont="1" applyFill="1" applyBorder="1" applyAlignment="1">
      <alignment horizontal="center" vertical="center"/>
    </xf>
    <xf numFmtId="0" fontId="18" fillId="9" borderId="0" xfId="0" applyFont="1" applyFill="1" applyAlignment="1">
      <alignment horizontal="center" vertical="center"/>
    </xf>
    <xf numFmtId="0" fontId="18" fillId="9" borderId="42" xfId="0" applyFont="1" applyFill="1" applyBorder="1" applyAlignment="1">
      <alignment horizontal="center" vertical="center"/>
    </xf>
    <xf numFmtId="0" fontId="18" fillId="9" borderId="56" xfId="0" applyFont="1" applyFill="1" applyBorder="1" applyAlignment="1">
      <alignment horizontal="center" vertical="center"/>
    </xf>
    <xf numFmtId="0" fontId="18" fillId="10" borderId="1" xfId="3" applyFont="1" applyFill="1" applyBorder="1" applyAlignment="1" applyProtection="1">
      <alignment horizontal="center" vertical="center" wrapText="1"/>
    </xf>
    <xf numFmtId="0" fontId="18" fillId="0" borderId="1" xfId="0" applyFont="1" applyBorder="1" applyAlignment="1">
      <alignment horizontal="center" vertical="center" wrapText="1"/>
    </xf>
    <xf numFmtId="14" fontId="20" fillId="0" borderId="1" xfId="0" applyNumberFormat="1" applyFont="1" applyBorder="1" applyAlignment="1">
      <alignment horizontal="center" vertical="center"/>
    </xf>
    <xf numFmtId="0" fontId="20" fillId="0" borderId="1" xfId="0" applyFont="1" applyBorder="1" applyAlignment="1">
      <alignment horizontal="center" vertical="center"/>
    </xf>
    <xf numFmtId="0" fontId="18" fillId="9" borderId="49" xfId="0" applyFont="1" applyFill="1" applyBorder="1" applyAlignment="1">
      <alignment horizontal="center" vertical="center"/>
    </xf>
    <xf numFmtId="0" fontId="18" fillId="9" borderId="74" xfId="0" applyFont="1" applyFill="1" applyBorder="1" applyAlignment="1">
      <alignment horizontal="center" vertical="center"/>
    </xf>
    <xf numFmtId="0" fontId="18" fillId="9" borderId="52" xfId="0" applyFont="1" applyFill="1" applyBorder="1" applyAlignment="1">
      <alignment horizontal="center" vertical="center"/>
    </xf>
    <xf numFmtId="0" fontId="17" fillId="0" borderId="45" xfId="0" applyFont="1" applyBorder="1" applyAlignment="1">
      <alignment horizontal="left" vertical="center"/>
    </xf>
    <xf numFmtId="0" fontId="40" fillId="6" borderId="1" xfId="3" applyFont="1" applyFill="1" applyBorder="1" applyAlignment="1" applyProtection="1">
      <alignment horizontal="left" vertical="center" wrapText="1"/>
    </xf>
    <xf numFmtId="0" fontId="9" fillId="0" borderId="1" xfId="0" applyFont="1" applyBorder="1" applyAlignment="1">
      <alignment vertical="center" wrapText="1"/>
    </xf>
    <xf numFmtId="0" fontId="18" fillId="0" borderId="1" xfId="0" applyFont="1" applyBorder="1" applyAlignment="1">
      <alignment horizontal="center" vertical="center"/>
    </xf>
    <xf numFmtId="0" fontId="9" fillId="9" borderId="1" xfId="0" applyFont="1" applyFill="1" applyBorder="1" applyAlignment="1">
      <alignment horizontal="center" vertical="center"/>
    </xf>
    <xf numFmtId="0" fontId="21" fillId="6" borderId="41" xfId="0" applyFont="1" applyFill="1" applyBorder="1" applyAlignment="1">
      <alignment horizontal="center" vertical="center"/>
    </xf>
    <xf numFmtId="0" fontId="18" fillId="0" borderId="48" xfId="0" applyFont="1" applyBorder="1" applyAlignment="1">
      <alignment vertical="center" wrapText="1"/>
    </xf>
    <xf numFmtId="0" fontId="18" fillId="0" borderId="58" xfId="0" applyFont="1" applyBorder="1" applyAlignment="1">
      <alignment vertical="center" wrapText="1"/>
    </xf>
    <xf numFmtId="0" fontId="18" fillId="0" borderId="49" xfId="0" applyFont="1" applyBorder="1" applyAlignment="1">
      <alignment vertical="center" wrapText="1"/>
    </xf>
    <xf numFmtId="0" fontId="9" fillId="9" borderId="54" xfId="0" applyFont="1" applyFill="1" applyBorder="1" applyAlignment="1">
      <alignment horizontal="center" vertical="center" wrapText="1"/>
    </xf>
    <xf numFmtId="0" fontId="9" fillId="9" borderId="41" xfId="0" applyFont="1" applyFill="1" applyBorder="1" applyAlignment="1">
      <alignment horizontal="center" vertical="center" wrapText="1"/>
    </xf>
    <xf numFmtId="0" fontId="9" fillId="9" borderId="45" xfId="0" applyFont="1" applyFill="1" applyBorder="1" applyAlignment="1">
      <alignment horizontal="center" vertical="center" wrapText="1"/>
    </xf>
    <xf numFmtId="0" fontId="9" fillId="9" borderId="10" xfId="0" applyFont="1" applyFill="1" applyBorder="1" applyAlignment="1">
      <alignment horizontal="center" vertical="center" wrapText="1"/>
    </xf>
    <xf numFmtId="0" fontId="21" fillId="6" borderId="1" xfId="0" applyFont="1" applyFill="1" applyBorder="1" applyAlignment="1">
      <alignment horizontal="center" vertical="center"/>
    </xf>
    <xf numFmtId="0" fontId="9" fillId="9" borderId="50" xfId="0" applyFont="1" applyFill="1" applyBorder="1" applyAlignment="1">
      <alignment horizontal="center" vertical="center" wrapText="1"/>
    </xf>
    <xf numFmtId="0" fontId="8" fillId="6" borderId="45" xfId="0" applyFont="1" applyFill="1" applyBorder="1" applyAlignment="1">
      <alignment horizontal="left" vertical="center" wrapText="1"/>
    </xf>
    <xf numFmtId="0" fontId="8" fillId="6" borderId="10" xfId="0" applyFont="1" applyFill="1" applyBorder="1" applyAlignment="1">
      <alignment horizontal="left" vertical="center" wrapText="1"/>
    </xf>
    <xf numFmtId="0" fontId="18" fillId="0" borderId="45" xfId="0" applyFont="1" applyBorder="1" applyAlignment="1">
      <alignment horizontal="left" vertical="center" wrapText="1"/>
    </xf>
    <xf numFmtId="0" fontId="18" fillId="0" borderId="10" xfId="0" applyFont="1" applyBorder="1" applyAlignment="1">
      <alignment horizontal="left" vertical="center" wrapText="1"/>
    </xf>
    <xf numFmtId="0" fontId="18" fillId="12" borderId="45" xfId="0" applyFont="1" applyFill="1" applyBorder="1" applyAlignment="1">
      <alignment horizontal="center" vertical="center"/>
    </xf>
    <xf numFmtId="0" fontId="18" fillId="12" borderId="10" xfId="0" applyFont="1" applyFill="1" applyBorder="1" applyAlignment="1">
      <alignment horizontal="center" vertical="center"/>
    </xf>
    <xf numFmtId="0" fontId="17" fillId="0" borderId="54" xfId="0" applyFont="1" applyBorder="1" applyAlignment="1">
      <alignment horizontal="left" vertical="center" wrapText="1"/>
    </xf>
    <xf numFmtId="0" fontId="17" fillId="0" borderId="65" xfId="0" applyFont="1" applyBorder="1" applyAlignment="1">
      <alignment horizontal="left" vertical="center" wrapText="1"/>
    </xf>
    <xf numFmtId="0" fontId="17" fillId="0" borderId="41" xfId="0" applyFont="1" applyBorder="1" applyAlignment="1">
      <alignment horizontal="left" vertical="center" wrapText="1"/>
    </xf>
    <xf numFmtId="41" fontId="17" fillId="0" borderId="48" xfId="10" applyFont="1" applyBorder="1" applyAlignment="1" applyProtection="1">
      <alignment horizontal="left" vertical="center"/>
    </xf>
    <xf numFmtId="41" fontId="17" fillId="0" borderId="73" xfId="10" applyFont="1" applyBorder="1" applyAlignment="1" applyProtection="1">
      <alignment horizontal="left" vertical="center"/>
    </xf>
    <xf numFmtId="41" fontId="17" fillId="0" borderId="42" xfId="10" applyFont="1" applyBorder="1" applyAlignment="1" applyProtection="1">
      <alignment horizontal="left" vertical="center"/>
    </xf>
    <xf numFmtId="0" fontId="25" fillId="0" borderId="0" xfId="0" applyFont="1" applyAlignment="1">
      <alignment horizontal="left" vertical="top" wrapText="1"/>
    </xf>
    <xf numFmtId="0" fontId="25" fillId="0" borderId="0" xfId="0" applyFont="1" applyAlignment="1">
      <alignment horizontal="left" vertical="center" wrapText="1"/>
    </xf>
    <xf numFmtId="0" fontId="25" fillId="0" borderId="0" xfId="0" applyFont="1" applyAlignment="1">
      <alignment horizontal="left" wrapText="1"/>
    </xf>
    <xf numFmtId="0" fontId="5" fillId="0" borderId="74" xfId="0" applyFont="1" applyBorder="1" applyAlignment="1">
      <alignment horizontal="center"/>
    </xf>
    <xf numFmtId="0" fontId="5" fillId="0" borderId="0" xfId="0" applyFont="1" applyAlignment="1">
      <alignment horizontal="center"/>
    </xf>
    <xf numFmtId="0" fontId="5" fillId="0" borderId="56" xfId="0" applyFont="1" applyBorder="1" applyAlignment="1">
      <alignment horizontal="center"/>
    </xf>
    <xf numFmtId="0" fontId="5" fillId="0" borderId="2" xfId="0" applyFont="1" applyBorder="1" applyAlignment="1">
      <alignment horizontal="center"/>
    </xf>
    <xf numFmtId="0" fontId="5" fillId="0" borderId="21" xfId="0" applyFont="1" applyBorder="1" applyAlignment="1">
      <alignment horizontal="center"/>
    </xf>
    <xf numFmtId="0" fontId="5" fillId="0" borderId="22" xfId="0" applyFont="1" applyBorder="1" applyAlignment="1">
      <alignment horizontal="center"/>
    </xf>
    <xf numFmtId="0" fontId="5" fillId="20" borderId="1" xfId="0" applyFont="1" applyFill="1" applyBorder="1" applyAlignment="1">
      <alignment horizontal="center"/>
    </xf>
    <xf numFmtId="0" fontId="5" fillId="5" borderId="74" xfId="0" applyFont="1" applyFill="1" applyBorder="1" applyAlignment="1">
      <alignment horizontal="center"/>
    </xf>
  </cellXfs>
  <cellStyles count="34">
    <cellStyle name="Millares" xfId="1" builtinId="3"/>
    <cellStyle name="Millares [0]" xfId="5" builtinId="6"/>
    <cellStyle name="Millares [0] 2" xfId="10" xr:uid="{00000000-0005-0000-0000-00000A000000}"/>
    <cellStyle name="Millares [0] 2 2" xfId="23" xr:uid="{32B97962-6EC3-42BD-9B9A-D76D3FE3C586}"/>
    <cellStyle name="Millares [0] 3" xfId="18" xr:uid="{60FA1549-72F2-4DA3-A915-1B7676615F4C}"/>
    <cellStyle name="Millares [0] 3 2" xfId="30" xr:uid="{DDF3D878-BB0C-4608-9B9D-15DD2FFDB25E}"/>
    <cellStyle name="Millares 2" xfId="17" xr:uid="{32C65815-137D-4FCF-A0C4-D169835EE5C5}"/>
    <cellStyle name="Millares 2 2" xfId="29" xr:uid="{99FFF935-516E-486B-ADBE-8932C2D8DE4F}"/>
    <cellStyle name="Millares 2 3" xfId="11" xr:uid="{00000000-0005-0000-0000-00000B000000}"/>
    <cellStyle name="Millares 2 3 2" xfId="24" xr:uid="{E1E87DFE-6832-48B4-AA48-F05177A086C8}"/>
    <cellStyle name="Moneda" xfId="4" builtinId="4"/>
    <cellStyle name="Moneda [0]" xfId="6" builtinId="7"/>
    <cellStyle name="Moneda [0] 2" xfId="19" xr:uid="{B92E7C78-E560-4CDE-9857-89346E10F6AB}"/>
    <cellStyle name="Moneda [0] 2 2" xfId="31" xr:uid="{DED7AFBA-AB5A-4BC4-9A23-812B1DABF30C}"/>
    <cellStyle name="Moneda 2" xfId="9" xr:uid="{00000000-0005-0000-0000-000009000000}"/>
    <cellStyle name="Moneda 3" xfId="16" xr:uid="{2D5E0330-24AB-41D9-9B4B-45737E48ADA1}"/>
    <cellStyle name="Moneda 3 2" xfId="28" xr:uid="{C1722B5C-6FA9-4038-8C36-C865B21B5878}"/>
    <cellStyle name="Normal" xfId="0" builtinId="0"/>
    <cellStyle name="Normal 2" xfId="3" xr:uid="{00000000-0005-0000-0000-000003000000}"/>
    <cellStyle name="Normal 2 2" xfId="13" xr:uid="{131E5B16-9EE3-4E3F-B4C0-0C33777418CE}"/>
    <cellStyle name="Normal 2 2 2" xfId="25" xr:uid="{90E9F005-1601-40A6-85E3-57D5E688C69A}"/>
    <cellStyle name="Normal 2 6" xfId="12" xr:uid="{00000000-0005-0000-0000-00000C000000}"/>
    <cellStyle name="Normal 3" xfId="14" xr:uid="{8C29CCB6-6FF6-4334-AEE6-CF337E9E4206}"/>
    <cellStyle name="Normal 3 2" xfId="26" xr:uid="{756C0C54-0ADE-426F-BE9A-273E7412BEC9}"/>
    <cellStyle name="Normal 4" xfId="22" xr:uid="{40D14943-6787-48A7-B50C-8FCAC21BD37D}"/>
    <cellStyle name="Porcentaje" xfId="2" builtinId="5"/>
    <cellStyle name="Porcentaje 2" xfId="8" xr:uid="{00000000-0005-0000-0000-000008000000}"/>
    <cellStyle name="Porcentaje 2 2" xfId="21" xr:uid="{0D921443-E1BD-4DC7-9FFC-CC8F086B8957}"/>
    <cellStyle name="Porcentaje 2 2 2" xfId="33" xr:uid="{6142E932-0412-4DAA-847C-4D01D4F0DF65}"/>
    <cellStyle name="Porcentaje 3" xfId="15" xr:uid="{7C76EA7E-C0D0-408D-98E7-BA0C9F2431A9}"/>
    <cellStyle name="Porcentaje 3 2" xfId="27" xr:uid="{383B3C42-D6DD-4BAB-B239-C97C9F315CE6}"/>
    <cellStyle name="Porcentual 2" xfId="7" xr:uid="{00000000-0005-0000-0000-000007000000}"/>
    <cellStyle name="Porcentual 2 2" xfId="20" xr:uid="{0A061172-B253-468A-A514-143C6C4ABF05}"/>
    <cellStyle name="Porcentual 2 2 2" xfId="32" xr:uid="{0DBBF319-F567-45EA-A901-6E0EA6105BA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www.wps.cn/officeDocument/2020/cellImage" Target="NUL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139382</xdr:rowOff>
    </xdr:to>
    <xdr:pic>
      <xdr:nvPicPr>
        <xdr:cNvPr id="2" name="Picture 47" descr=" ">
          <a:extLst>
            <a:ext uri="{FF2B5EF4-FFF2-40B4-BE49-F238E27FC236}">
              <a16:creationId xmlns:a16="http://schemas.microsoft.com/office/drawing/2014/main" id="{12E0D95A-8DEB-430A-AC65-5856BFDB89B4}"/>
            </a:ext>
          </a:extLst>
        </xdr:cNvPr>
        <xdr:cNvPicPr/>
      </xdr:nvPicPr>
      <xdr:blipFill>
        <a:blip xmlns:r="http://schemas.openxmlformats.org/officeDocument/2006/relationships" r:embed="rId1"/>
        <a:srcRect/>
        <a:stretch>
          <a:fillRect/>
        </a:stretch>
      </xdr:blipFill>
      <xdr:spPr>
        <a:xfrm>
          <a:off x="664104" y="75195"/>
          <a:ext cx="1173350" cy="1161467"/>
        </a:xfrm>
        <a:prstGeom prst="rect">
          <a:avLst/>
        </a:prstGeom>
        <a:noFill/>
        <a:ln w="9525" cap="flat" cmpd="sng">
          <a:noFill/>
          <a:prstDash val="solid"/>
          <a:miter/>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139382</xdr:rowOff>
    </xdr:to>
    <xdr:pic>
      <xdr:nvPicPr>
        <xdr:cNvPr id="2" name="Picture 47" descr=" ">
          <a:extLst>
            <a:ext uri="{FF2B5EF4-FFF2-40B4-BE49-F238E27FC236}">
              <a16:creationId xmlns:a16="http://schemas.microsoft.com/office/drawing/2014/main" id="{E9AF0965-4AEA-4CF6-97E9-6D822C23D8FC}"/>
            </a:ext>
          </a:extLst>
        </xdr:cNvPr>
        <xdr:cNvPicPr/>
      </xdr:nvPicPr>
      <xdr:blipFill>
        <a:blip xmlns:r="http://schemas.openxmlformats.org/officeDocument/2006/relationships" r:embed="rId1"/>
        <a:srcRect/>
        <a:stretch>
          <a:fillRect/>
        </a:stretch>
      </xdr:blipFill>
      <xdr:spPr>
        <a:xfrm>
          <a:off x="664104" y="75195"/>
          <a:ext cx="1173350" cy="1161467"/>
        </a:xfrm>
        <a:prstGeom prst="rect">
          <a:avLst/>
        </a:prstGeom>
        <a:noFill/>
        <a:ln w="9525" cap="flat" cmpd="sng">
          <a:noFill/>
          <a:prstDash val="solid"/>
          <a:miter/>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B89396ED-97FF-4B69-99A2-B79C5051FE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139079</xdr:rowOff>
    </xdr:to>
    <xdr:pic>
      <xdr:nvPicPr>
        <xdr:cNvPr id="2" name="Picture 47" descr=" ">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a:xfrm>
          <a:off x="666750" y="85725"/>
          <a:ext cx="1171575" cy="1162050"/>
        </a:xfrm>
        <a:prstGeom prst="rect">
          <a:avLst/>
        </a:prstGeom>
        <a:noFill/>
        <a:ln w="9525" cap="flat" cmpd="sng">
          <a:noFill/>
          <a:prstDash val="solid"/>
          <a:miter/>
        </a:ln>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664104</xdr:colOff>
      <xdr:row>0</xdr:row>
      <xdr:rowOff>75195</xdr:rowOff>
    </xdr:from>
    <xdr:to>
      <xdr:col>0</xdr:col>
      <xdr:colOff>1837454</xdr:colOff>
      <xdr:row>3</xdr:row>
      <xdr:rowOff>139382</xdr:rowOff>
    </xdr:to>
    <xdr:pic>
      <xdr:nvPicPr>
        <xdr:cNvPr id="2" name="Picture 47" descr=" ">
          <a:extLst>
            <a:ext uri="{FF2B5EF4-FFF2-40B4-BE49-F238E27FC236}">
              <a16:creationId xmlns:a16="http://schemas.microsoft.com/office/drawing/2014/main" id="{09E6C06C-E8E0-4A70-BEA6-AE76C597DF11}"/>
            </a:ext>
          </a:extLst>
        </xdr:cNvPr>
        <xdr:cNvPicPr/>
      </xdr:nvPicPr>
      <xdr:blipFill>
        <a:blip xmlns:r="http://schemas.openxmlformats.org/officeDocument/2006/relationships" r:embed="rId1"/>
        <a:srcRect/>
        <a:stretch>
          <a:fillRect/>
        </a:stretch>
      </xdr:blipFill>
      <xdr:spPr>
        <a:xfrm>
          <a:off x="664104" y="75195"/>
          <a:ext cx="1173350" cy="1161467"/>
        </a:xfrm>
        <a:prstGeom prst="rect">
          <a:avLst/>
        </a:prstGeom>
        <a:noFill/>
        <a:ln w="9525" cap="flat" cmpd="sng">
          <a:noFill/>
          <a:prstDash val="solid"/>
          <a:miter/>
        </a:ln>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428625</xdr:colOff>
      <xdr:row>17</xdr:row>
      <xdr:rowOff>166687</xdr:rowOff>
    </xdr:from>
    <xdr:to>
      <xdr:col>5</xdr:col>
      <xdr:colOff>357188</xdr:colOff>
      <xdr:row>17</xdr:row>
      <xdr:rowOff>785813</xdr:rowOff>
    </xdr:to>
    <xdr:pic>
      <xdr:nvPicPr>
        <xdr:cNvPr id="2" name="Imagen 1">
          <a:extLst>
            <a:ext uri="{FF2B5EF4-FFF2-40B4-BE49-F238E27FC236}">
              <a16:creationId xmlns:a16="http://schemas.microsoft.com/office/drawing/2014/main" id="{45C558F5-E880-481A-A42A-5301FFB9480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05125" y="24288750"/>
          <a:ext cx="1023938" cy="619126"/>
        </a:xfrm>
        <a:prstGeom prst="rect">
          <a:avLst/>
        </a:prstGeom>
        <a:noFill/>
        <a:ln>
          <a:noFill/>
        </a:ln>
      </xdr:spPr>
    </xdr:pic>
    <xdr:clientData/>
  </xdr:twoCellAnchor>
  <xdr:twoCellAnchor editAs="oneCell">
    <xdr:from>
      <xdr:col>6</xdr:col>
      <xdr:colOff>613800</xdr:colOff>
      <xdr:row>17</xdr:row>
      <xdr:rowOff>171450</xdr:rowOff>
    </xdr:from>
    <xdr:to>
      <xdr:col>7</xdr:col>
      <xdr:colOff>829010</xdr:colOff>
      <xdr:row>17</xdr:row>
      <xdr:rowOff>910956</xdr:rowOff>
    </xdr:to>
    <xdr:pic>
      <xdr:nvPicPr>
        <xdr:cNvPr id="4" name="Imagen 3">
          <a:extLst>
            <a:ext uri="{FF2B5EF4-FFF2-40B4-BE49-F238E27FC236}">
              <a16:creationId xmlns:a16="http://schemas.microsoft.com/office/drawing/2014/main" id="{7EAB76EB-940C-3D27-5411-CC1B0101707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81000" y="24269700"/>
          <a:ext cx="1548710" cy="7395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cretariadistritald-my.sharepoint.com/personal/zdoncel_sdmujer_gov_co/Documents/SDM/2023/4.%20PLAN%20DE%20ACCI&#211;N/7668/Formulacio&#769;n%20PA%207668%2030ENE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Metas 1 PA proyecto"/>
      <sheetName val="Metas 2 PA proyecto"/>
      <sheetName val="Metas 3 PA proyecto"/>
      <sheetName val="Metas 4 PA proyecto"/>
      <sheetName val="Meta 1..n"/>
      <sheetName val="Indicadores PA"/>
      <sheetName val="Territorialización PA"/>
      <sheetName val="Instructivo"/>
      <sheetName val="Generalidades"/>
      <sheetName val="PONDERACIÓN"/>
      <sheetName val="Hoja13"/>
      <sheetName val="Hoja1"/>
    </sheetNames>
    <sheetDataSet>
      <sheetData sheetId="0"/>
      <sheetData sheetId="1">
        <row r="25">
          <cell r="O25">
            <v>0</v>
          </cell>
        </row>
      </sheetData>
      <sheetData sheetId="2">
        <row r="25">
          <cell r="O25">
            <v>0</v>
          </cell>
        </row>
      </sheetData>
      <sheetData sheetId="3">
        <row r="25">
          <cell r="O25">
            <v>0</v>
          </cell>
        </row>
      </sheetData>
      <sheetData sheetId="4">
        <row r="25">
          <cell r="O25">
            <v>0</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hyperlink" Target="https://spi.dnp.gov.co/RegistroTerritorio/ProyectoInformacionIndicadoresGestion.aspx?proyecto=2020110010285&amp;vigencia=2023&amp;periodo=2&amp;id=img_Registro%20y%20Seguimiento&amp;Consulta=&amp;Seleccionado=5"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4CDDD"/>
  </sheetPr>
  <dimension ref="A3:AC30"/>
  <sheetViews>
    <sheetView topLeftCell="A9" workbookViewId="0">
      <selection activeCell="AE24" sqref="AE24"/>
    </sheetView>
  </sheetViews>
  <sheetFormatPr baseColWidth="10" defaultColWidth="11.42578125" defaultRowHeight="15" x14ac:dyDescent="0.25"/>
  <cols>
    <col min="1" max="1" width="16.85546875" style="1" customWidth="1"/>
    <col min="2" max="2" width="11.42578125" style="1"/>
    <col min="3" max="3" width="17.28515625" style="1" bestFit="1" customWidth="1"/>
    <col min="4" max="4" width="16.5703125" style="1" bestFit="1" customWidth="1"/>
    <col min="5" max="5" width="15.5703125" style="1" bestFit="1" customWidth="1"/>
    <col min="6" max="6" width="16.5703125" style="1" bestFit="1" customWidth="1"/>
    <col min="7" max="7" width="17.42578125" style="1" bestFit="1" customWidth="1"/>
    <col min="8" max="8" width="16.5703125" style="1" hidden="1" customWidth="1"/>
    <col min="9" max="9" width="8" style="1" hidden="1" customWidth="1"/>
    <col min="10" max="10" width="16.5703125" style="1" hidden="1" customWidth="1"/>
    <col min="11" max="11" width="14" style="1" hidden="1" customWidth="1"/>
    <col min="12" max="12" width="16.5703125" style="1" hidden="1" customWidth="1"/>
    <col min="13" max="13" width="14" style="1" hidden="1" customWidth="1"/>
    <col min="14" max="14" width="17.42578125" style="1" hidden="1" customWidth="1"/>
    <col min="15" max="15" width="14" style="1" hidden="1" customWidth="1"/>
    <col min="16" max="16" width="16.5703125" style="1" hidden="1" customWidth="1"/>
    <col min="17" max="17" width="8" style="1" hidden="1" customWidth="1"/>
    <col min="18" max="18" width="16.5703125" style="1" hidden="1" customWidth="1"/>
    <col min="19" max="19" width="8" style="1" hidden="1" customWidth="1"/>
    <col min="20" max="20" width="16.5703125" style="1" hidden="1" customWidth="1"/>
    <col min="21" max="21" width="8" style="1" hidden="1" customWidth="1"/>
    <col min="22" max="22" width="16.5703125" style="1" hidden="1" customWidth="1"/>
    <col min="23" max="23" width="8" style="1" hidden="1" customWidth="1"/>
    <col min="24" max="24" width="16.5703125" style="1" hidden="1" customWidth="1"/>
    <col min="25" max="25" width="8" style="1" hidden="1" customWidth="1"/>
    <col min="26" max="26" width="16.5703125" style="1" hidden="1" customWidth="1"/>
    <col min="27" max="27" width="8" style="1" hidden="1" customWidth="1"/>
    <col min="28" max="28" width="16.5703125" style="1" bestFit="1" customWidth="1"/>
    <col min="29" max="29" width="13" style="1" bestFit="1" customWidth="1"/>
    <col min="30" max="16384" width="11.42578125" style="1"/>
  </cols>
  <sheetData>
    <row r="3" spans="1:29" x14ac:dyDescent="0.25">
      <c r="B3" s="2"/>
      <c r="C3" s="3" t="s">
        <v>0</v>
      </c>
      <c r="D3" s="3" t="s">
        <v>1</v>
      </c>
      <c r="E3" s="4" t="s">
        <v>2</v>
      </c>
      <c r="F3" s="5" t="s">
        <v>3</v>
      </c>
      <c r="G3" s="4" t="s">
        <v>4</v>
      </c>
      <c r="H3" s="6"/>
    </row>
    <row r="4" spans="1:29" x14ac:dyDescent="0.25">
      <c r="B4" s="2" t="s">
        <v>5</v>
      </c>
      <c r="C4" s="2">
        <v>232218004.44</v>
      </c>
      <c r="D4" s="2">
        <f>3867333+1+1</f>
        <v>3867335</v>
      </c>
      <c r="E4" s="2">
        <f>+C4-D4</f>
        <v>228350669.44</v>
      </c>
      <c r="F4" s="7" t="e">
        <f>+#REF!</f>
        <v>#REF!</v>
      </c>
      <c r="G4" s="2" t="e">
        <f>+C4-F4</f>
        <v>#REF!</v>
      </c>
    </row>
    <row r="5" spans="1:29" x14ac:dyDescent="0.25">
      <c r="B5" s="2" t="s">
        <v>6</v>
      </c>
      <c r="C5" s="2">
        <v>27853639.439999994</v>
      </c>
      <c r="D5" s="2"/>
      <c r="E5" s="2">
        <f>+C5-D5</f>
        <v>27853639.439999994</v>
      </c>
      <c r="F5" s="7" t="e">
        <f>+#REF!</f>
        <v>#REF!</v>
      </c>
      <c r="G5" s="2" t="e">
        <f t="shared" ref="G5:G7" si="0">+C5-F5</f>
        <v>#REF!</v>
      </c>
    </row>
    <row r="6" spans="1:29" x14ac:dyDescent="0.25">
      <c r="B6" s="2" t="s">
        <v>7</v>
      </c>
      <c r="C6" s="2">
        <v>0</v>
      </c>
      <c r="D6" s="2"/>
      <c r="E6" s="2">
        <f>+C6-D6</f>
        <v>0</v>
      </c>
      <c r="F6" s="7" t="e">
        <f>+#REF!</f>
        <v>#REF!</v>
      </c>
      <c r="G6" s="2" t="e">
        <f t="shared" si="0"/>
        <v>#REF!</v>
      </c>
    </row>
    <row r="7" spans="1:29" x14ac:dyDescent="0.25">
      <c r="B7" s="2" t="s">
        <v>8</v>
      </c>
      <c r="C7" s="2">
        <v>714765691.12</v>
      </c>
      <c r="D7" s="2">
        <v>4782</v>
      </c>
      <c r="E7" s="2">
        <f>+C7-D7</f>
        <v>714760909.12</v>
      </c>
      <c r="F7" s="7" t="e">
        <f>+#REF!</f>
        <v>#REF!</v>
      </c>
      <c r="G7" s="2" t="e">
        <f t="shared" si="0"/>
        <v>#REF!</v>
      </c>
    </row>
    <row r="8" spans="1:29" x14ac:dyDescent="0.25">
      <c r="B8" s="2"/>
      <c r="C8" s="3">
        <f>SUM(C4:C7)</f>
        <v>974837335</v>
      </c>
      <c r="D8" s="3">
        <f>SUM(D4:D7)</f>
        <v>3872117</v>
      </c>
      <c r="E8" s="3">
        <f>SUM(E4:E7)</f>
        <v>970965218</v>
      </c>
      <c r="F8" s="5" t="e">
        <f t="shared" ref="F8" si="1">SUM(F4:F7)</f>
        <v>#REF!</v>
      </c>
      <c r="G8" s="2"/>
    </row>
    <row r="12" spans="1:29" x14ac:dyDescent="0.25">
      <c r="D12" s="401" t="s">
        <v>9</v>
      </c>
      <c r="E12" s="401"/>
      <c r="F12" s="401" t="s">
        <v>10</v>
      </c>
      <c r="G12" s="401"/>
      <c r="H12" s="401" t="s">
        <v>11</v>
      </c>
      <c r="I12" s="401"/>
      <c r="J12" s="401" t="s">
        <v>12</v>
      </c>
      <c r="K12" s="401"/>
      <c r="L12" s="401" t="s">
        <v>13</v>
      </c>
      <c r="M12" s="401"/>
      <c r="N12" s="401" t="s">
        <v>14</v>
      </c>
      <c r="O12" s="401"/>
      <c r="P12" s="401" t="s">
        <v>15</v>
      </c>
      <c r="Q12" s="401"/>
      <c r="R12" s="401" t="s">
        <v>16</v>
      </c>
      <c r="S12" s="401"/>
      <c r="T12" s="401" t="s">
        <v>17</v>
      </c>
      <c r="U12" s="401"/>
      <c r="V12" s="401" t="s">
        <v>18</v>
      </c>
      <c r="W12" s="401"/>
      <c r="X12" s="401" t="s">
        <v>19</v>
      </c>
      <c r="Y12" s="401"/>
      <c r="Z12" s="401" t="s">
        <v>20</v>
      </c>
      <c r="AA12" s="401"/>
      <c r="AB12" s="401" t="s">
        <v>21</v>
      </c>
      <c r="AC12" s="401"/>
    </row>
    <row r="13" spans="1:29" x14ac:dyDescent="0.25">
      <c r="B13" s="2"/>
      <c r="C13" s="3" t="s">
        <v>0</v>
      </c>
      <c r="D13" s="3" t="s">
        <v>22</v>
      </c>
      <c r="E13" s="4" t="s">
        <v>23</v>
      </c>
      <c r="F13" s="3" t="s">
        <v>22</v>
      </c>
      <c r="G13" s="4" t="s">
        <v>23</v>
      </c>
      <c r="H13" s="3" t="s">
        <v>22</v>
      </c>
      <c r="I13" s="4" t="s">
        <v>23</v>
      </c>
      <c r="J13" s="3" t="s">
        <v>22</v>
      </c>
      <c r="K13" s="4" t="s">
        <v>23</v>
      </c>
      <c r="L13" s="3" t="s">
        <v>22</v>
      </c>
      <c r="M13" s="4" t="s">
        <v>23</v>
      </c>
      <c r="N13" s="3" t="s">
        <v>22</v>
      </c>
      <c r="O13" s="4" t="s">
        <v>23</v>
      </c>
      <c r="P13" s="3" t="s">
        <v>22</v>
      </c>
      <c r="Q13" s="4" t="s">
        <v>23</v>
      </c>
      <c r="R13" s="3" t="s">
        <v>22</v>
      </c>
      <c r="S13" s="4" t="s">
        <v>23</v>
      </c>
      <c r="T13" s="3" t="s">
        <v>22</v>
      </c>
      <c r="U13" s="4" t="s">
        <v>23</v>
      </c>
      <c r="V13" s="3" t="s">
        <v>22</v>
      </c>
      <c r="W13" s="4" t="s">
        <v>23</v>
      </c>
      <c r="X13" s="3" t="s">
        <v>22</v>
      </c>
      <c r="Y13" s="4" t="s">
        <v>23</v>
      </c>
      <c r="Z13" s="3" t="s">
        <v>22</v>
      </c>
      <c r="AA13" s="4" t="s">
        <v>23</v>
      </c>
      <c r="AB13" s="3" t="s">
        <v>0</v>
      </c>
      <c r="AC13" s="4" t="s">
        <v>23</v>
      </c>
    </row>
    <row r="14" spans="1:29" x14ac:dyDescent="0.25">
      <c r="A14" s="402" t="s">
        <v>24</v>
      </c>
      <c r="B14" s="2" t="s">
        <v>5</v>
      </c>
      <c r="C14" s="2">
        <f>+C4</f>
        <v>232218004.44</v>
      </c>
      <c r="D14" s="2">
        <v>0</v>
      </c>
      <c r="E14" s="2">
        <v>19473830.640000001</v>
      </c>
      <c r="F14" s="2">
        <f>+C14-AB14</f>
        <v>0</v>
      </c>
      <c r="G14" s="2">
        <f>+AC14-E14</f>
        <v>3316409.1400000006</v>
      </c>
      <c r="H14" s="2"/>
      <c r="I14" s="2"/>
      <c r="J14" s="2"/>
      <c r="K14" s="2"/>
      <c r="L14" s="2"/>
      <c r="M14" s="2"/>
      <c r="N14" s="2"/>
      <c r="O14" s="2"/>
      <c r="P14" s="2"/>
      <c r="Q14" s="2"/>
      <c r="R14" s="2"/>
      <c r="S14" s="2"/>
      <c r="T14" s="2"/>
      <c r="U14" s="2"/>
      <c r="V14" s="2"/>
      <c r="W14" s="2"/>
      <c r="X14" s="2"/>
      <c r="Y14" s="2"/>
      <c r="Z14" s="2"/>
      <c r="AA14" s="2"/>
      <c r="AB14" s="2">
        <v>232218004.44</v>
      </c>
      <c r="AC14" s="2">
        <v>22790239.780000001</v>
      </c>
    </row>
    <row r="15" spans="1:29" x14ac:dyDescent="0.25">
      <c r="A15" s="402"/>
      <c r="B15" s="2" t="s">
        <v>6</v>
      </c>
      <c r="C15" s="2">
        <f t="shared" ref="C15:C17" si="2">+C5</f>
        <v>27853639.439999994</v>
      </c>
      <c r="D15" s="2">
        <v>0</v>
      </c>
      <c r="E15" s="2">
        <v>19473830.640000001</v>
      </c>
      <c r="F15" s="2">
        <f t="shared" ref="F15:F17" si="3">+C15-AB15</f>
        <v>0</v>
      </c>
      <c r="G15" s="2">
        <f t="shared" ref="G15:G17" si="4">+AC15-E15</f>
        <v>2439379.1400000006</v>
      </c>
      <c r="H15" s="2"/>
      <c r="I15" s="2"/>
      <c r="J15" s="2"/>
      <c r="K15" s="2"/>
      <c r="L15" s="2"/>
      <c r="M15" s="2"/>
      <c r="N15" s="2"/>
      <c r="O15" s="2"/>
      <c r="P15" s="2"/>
      <c r="Q15" s="2"/>
      <c r="R15" s="2"/>
      <c r="S15" s="2"/>
      <c r="T15" s="2"/>
      <c r="U15" s="2"/>
      <c r="V15" s="2"/>
      <c r="W15" s="2"/>
      <c r="X15" s="2"/>
      <c r="Y15" s="2"/>
      <c r="Z15" s="2"/>
      <c r="AA15" s="2"/>
      <c r="AB15" s="2">
        <v>27853639.439999994</v>
      </c>
      <c r="AC15" s="2">
        <v>21913209.780000001</v>
      </c>
    </row>
    <row r="16" spans="1:29" x14ac:dyDescent="0.25">
      <c r="A16" s="402"/>
      <c r="B16" s="2" t="s">
        <v>7</v>
      </c>
      <c r="C16" s="2">
        <f t="shared" si="2"/>
        <v>0</v>
      </c>
      <c r="D16" s="2">
        <v>0</v>
      </c>
      <c r="E16" s="2">
        <v>0</v>
      </c>
      <c r="F16" s="2">
        <f t="shared" si="3"/>
        <v>0</v>
      </c>
      <c r="G16" s="2">
        <f t="shared" si="4"/>
        <v>0</v>
      </c>
      <c r="H16" s="2"/>
      <c r="I16" s="2"/>
      <c r="J16" s="2"/>
      <c r="K16" s="2"/>
      <c r="L16" s="2"/>
      <c r="M16" s="2"/>
      <c r="N16" s="2"/>
      <c r="O16" s="2"/>
      <c r="P16" s="2"/>
      <c r="Q16" s="2"/>
      <c r="R16" s="2"/>
      <c r="S16" s="2"/>
      <c r="T16" s="2"/>
      <c r="U16" s="2"/>
      <c r="V16" s="2"/>
      <c r="W16" s="2"/>
      <c r="X16" s="2"/>
      <c r="Y16" s="2"/>
      <c r="Z16" s="2"/>
      <c r="AA16" s="2"/>
      <c r="AB16" s="2"/>
      <c r="AC16" s="2"/>
    </row>
    <row r="17" spans="1:29" x14ac:dyDescent="0.25">
      <c r="A17" s="402"/>
      <c r="B17" s="2" t="s">
        <v>8</v>
      </c>
      <c r="C17" s="2">
        <f t="shared" si="2"/>
        <v>714765691.12</v>
      </c>
      <c r="D17" s="2">
        <v>0</v>
      </c>
      <c r="E17" s="2">
        <v>20063946.720000003</v>
      </c>
      <c r="F17" s="2">
        <f t="shared" si="3"/>
        <v>0</v>
      </c>
      <c r="G17" s="2">
        <f t="shared" si="4"/>
        <v>2513299.7199999988</v>
      </c>
      <c r="H17" s="2"/>
      <c r="I17" s="2"/>
      <c r="J17" s="2"/>
      <c r="K17" s="2"/>
      <c r="L17" s="2"/>
      <c r="M17" s="2"/>
      <c r="N17" s="2"/>
      <c r="O17" s="2"/>
      <c r="P17" s="2"/>
      <c r="Q17" s="2"/>
      <c r="R17" s="2"/>
      <c r="S17" s="2"/>
      <c r="T17" s="2"/>
      <c r="U17" s="2"/>
      <c r="V17" s="2"/>
      <c r="W17" s="2"/>
      <c r="X17" s="2"/>
      <c r="Y17" s="2"/>
      <c r="Z17" s="2"/>
      <c r="AA17" s="2"/>
      <c r="AB17" s="2">
        <v>714765691.12</v>
      </c>
      <c r="AC17" s="2">
        <v>22577246.440000001</v>
      </c>
    </row>
    <row r="18" spans="1:29" x14ac:dyDescent="0.25">
      <c r="A18" s="402"/>
      <c r="B18" s="3" t="s">
        <v>25</v>
      </c>
      <c r="C18" s="3">
        <f>SUM(C14:C17)</f>
        <v>974837335</v>
      </c>
      <c r="D18" s="3">
        <f>SUM(D14:D17)</f>
        <v>0</v>
      </c>
      <c r="E18" s="3">
        <f t="shared" ref="E18:AC18" si="5">SUM(E14:E17)</f>
        <v>59011608</v>
      </c>
      <c r="F18" s="3">
        <f t="shared" si="5"/>
        <v>0</v>
      </c>
      <c r="G18" s="3">
        <f t="shared" si="5"/>
        <v>8269088</v>
      </c>
      <c r="H18" s="3">
        <f t="shared" si="5"/>
        <v>0</v>
      </c>
      <c r="I18" s="3">
        <f t="shared" si="5"/>
        <v>0</v>
      </c>
      <c r="J18" s="3">
        <f t="shared" si="5"/>
        <v>0</v>
      </c>
      <c r="K18" s="3">
        <f t="shared" si="5"/>
        <v>0</v>
      </c>
      <c r="L18" s="3">
        <f t="shared" si="5"/>
        <v>0</v>
      </c>
      <c r="M18" s="3">
        <f t="shared" si="5"/>
        <v>0</v>
      </c>
      <c r="N18" s="3">
        <f t="shared" si="5"/>
        <v>0</v>
      </c>
      <c r="O18" s="3">
        <f t="shared" si="5"/>
        <v>0</v>
      </c>
      <c r="P18" s="3">
        <f t="shared" si="5"/>
        <v>0</v>
      </c>
      <c r="Q18" s="3">
        <f t="shared" si="5"/>
        <v>0</v>
      </c>
      <c r="R18" s="3">
        <f t="shared" si="5"/>
        <v>0</v>
      </c>
      <c r="S18" s="3">
        <f t="shared" si="5"/>
        <v>0</v>
      </c>
      <c r="T18" s="3">
        <f t="shared" si="5"/>
        <v>0</v>
      </c>
      <c r="U18" s="3">
        <f t="shared" si="5"/>
        <v>0</v>
      </c>
      <c r="V18" s="3">
        <f t="shared" si="5"/>
        <v>0</v>
      </c>
      <c r="W18" s="3">
        <f t="shared" si="5"/>
        <v>0</v>
      </c>
      <c r="X18" s="3">
        <f t="shared" si="5"/>
        <v>0</v>
      </c>
      <c r="Y18" s="3">
        <f t="shared" si="5"/>
        <v>0</v>
      </c>
      <c r="Z18" s="3">
        <f t="shared" si="5"/>
        <v>0</v>
      </c>
      <c r="AA18" s="3">
        <f t="shared" si="5"/>
        <v>0</v>
      </c>
      <c r="AB18" s="3">
        <f t="shared" si="5"/>
        <v>974837335</v>
      </c>
      <c r="AC18" s="3">
        <f t="shared" si="5"/>
        <v>67280696</v>
      </c>
    </row>
    <row r="20" spans="1:29" x14ac:dyDescent="0.25">
      <c r="A20" s="403" t="s">
        <v>26</v>
      </c>
      <c r="B20" s="2" t="s">
        <v>5</v>
      </c>
      <c r="C20" s="2" t="e">
        <f>+F4</f>
        <v>#REF!</v>
      </c>
      <c r="D20" s="2"/>
      <c r="E20" s="2" t="e">
        <f>+#REF!</f>
        <v>#REF!</v>
      </c>
      <c r="F20" s="2"/>
      <c r="G20" s="2" t="e">
        <f>+#REF!</f>
        <v>#REF!</v>
      </c>
      <c r="H20" s="2"/>
      <c r="I20" s="2"/>
      <c r="J20" s="2"/>
      <c r="K20" s="2"/>
      <c r="L20" s="2"/>
      <c r="M20" s="2"/>
      <c r="N20" s="2"/>
      <c r="O20" s="2"/>
      <c r="P20" s="2"/>
      <c r="Q20" s="2"/>
      <c r="R20" s="2"/>
      <c r="S20" s="2"/>
      <c r="T20" s="2"/>
      <c r="U20" s="2"/>
      <c r="V20" s="2"/>
      <c r="W20" s="2"/>
      <c r="X20" s="2"/>
      <c r="Y20" s="2"/>
      <c r="Z20" s="2"/>
      <c r="AA20" s="2"/>
      <c r="AB20" s="2" t="e">
        <f>+C20-D20-F20</f>
        <v>#REF!</v>
      </c>
      <c r="AC20" s="2" t="e">
        <f>+E20+G20</f>
        <v>#REF!</v>
      </c>
    </row>
    <row r="21" spans="1:29" x14ac:dyDescent="0.25">
      <c r="A21" s="403"/>
      <c r="B21" s="2" t="s">
        <v>6</v>
      </c>
      <c r="C21" s="2" t="e">
        <f t="shared" ref="C21:C23" si="6">+F5</f>
        <v>#REF!</v>
      </c>
      <c r="D21" s="2"/>
      <c r="E21" s="2" t="e">
        <f>+#REF!</f>
        <v>#REF!</v>
      </c>
      <c r="F21" s="2"/>
      <c r="G21" s="2" t="e">
        <f>+#REF!</f>
        <v>#REF!</v>
      </c>
      <c r="H21" s="2"/>
      <c r="I21" s="2"/>
      <c r="J21" s="2"/>
      <c r="K21" s="2"/>
      <c r="L21" s="2"/>
      <c r="M21" s="2"/>
      <c r="N21" s="2"/>
      <c r="O21" s="2"/>
      <c r="P21" s="2"/>
      <c r="Q21" s="2"/>
      <c r="R21" s="2"/>
      <c r="S21" s="2"/>
      <c r="T21" s="2"/>
      <c r="U21" s="2"/>
      <c r="V21" s="2"/>
      <c r="W21" s="2"/>
      <c r="X21" s="2"/>
      <c r="Y21" s="2"/>
      <c r="Z21" s="2"/>
      <c r="AA21" s="2"/>
      <c r="AB21" s="2" t="e">
        <f t="shared" ref="AB21:AB23" si="7">+C21-D21-F21</f>
        <v>#REF!</v>
      </c>
      <c r="AC21" s="2" t="e">
        <f t="shared" ref="AC21:AC23" si="8">+E21+G21</f>
        <v>#REF!</v>
      </c>
    </row>
    <row r="22" spans="1:29" x14ac:dyDescent="0.25">
      <c r="A22" s="403"/>
      <c r="B22" s="2" t="s">
        <v>7</v>
      </c>
      <c r="C22" s="2" t="e">
        <f t="shared" si="6"/>
        <v>#REF!</v>
      </c>
      <c r="D22" s="2"/>
      <c r="E22" s="2" t="e">
        <f>+#REF!</f>
        <v>#REF!</v>
      </c>
      <c r="F22" s="2"/>
      <c r="G22" s="2" t="e">
        <f>+#REF!</f>
        <v>#REF!</v>
      </c>
      <c r="H22" s="2"/>
      <c r="I22" s="2"/>
      <c r="J22" s="2"/>
      <c r="K22" s="2"/>
      <c r="L22" s="2"/>
      <c r="M22" s="2"/>
      <c r="N22" s="2"/>
      <c r="O22" s="2"/>
      <c r="P22" s="2"/>
      <c r="Q22" s="2"/>
      <c r="R22" s="2"/>
      <c r="S22" s="2"/>
      <c r="T22" s="2"/>
      <c r="U22" s="2"/>
      <c r="V22" s="2"/>
      <c r="W22" s="2"/>
      <c r="X22" s="2"/>
      <c r="Y22" s="2"/>
      <c r="Z22" s="2"/>
      <c r="AA22" s="2"/>
      <c r="AB22" s="2" t="e">
        <f t="shared" si="7"/>
        <v>#REF!</v>
      </c>
      <c r="AC22" s="2" t="e">
        <f t="shared" si="8"/>
        <v>#REF!</v>
      </c>
    </row>
    <row r="23" spans="1:29" x14ac:dyDescent="0.25">
      <c r="A23" s="403"/>
      <c r="B23" s="2" t="s">
        <v>8</v>
      </c>
      <c r="C23" s="2" t="e">
        <f t="shared" si="6"/>
        <v>#REF!</v>
      </c>
      <c r="D23" s="2"/>
      <c r="E23" s="2" t="e">
        <f>+#REF!</f>
        <v>#REF!</v>
      </c>
      <c r="F23" s="2"/>
      <c r="G23" s="2" t="e">
        <f>+#REF!</f>
        <v>#REF!</v>
      </c>
      <c r="H23" s="2"/>
      <c r="I23" s="2"/>
      <c r="J23" s="2"/>
      <c r="K23" s="2"/>
      <c r="L23" s="2"/>
      <c r="M23" s="2"/>
      <c r="N23" s="2"/>
      <c r="O23" s="2"/>
      <c r="P23" s="2"/>
      <c r="Q23" s="2"/>
      <c r="R23" s="2"/>
      <c r="S23" s="2"/>
      <c r="T23" s="2"/>
      <c r="U23" s="2"/>
      <c r="V23" s="2"/>
      <c r="W23" s="2"/>
      <c r="X23" s="2"/>
      <c r="Y23" s="2"/>
      <c r="Z23" s="2"/>
      <c r="AA23" s="2"/>
      <c r="AB23" s="2" t="e">
        <f t="shared" si="7"/>
        <v>#REF!</v>
      </c>
      <c r="AC23" s="2" t="e">
        <f t="shared" si="8"/>
        <v>#REF!</v>
      </c>
    </row>
    <row r="24" spans="1:29" x14ac:dyDescent="0.25">
      <c r="A24" s="403"/>
      <c r="B24" s="3" t="s">
        <v>25</v>
      </c>
      <c r="C24" s="3" t="e">
        <f>SUM(C20:C23)</f>
        <v>#REF!</v>
      </c>
      <c r="D24" s="3">
        <f>SUM(D20:D23)</f>
        <v>0</v>
      </c>
      <c r="E24" s="3" t="e">
        <f t="shared" ref="E24:AC24" si="9">SUM(E20:E23)</f>
        <v>#REF!</v>
      </c>
      <c r="F24" s="3">
        <f t="shared" si="9"/>
        <v>0</v>
      </c>
      <c r="G24" s="3" t="e">
        <f t="shared" si="9"/>
        <v>#REF!</v>
      </c>
      <c r="H24" s="3">
        <f t="shared" si="9"/>
        <v>0</v>
      </c>
      <c r="I24" s="3">
        <f t="shared" si="9"/>
        <v>0</v>
      </c>
      <c r="J24" s="3">
        <f t="shared" si="9"/>
        <v>0</v>
      </c>
      <c r="K24" s="3">
        <f t="shared" si="9"/>
        <v>0</v>
      </c>
      <c r="L24" s="3">
        <f t="shared" si="9"/>
        <v>0</v>
      </c>
      <c r="M24" s="3">
        <f t="shared" si="9"/>
        <v>0</v>
      </c>
      <c r="N24" s="3">
        <f t="shared" si="9"/>
        <v>0</v>
      </c>
      <c r="O24" s="3">
        <f t="shared" si="9"/>
        <v>0</v>
      </c>
      <c r="P24" s="3">
        <f t="shared" si="9"/>
        <v>0</v>
      </c>
      <c r="Q24" s="3">
        <f t="shared" si="9"/>
        <v>0</v>
      </c>
      <c r="R24" s="3">
        <f t="shared" si="9"/>
        <v>0</v>
      </c>
      <c r="S24" s="3">
        <f t="shared" si="9"/>
        <v>0</v>
      </c>
      <c r="T24" s="3">
        <f t="shared" si="9"/>
        <v>0</v>
      </c>
      <c r="U24" s="3">
        <f t="shared" si="9"/>
        <v>0</v>
      </c>
      <c r="V24" s="3">
        <f t="shared" si="9"/>
        <v>0</v>
      </c>
      <c r="W24" s="3">
        <f t="shared" si="9"/>
        <v>0</v>
      </c>
      <c r="X24" s="3">
        <f t="shared" si="9"/>
        <v>0</v>
      </c>
      <c r="Y24" s="3">
        <f t="shared" si="9"/>
        <v>0</v>
      </c>
      <c r="Z24" s="3">
        <f t="shared" si="9"/>
        <v>0</v>
      </c>
      <c r="AA24" s="3">
        <f t="shared" si="9"/>
        <v>0</v>
      </c>
      <c r="AB24" s="3" t="e">
        <f t="shared" si="9"/>
        <v>#REF!</v>
      </c>
      <c r="AC24" s="3" t="e">
        <f t="shared" si="9"/>
        <v>#REF!</v>
      </c>
    </row>
    <row r="26" spans="1:29" x14ac:dyDescent="0.25">
      <c r="A26" s="403" t="s">
        <v>27</v>
      </c>
      <c r="B26" s="2" t="s">
        <v>5</v>
      </c>
      <c r="C26" s="2" t="e">
        <f>+C14-C20</f>
        <v>#REF!</v>
      </c>
      <c r="D26" s="2">
        <f>+D14-D20</f>
        <v>0</v>
      </c>
      <c r="E26" s="2" t="e">
        <f>+E14-E20</f>
        <v>#REF!</v>
      </c>
      <c r="F26" s="2">
        <f t="shared" ref="F26:AC26" si="10">+F14-F20</f>
        <v>0</v>
      </c>
      <c r="G26" s="2" t="e">
        <f t="shared" si="10"/>
        <v>#REF!</v>
      </c>
      <c r="H26" s="2">
        <f t="shared" si="10"/>
        <v>0</v>
      </c>
      <c r="I26" s="2">
        <f t="shared" si="10"/>
        <v>0</v>
      </c>
      <c r="J26" s="2">
        <f t="shared" si="10"/>
        <v>0</v>
      </c>
      <c r="K26" s="2">
        <f t="shared" si="10"/>
        <v>0</v>
      </c>
      <c r="L26" s="2">
        <f t="shared" si="10"/>
        <v>0</v>
      </c>
      <c r="M26" s="2">
        <f t="shared" si="10"/>
        <v>0</v>
      </c>
      <c r="N26" s="2">
        <f t="shared" si="10"/>
        <v>0</v>
      </c>
      <c r="O26" s="2">
        <f t="shared" si="10"/>
        <v>0</v>
      </c>
      <c r="P26" s="2">
        <f t="shared" si="10"/>
        <v>0</v>
      </c>
      <c r="Q26" s="2">
        <f t="shared" si="10"/>
        <v>0</v>
      </c>
      <c r="R26" s="2">
        <f t="shared" si="10"/>
        <v>0</v>
      </c>
      <c r="S26" s="2">
        <f t="shared" si="10"/>
        <v>0</v>
      </c>
      <c r="T26" s="2">
        <f t="shared" si="10"/>
        <v>0</v>
      </c>
      <c r="U26" s="2">
        <f t="shared" si="10"/>
        <v>0</v>
      </c>
      <c r="V26" s="2">
        <f t="shared" si="10"/>
        <v>0</v>
      </c>
      <c r="W26" s="2">
        <f t="shared" si="10"/>
        <v>0</v>
      </c>
      <c r="X26" s="2">
        <f t="shared" si="10"/>
        <v>0</v>
      </c>
      <c r="Y26" s="2">
        <f t="shared" si="10"/>
        <v>0</v>
      </c>
      <c r="Z26" s="2">
        <f t="shared" si="10"/>
        <v>0</v>
      </c>
      <c r="AA26" s="2">
        <f t="shared" si="10"/>
        <v>0</v>
      </c>
      <c r="AB26" s="2" t="e">
        <f t="shared" si="10"/>
        <v>#REF!</v>
      </c>
      <c r="AC26" s="2" t="e">
        <f t="shared" si="10"/>
        <v>#REF!</v>
      </c>
    </row>
    <row r="27" spans="1:29" x14ac:dyDescent="0.25">
      <c r="A27" s="403"/>
      <c r="B27" s="2" t="s">
        <v>6</v>
      </c>
      <c r="C27" s="2" t="e">
        <f t="shared" ref="C27:E29" si="11">+C15-C21</f>
        <v>#REF!</v>
      </c>
      <c r="D27" s="2">
        <f t="shared" si="11"/>
        <v>0</v>
      </c>
      <c r="E27" s="2" t="e">
        <f t="shared" si="11"/>
        <v>#REF!</v>
      </c>
      <c r="F27" s="2">
        <f t="shared" ref="F27:AC27" si="12">+F15-F21</f>
        <v>0</v>
      </c>
      <c r="G27" s="2" t="e">
        <f t="shared" si="12"/>
        <v>#REF!</v>
      </c>
      <c r="H27" s="2">
        <f t="shared" si="12"/>
        <v>0</v>
      </c>
      <c r="I27" s="2">
        <f t="shared" si="12"/>
        <v>0</v>
      </c>
      <c r="J27" s="2">
        <f t="shared" si="12"/>
        <v>0</v>
      </c>
      <c r="K27" s="2">
        <f t="shared" si="12"/>
        <v>0</v>
      </c>
      <c r="L27" s="2">
        <f t="shared" si="12"/>
        <v>0</v>
      </c>
      <c r="M27" s="2">
        <f t="shared" si="12"/>
        <v>0</v>
      </c>
      <c r="N27" s="2">
        <f t="shared" si="12"/>
        <v>0</v>
      </c>
      <c r="O27" s="2">
        <f t="shared" si="12"/>
        <v>0</v>
      </c>
      <c r="P27" s="2">
        <f t="shared" si="12"/>
        <v>0</v>
      </c>
      <c r="Q27" s="2">
        <f t="shared" si="12"/>
        <v>0</v>
      </c>
      <c r="R27" s="2">
        <f t="shared" si="12"/>
        <v>0</v>
      </c>
      <c r="S27" s="2">
        <f t="shared" si="12"/>
        <v>0</v>
      </c>
      <c r="T27" s="2">
        <f t="shared" si="12"/>
        <v>0</v>
      </c>
      <c r="U27" s="2">
        <f t="shared" si="12"/>
        <v>0</v>
      </c>
      <c r="V27" s="2">
        <f t="shared" si="12"/>
        <v>0</v>
      </c>
      <c r="W27" s="2">
        <f t="shared" si="12"/>
        <v>0</v>
      </c>
      <c r="X27" s="2">
        <f t="shared" si="12"/>
        <v>0</v>
      </c>
      <c r="Y27" s="2">
        <f t="shared" si="12"/>
        <v>0</v>
      </c>
      <c r="Z27" s="2">
        <f t="shared" si="12"/>
        <v>0</v>
      </c>
      <c r="AA27" s="2">
        <f t="shared" si="12"/>
        <v>0</v>
      </c>
      <c r="AB27" s="2" t="e">
        <f t="shared" si="12"/>
        <v>#REF!</v>
      </c>
      <c r="AC27" s="2" t="e">
        <f t="shared" si="12"/>
        <v>#REF!</v>
      </c>
    </row>
    <row r="28" spans="1:29" x14ac:dyDescent="0.25">
      <c r="A28" s="403"/>
      <c r="B28" s="2" t="s">
        <v>7</v>
      </c>
      <c r="C28" s="2" t="e">
        <f t="shared" si="11"/>
        <v>#REF!</v>
      </c>
      <c r="D28" s="2">
        <f t="shared" si="11"/>
        <v>0</v>
      </c>
      <c r="E28" s="2" t="e">
        <f t="shared" si="11"/>
        <v>#REF!</v>
      </c>
      <c r="F28" s="2">
        <f t="shared" ref="F28:AC28" si="13">+F16-F22</f>
        <v>0</v>
      </c>
      <c r="G28" s="2" t="e">
        <f t="shared" si="13"/>
        <v>#REF!</v>
      </c>
      <c r="H28" s="2">
        <f t="shared" si="13"/>
        <v>0</v>
      </c>
      <c r="I28" s="2">
        <f t="shared" si="13"/>
        <v>0</v>
      </c>
      <c r="J28" s="2">
        <f t="shared" si="13"/>
        <v>0</v>
      </c>
      <c r="K28" s="2">
        <f t="shared" si="13"/>
        <v>0</v>
      </c>
      <c r="L28" s="2">
        <f t="shared" si="13"/>
        <v>0</v>
      </c>
      <c r="M28" s="2">
        <f t="shared" si="13"/>
        <v>0</v>
      </c>
      <c r="N28" s="2">
        <f t="shared" si="13"/>
        <v>0</v>
      </c>
      <c r="O28" s="2">
        <f t="shared" si="13"/>
        <v>0</v>
      </c>
      <c r="P28" s="2">
        <f t="shared" si="13"/>
        <v>0</v>
      </c>
      <c r="Q28" s="2">
        <f t="shared" si="13"/>
        <v>0</v>
      </c>
      <c r="R28" s="2">
        <f t="shared" si="13"/>
        <v>0</v>
      </c>
      <c r="S28" s="2">
        <f t="shared" si="13"/>
        <v>0</v>
      </c>
      <c r="T28" s="2">
        <f t="shared" si="13"/>
        <v>0</v>
      </c>
      <c r="U28" s="2">
        <f t="shared" si="13"/>
        <v>0</v>
      </c>
      <c r="V28" s="2">
        <f t="shared" si="13"/>
        <v>0</v>
      </c>
      <c r="W28" s="2">
        <f t="shared" si="13"/>
        <v>0</v>
      </c>
      <c r="X28" s="2">
        <f t="shared" si="13"/>
        <v>0</v>
      </c>
      <c r="Y28" s="2">
        <f t="shared" si="13"/>
        <v>0</v>
      </c>
      <c r="Z28" s="2">
        <f t="shared" si="13"/>
        <v>0</v>
      </c>
      <c r="AA28" s="2">
        <f t="shared" si="13"/>
        <v>0</v>
      </c>
      <c r="AB28" s="2" t="e">
        <f t="shared" si="13"/>
        <v>#REF!</v>
      </c>
      <c r="AC28" s="2" t="e">
        <f t="shared" si="13"/>
        <v>#REF!</v>
      </c>
    </row>
    <row r="29" spans="1:29" x14ac:dyDescent="0.25">
      <c r="A29" s="403"/>
      <c r="B29" s="2" t="s">
        <v>8</v>
      </c>
      <c r="C29" s="2" t="e">
        <f t="shared" si="11"/>
        <v>#REF!</v>
      </c>
      <c r="D29" s="2">
        <f t="shared" si="11"/>
        <v>0</v>
      </c>
      <c r="E29" s="2" t="e">
        <f t="shared" si="11"/>
        <v>#REF!</v>
      </c>
      <c r="F29" s="2">
        <f t="shared" ref="F29:AC29" si="14">+F17-F23</f>
        <v>0</v>
      </c>
      <c r="G29" s="2" t="e">
        <f t="shared" si="14"/>
        <v>#REF!</v>
      </c>
      <c r="H29" s="2">
        <f t="shared" si="14"/>
        <v>0</v>
      </c>
      <c r="I29" s="2">
        <f t="shared" si="14"/>
        <v>0</v>
      </c>
      <c r="J29" s="2">
        <f t="shared" si="14"/>
        <v>0</v>
      </c>
      <c r="K29" s="2">
        <f t="shared" si="14"/>
        <v>0</v>
      </c>
      <c r="L29" s="2">
        <f t="shared" si="14"/>
        <v>0</v>
      </c>
      <c r="M29" s="2">
        <f t="shared" si="14"/>
        <v>0</v>
      </c>
      <c r="N29" s="2">
        <f t="shared" si="14"/>
        <v>0</v>
      </c>
      <c r="O29" s="2">
        <f t="shared" si="14"/>
        <v>0</v>
      </c>
      <c r="P29" s="2">
        <f t="shared" si="14"/>
        <v>0</v>
      </c>
      <c r="Q29" s="2">
        <f t="shared" si="14"/>
        <v>0</v>
      </c>
      <c r="R29" s="2">
        <f t="shared" si="14"/>
        <v>0</v>
      </c>
      <c r="S29" s="2">
        <f t="shared" si="14"/>
        <v>0</v>
      </c>
      <c r="T29" s="2">
        <f t="shared" si="14"/>
        <v>0</v>
      </c>
      <c r="U29" s="2">
        <f t="shared" si="14"/>
        <v>0</v>
      </c>
      <c r="V29" s="2">
        <f t="shared" si="14"/>
        <v>0</v>
      </c>
      <c r="W29" s="2">
        <f t="shared" si="14"/>
        <v>0</v>
      </c>
      <c r="X29" s="2">
        <f t="shared" si="14"/>
        <v>0</v>
      </c>
      <c r="Y29" s="2">
        <f t="shared" si="14"/>
        <v>0</v>
      </c>
      <c r="Z29" s="2">
        <f t="shared" si="14"/>
        <v>0</v>
      </c>
      <c r="AA29" s="2">
        <f t="shared" si="14"/>
        <v>0</v>
      </c>
      <c r="AB29" s="2" t="e">
        <f t="shared" si="14"/>
        <v>#REF!</v>
      </c>
      <c r="AC29" s="2" t="e">
        <f t="shared" si="14"/>
        <v>#REF!</v>
      </c>
    </row>
    <row r="30" spans="1:29" s="6" customFormat="1" x14ac:dyDescent="0.25">
      <c r="A30" s="403"/>
      <c r="B30" s="3" t="s">
        <v>25</v>
      </c>
      <c r="C30" s="3" t="e">
        <f>SUM(C26:C29)</f>
        <v>#REF!</v>
      </c>
      <c r="D30" s="3">
        <f>SUM(D26:D29)</f>
        <v>0</v>
      </c>
      <c r="E30" s="3" t="e">
        <f t="shared" ref="E30:AC30" si="15">SUM(E26:E29)</f>
        <v>#REF!</v>
      </c>
      <c r="F30" s="3">
        <f t="shared" si="15"/>
        <v>0</v>
      </c>
      <c r="G30" s="3" t="e">
        <f>SUM(G26:G29)</f>
        <v>#REF!</v>
      </c>
      <c r="H30" s="3">
        <f t="shared" si="15"/>
        <v>0</v>
      </c>
      <c r="I30" s="3">
        <f t="shared" si="15"/>
        <v>0</v>
      </c>
      <c r="J30" s="3">
        <f t="shared" si="15"/>
        <v>0</v>
      </c>
      <c r="K30" s="3">
        <f t="shared" si="15"/>
        <v>0</v>
      </c>
      <c r="L30" s="3">
        <f t="shared" si="15"/>
        <v>0</v>
      </c>
      <c r="M30" s="3">
        <f t="shared" si="15"/>
        <v>0</v>
      </c>
      <c r="N30" s="3">
        <f t="shared" si="15"/>
        <v>0</v>
      </c>
      <c r="O30" s="3">
        <f t="shared" si="15"/>
        <v>0</v>
      </c>
      <c r="P30" s="3">
        <f t="shared" si="15"/>
        <v>0</v>
      </c>
      <c r="Q30" s="3">
        <f t="shared" si="15"/>
        <v>0</v>
      </c>
      <c r="R30" s="3">
        <f t="shared" si="15"/>
        <v>0</v>
      </c>
      <c r="S30" s="3">
        <f t="shared" si="15"/>
        <v>0</v>
      </c>
      <c r="T30" s="3">
        <f t="shared" si="15"/>
        <v>0</v>
      </c>
      <c r="U30" s="3">
        <f t="shared" si="15"/>
        <v>0</v>
      </c>
      <c r="V30" s="3">
        <f t="shared" si="15"/>
        <v>0</v>
      </c>
      <c r="W30" s="3">
        <f t="shared" si="15"/>
        <v>0</v>
      </c>
      <c r="X30" s="3">
        <f t="shared" si="15"/>
        <v>0</v>
      </c>
      <c r="Y30" s="3">
        <f t="shared" si="15"/>
        <v>0</v>
      </c>
      <c r="Z30" s="3">
        <f t="shared" si="15"/>
        <v>0</v>
      </c>
      <c r="AA30" s="3">
        <f t="shared" si="15"/>
        <v>0</v>
      </c>
      <c r="AB30" s="3" t="e">
        <f t="shared" si="15"/>
        <v>#REF!</v>
      </c>
      <c r="AC30" s="3" t="e">
        <f t="shared" si="15"/>
        <v>#REF!</v>
      </c>
    </row>
  </sheetData>
  <mergeCells count="16">
    <mergeCell ref="A14:A18"/>
    <mergeCell ref="A20:A24"/>
    <mergeCell ref="A26:A30"/>
    <mergeCell ref="D12:E12"/>
    <mergeCell ref="Z12:AA12"/>
    <mergeCell ref="X12:Y12"/>
    <mergeCell ref="T12:U12"/>
    <mergeCell ref="P12:Q12"/>
    <mergeCell ref="AB12:AC12"/>
    <mergeCell ref="F12:G12"/>
    <mergeCell ref="V12:W12"/>
    <mergeCell ref="R12:S12"/>
    <mergeCell ref="H12:I12"/>
    <mergeCell ref="J12:K12"/>
    <mergeCell ref="L12:M12"/>
    <mergeCell ref="N12:O1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45"/>
  <sheetViews>
    <sheetView topLeftCell="A31" zoomScale="90" workbookViewId="0">
      <selection activeCell="A35" sqref="A35"/>
    </sheetView>
  </sheetViews>
  <sheetFormatPr baseColWidth="10" defaultColWidth="10.85546875" defaultRowHeight="15" x14ac:dyDescent="0.25"/>
  <cols>
    <col min="1" max="1" width="72" style="149" bestFit="1" customWidth="1"/>
    <col min="2" max="2" width="73.42578125" style="149" customWidth="1"/>
    <col min="3" max="3" width="10.85546875" style="149"/>
    <col min="4" max="4" width="31.140625" style="149" customWidth="1"/>
    <col min="5" max="5" width="70.140625" style="149" customWidth="1"/>
    <col min="6" max="6" width="17.28515625" style="149" customWidth="1"/>
    <col min="7" max="8" width="21.85546875" style="149" customWidth="1"/>
    <col min="9" max="9" width="19.28515625" style="149" customWidth="1"/>
    <col min="10" max="10" width="42" style="149" customWidth="1"/>
    <col min="11" max="16384" width="10.85546875" style="149"/>
  </cols>
  <sheetData>
    <row r="1" spans="1:2" ht="25.5" customHeight="1" x14ac:dyDescent="0.25">
      <c r="A1" s="897" t="s">
        <v>136</v>
      </c>
      <c r="B1" s="898"/>
    </row>
    <row r="2" spans="1:2" ht="25.5" customHeight="1" x14ac:dyDescent="0.25">
      <c r="A2" s="895" t="s">
        <v>258</v>
      </c>
      <c r="B2" s="896"/>
    </row>
    <row r="3" spans="1:2" x14ac:dyDescent="0.25">
      <c r="A3" s="150" t="s">
        <v>259</v>
      </c>
      <c r="B3" s="151" t="s">
        <v>260</v>
      </c>
    </row>
    <row r="4" spans="1:2" x14ac:dyDescent="0.25">
      <c r="A4" s="152" t="s">
        <v>42</v>
      </c>
      <c r="B4" s="153" t="s">
        <v>261</v>
      </c>
    </row>
    <row r="5" spans="1:2" ht="105" x14ac:dyDescent="0.25">
      <c r="A5" s="152" t="s">
        <v>43</v>
      </c>
      <c r="B5" s="154" t="s">
        <v>262</v>
      </c>
    </row>
    <row r="6" spans="1:2" x14ac:dyDescent="0.25">
      <c r="A6" s="152" t="s">
        <v>47</v>
      </c>
      <c r="B6" s="899" t="s">
        <v>263</v>
      </c>
    </row>
    <row r="7" spans="1:2" x14ac:dyDescent="0.25">
      <c r="A7" s="152" t="s">
        <v>49</v>
      </c>
      <c r="B7" s="900"/>
    </row>
    <row r="8" spans="1:2" x14ac:dyDescent="0.25">
      <c r="A8" s="152" t="s">
        <v>51</v>
      </c>
      <c r="B8" s="900"/>
    </row>
    <row r="9" spans="1:2" x14ac:dyDescent="0.25">
      <c r="A9" s="152" t="s">
        <v>264</v>
      </c>
      <c r="B9" s="901"/>
    </row>
    <row r="10" spans="1:2" ht="30" x14ac:dyDescent="0.25">
      <c r="A10" s="152" t="s">
        <v>40</v>
      </c>
      <c r="B10" s="155" t="s">
        <v>265</v>
      </c>
    </row>
    <row r="11" spans="1:2" ht="45" x14ac:dyDescent="0.25">
      <c r="A11" s="152" t="s">
        <v>58</v>
      </c>
      <c r="B11" s="155" t="s">
        <v>266</v>
      </c>
    </row>
    <row r="12" spans="1:2" ht="60" x14ac:dyDescent="0.25">
      <c r="A12" s="152" t="s">
        <v>57</v>
      </c>
      <c r="B12" s="156" t="s">
        <v>267</v>
      </c>
    </row>
    <row r="13" spans="1:2" ht="30" x14ac:dyDescent="0.25">
      <c r="A13" s="152" t="s">
        <v>268</v>
      </c>
      <c r="B13" s="156" t="s">
        <v>269</v>
      </c>
    </row>
    <row r="14" spans="1:2" ht="45" x14ac:dyDescent="0.25">
      <c r="A14" s="152" t="s">
        <v>270</v>
      </c>
      <c r="B14" s="156" t="s">
        <v>271</v>
      </c>
    </row>
    <row r="15" spans="1:2" ht="72" customHeight="1" x14ac:dyDescent="0.25">
      <c r="A15" s="106" t="s">
        <v>272</v>
      </c>
      <c r="B15" s="157" t="s">
        <v>273</v>
      </c>
    </row>
    <row r="16" spans="1:2" ht="194.25" x14ac:dyDescent="0.25">
      <c r="A16" s="106" t="s">
        <v>274</v>
      </c>
      <c r="B16" s="158" t="s">
        <v>275</v>
      </c>
    </row>
    <row r="17" spans="1:2" ht="25.5" customHeight="1" x14ac:dyDescent="0.25">
      <c r="A17" s="895" t="s">
        <v>276</v>
      </c>
      <c r="B17" s="896"/>
    </row>
    <row r="18" spans="1:2" x14ac:dyDescent="0.25">
      <c r="A18" s="150" t="s">
        <v>259</v>
      </c>
      <c r="B18" s="151" t="s">
        <v>260</v>
      </c>
    </row>
    <row r="19" spans="1:2" x14ac:dyDescent="0.25">
      <c r="A19" s="152" t="s">
        <v>42</v>
      </c>
      <c r="B19" s="153" t="s">
        <v>261</v>
      </c>
    </row>
    <row r="20" spans="1:2" ht="105" x14ac:dyDescent="0.25">
      <c r="A20" s="152" t="s">
        <v>43</v>
      </c>
      <c r="B20" s="159" t="s">
        <v>277</v>
      </c>
    </row>
    <row r="21" spans="1:2" ht="30" x14ac:dyDescent="0.25">
      <c r="A21" s="152" t="s">
        <v>278</v>
      </c>
      <c r="B21" s="156" t="s">
        <v>279</v>
      </c>
    </row>
    <row r="22" spans="1:2" ht="45" x14ac:dyDescent="0.25">
      <c r="A22" s="152" t="s">
        <v>280</v>
      </c>
      <c r="B22" s="156" t="s">
        <v>281</v>
      </c>
    </row>
    <row r="23" spans="1:2" ht="75" x14ac:dyDescent="0.25">
      <c r="A23" s="152" t="s">
        <v>282</v>
      </c>
      <c r="B23" s="156" t="s">
        <v>283</v>
      </c>
    </row>
    <row r="24" spans="1:2" ht="30" x14ac:dyDescent="0.25">
      <c r="A24" s="152" t="s">
        <v>284</v>
      </c>
      <c r="B24" s="156" t="s">
        <v>285</v>
      </c>
    </row>
    <row r="25" spans="1:2" x14ac:dyDescent="0.25">
      <c r="A25" s="152" t="s">
        <v>286</v>
      </c>
      <c r="B25" s="156" t="s">
        <v>287</v>
      </c>
    </row>
    <row r="26" spans="1:2" ht="45.95" customHeight="1" x14ac:dyDescent="0.25">
      <c r="A26" s="152" t="s">
        <v>288</v>
      </c>
      <c r="B26" s="160" t="s">
        <v>289</v>
      </c>
    </row>
    <row r="27" spans="1:2" ht="75" x14ac:dyDescent="0.25">
      <c r="A27" s="152" t="s">
        <v>150</v>
      </c>
      <c r="B27" s="160" t="s">
        <v>290</v>
      </c>
    </row>
    <row r="28" spans="1:2" ht="45" x14ac:dyDescent="0.25">
      <c r="A28" s="152" t="s">
        <v>291</v>
      </c>
      <c r="B28" s="160" t="s">
        <v>292</v>
      </c>
    </row>
    <row r="29" spans="1:2" ht="45" x14ac:dyDescent="0.25">
      <c r="A29" s="152" t="s">
        <v>293</v>
      </c>
      <c r="B29" s="160" t="s">
        <v>294</v>
      </c>
    </row>
    <row r="30" spans="1:2" ht="45" x14ac:dyDescent="0.25">
      <c r="A30" s="152" t="s">
        <v>295</v>
      </c>
      <c r="B30" s="160" t="s">
        <v>296</v>
      </c>
    </row>
    <row r="31" spans="1:2" ht="144" customHeight="1" x14ac:dyDescent="0.25">
      <c r="A31" s="152" t="s">
        <v>297</v>
      </c>
      <c r="B31" s="160" t="s">
        <v>298</v>
      </c>
    </row>
    <row r="32" spans="1:2" ht="30" x14ac:dyDescent="0.25">
      <c r="A32" s="152" t="s">
        <v>299</v>
      </c>
      <c r="B32" s="160" t="s">
        <v>300</v>
      </c>
    </row>
    <row r="33" spans="1:2" ht="30" x14ac:dyDescent="0.25">
      <c r="A33" s="152" t="s">
        <v>301</v>
      </c>
      <c r="B33" s="160" t="s">
        <v>302</v>
      </c>
    </row>
    <row r="34" spans="1:2" ht="30" x14ac:dyDescent="0.25">
      <c r="A34" s="152" t="s">
        <v>303</v>
      </c>
      <c r="B34" s="160" t="s">
        <v>304</v>
      </c>
    </row>
    <row r="35" spans="1:2" ht="30" x14ac:dyDescent="0.25">
      <c r="A35" s="152" t="s">
        <v>305</v>
      </c>
      <c r="B35" s="160" t="s">
        <v>306</v>
      </c>
    </row>
    <row r="36" spans="1:2" ht="75" x14ac:dyDescent="0.25">
      <c r="A36" s="152" t="s">
        <v>307</v>
      </c>
      <c r="B36" s="160" t="s">
        <v>308</v>
      </c>
    </row>
    <row r="37" spans="1:2" x14ac:dyDescent="0.25">
      <c r="A37" s="152" t="s">
        <v>139</v>
      </c>
      <c r="B37" s="160" t="s">
        <v>309</v>
      </c>
    </row>
    <row r="38" spans="1:2" ht="30" x14ac:dyDescent="0.25">
      <c r="A38" s="152" t="s">
        <v>310</v>
      </c>
      <c r="B38" s="160" t="s">
        <v>311</v>
      </c>
    </row>
    <row r="39" spans="1:2" ht="45" x14ac:dyDescent="0.25">
      <c r="A39" s="152" t="s">
        <v>312</v>
      </c>
      <c r="B39" s="160" t="s">
        <v>313</v>
      </c>
    </row>
    <row r="40" spans="1:2" ht="28.5" x14ac:dyDescent="0.25">
      <c r="A40" s="106" t="s">
        <v>142</v>
      </c>
      <c r="B40" s="160" t="s">
        <v>314</v>
      </c>
    </row>
    <row r="41" spans="1:2" ht="25.5" customHeight="1" x14ac:dyDescent="0.25">
      <c r="A41" s="895" t="s">
        <v>315</v>
      </c>
      <c r="B41" s="896"/>
    </row>
    <row r="42" spans="1:2" x14ac:dyDescent="0.25">
      <c r="A42" s="897" t="s">
        <v>316</v>
      </c>
      <c r="B42" s="898"/>
    </row>
    <row r="43" spans="1:2" ht="72" customHeight="1" x14ac:dyDescent="0.25">
      <c r="A43" s="893" t="s">
        <v>317</v>
      </c>
      <c r="B43" s="894"/>
    </row>
    <row r="44" spans="1:2" ht="30" x14ac:dyDescent="0.25">
      <c r="A44" s="152" t="s">
        <v>293</v>
      </c>
      <c r="B44" s="160" t="s">
        <v>318</v>
      </c>
    </row>
    <row r="45" spans="1:2" ht="45" x14ac:dyDescent="0.25">
      <c r="A45" s="106" t="s">
        <v>319</v>
      </c>
      <c r="B45" s="160" t="s">
        <v>320</v>
      </c>
    </row>
  </sheetData>
  <mergeCells count="7">
    <mergeCell ref="A43:B43"/>
    <mergeCell ref="A41:B41"/>
    <mergeCell ref="A42:B42"/>
    <mergeCell ref="A1:B1"/>
    <mergeCell ref="A2:B2"/>
    <mergeCell ref="B6:B9"/>
    <mergeCell ref="A17:B17"/>
  </mergeCells>
  <pageMargins left="0.25" right="0.25" top="0.75" bottom="0.75" header="0.3" footer="0.3"/>
  <pageSetup paperSize="9" scale="3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56"/>
  <sheetViews>
    <sheetView zoomScale="91" workbookViewId="0"/>
  </sheetViews>
  <sheetFormatPr baseColWidth="10" defaultColWidth="11.42578125" defaultRowHeight="15" x14ac:dyDescent="0.25"/>
  <cols>
    <col min="1" max="1" width="44.140625" style="104" customWidth="1"/>
    <col min="2" max="2" width="61.85546875" style="104" customWidth="1"/>
    <col min="3" max="3" width="61.140625" style="104" customWidth="1"/>
    <col min="4" max="4" width="81" style="104" customWidth="1"/>
    <col min="5" max="5" width="32.85546875" style="149" customWidth="1"/>
    <col min="6" max="6" width="19" style="104" customWidth="1"/>
    <col min="7" max="7" width="29.42578125" style="104" customWidth="1"/>
    <col min="8" max="8" width="36.28515625" style="104" customWidth="1"/>
    <col min="9" max="9" width="40" style="104" customWidth="1"/>
    <col min="10" max="16384" width="11.42578125" style="104"/>
  </cols>
  <sheetData>
    <row r="1" spans="1:9" s="116" customFormat="1" x14ac:dyDescent="0.25">
      <c r="A1" s="200" t="s">
        <v>321</v>
      </c>
      <c r="B1" s="200" t="s">
        <v>322</v>
      </c>
      <c r="C1" s="200" t="s">
        <v>323</v>
      </c>
      <c r="D1" s="200" t="s">
        <v>324</v>
      </c>
      <c r="E1" s="200" t="s">
        <v>295</v>
      </c>
      <c r="F1" s="200" t="s">
        <v>325</v>
      </c>
      <c r="G1" s="200" t="s">
        <v>326</v>
      </c>
      <c r="H1" s="200" t="s">
        <v>220</v>
      </c>
      <c r="I1" s="200" t="s">
        <v>286</v>
      </c>
    </row>
    <row r="2" spans="1:9" s="116" customFormat="1" x14ac:dyDescent="0.25">
      <c r="A2" s="125" t="s">
        <v>327</v>
      </c>
      <c r="B2" s="161" t="s">
        <v>328</v>
      </c>
      <c r="C2" s="125" t="s">
        <v>329</v>
      </c>
      <c r="D2" s="222" t="s">
        <v>330</v>
      </c>
      <c r="E2" s="125" t="s">
        <v>331</v>
      </c>
      <c r="F2" s="162" t="s">
        <v>332</v>
      </c>
      <c r="G2" s="117" t="s">
        <v>333</v>
      </c>
      <c r="H2" s="117" t="s">
        <v>334</v>
      </c>
      <c r="I2" s="162" t="s">
        <v>335</v>
      </c>
    </row>
    <row r="3" spans="1:9" x14ac:dyDescent="0.25">
      <c r="A3" s="125" t="s">
        <v>144</v>
      </c>
      <c r="B3" s="161" t="s">
        <v>336</v>
      </c>
      <c r="C3" s="125" t="s">
        <v>337</v>
      </c>
      <c r="D3" s="163" t="s">
        <v>338</v>
      </c>
      <c r="E3" s="125" t="s">
        <v>339</v>
      </c>
      <c r="F3" s="162" t="s">
        <v>340</v>
      </c>
      <c r="G3" s="117" t="s">
        <v>341</v>
      </c>
      <c r="H3" s="117" t="s">
        <v>229</v>
      </c>
      <c r="I3" s="162" t="s">
        <v>342</v>
      </c>
    </row>
    <row r="4" spans="1:9" x14ac:dyDescent="0.25">
      <c r="A4" s="125" t="s">
        <v>343</v>
      </c>
      <c r="B4" s="161" t="s">
        <v>344</v>
      </c>
      <c r="C4" s="125" t="s">
        <v>345</v>
      </c>
      <c r="D4" s="163" t="s">
        <v>346</v>
      </c>
      <c r="E4" s="125" t="s">
        <v>347</v>
      </c>
      <c r="F4" s="162" t="s">
        <v>348</v>
      </c>
      <c r="G4" s="117" t="s">
        <v>349</v>
      </c>
      <c r="H4" s="117" t="s">
        <v>224</v>
      </c>
      <c r="I4" s="162" t="s">
        <v>350</v>
      </c>
    </row>
    <row r="5" spans="1:9" x14ac:dyDescent="0.25">
      <c r="A5" s="125" t="s">
        <v>351</v>
      </c>
      <c r="B5" s="161" t="s">
        <v>352</v>
      </c>
      <c r="C5" s="125" t="s">
        <v>353</v>
      </c>
      <c r="D5" s="163" t="s">
        <v>354</v>
      </c>
      <c r="E5" s="125" t="s">
        <v>355</v>
      </c>
      <c r="F5" s="162" t="s">
        <v>356</v>
      </c>
      <c r="G5" s="117" t="s">
        <v>357</v>
      </c>
      <c r="H5" s="117" t="s">
        <v>225</v>
      </c>
      <c r="I5" s="162" t="s">
        <v>358</v>
      </c>
    </row>
    <row r="6" spans="1:9" ht="30" x14ac:dyDescent="0.25">
      <c r="A6" s="125" t="s">
        <v>359</v>
      </c>
      <c r="B6" s="161" t="s">
        <v>360</v>
      </c>
      <c r="C6" s="125" t="s">
        <v>361</v>
      </c>
      <c r="D6" s="163" t="s">
        <v>362</v>
      </c>
      <c r="E6" s="125" t="s">
        <v>363</v>
      </c>
      <c r="G6" s="117" t="s">
        <v>364</v>
      </c>
      <c r="H6" s="117" t="s">
        <v>226</v>
      </c>
      <c r="I6" s="162" t="s">
        <v>365</v>
      </c>
    </row>
    <row r="7" spans="1:9" ht="30" x14ac:dyDescent="0.25">
      <c r="B7" s="161" t="s">
        <v>366</v>
      </c>
      <c r="C7" s="125" t="s">
        <v>367</v>
      </c>
      <c r="D7" s="163" t="s">
        <v>368</v>
      </c>
      <c r="E7" s="162" t="s">
        <v>369</v>
      </c>
      <c r="G7" s="125" t="s">
        <v>235</v>
      </c>
      <c r="H7" s="117" t="s">
        <v>227</v>
      </c>
      <c r="I7" s="162" t="s">
        <v>370</v>
      </c>
    </row>
    <row r="8" spans="1:9" ht="30" x14ac:dyDescent="0.25">
      <c r="B8" s="161" t="s">
        <v>371</v>
      </c>
      <c r="C8" s="125" t="s">
        <v>372</v>
      </c>
      <c r="D8" s="163" t="s">
        <v>373</v>
      </c>
      <c r="E8" s="162" t="s">
        <v>374</v>
      </c>
      <c r="I8" s="162" t="s">
        <v>375</v>
      </c>
    </row>
    <row r="9" spans="1:9" ht="32.1" customHeight="1" x14ac:dyDescent="0.25">
      <c r="B9" s="161" t="s">
        <v>376</v>
      </c>
      <c r="C9" s="125" t="s">
        <v>377</v>
      </c>
      <c r="D9" s="163" t="s">
        <v>378</v>
      </c>
      <c r="E9" s="162" t="s">
        <v>379</v>
      </c>
      <c r="I9" s="162" t="s">
        <v>380</v>
      </c>
    </row>
    <row r="10" spans="1:9" x14ac:dyDescent="0.25">
      <c r="B10" s="161" t="s">
        <v>381</v>
      </c>
      <c r="C10" s="125" t="s">
        <v>382</v>
      </c>
      <c r="D10" s="163" t="s">
        <v>383</v>
      </c>
      <c r="E10" s="162" t="s">
        <v>384</v>
      </c>
      <c r="I10" s="162" t="s">
        <v>385</v>
      </c>
    </row>
    <row r="11" spans="1:9" x14ac:dyDescent="0.25">
      <c r="B11" s="161" t="s">
        <v>386</v>
      </c>
      <c r="C11" s="125" t="s">
        <v>387</v>
      </c>
      <c r="D11" s="163" t="s">
        <v>388</v>
      </c>
      <c r="E11" s="162" t="s">
        <v>389</v>
      </c>
      <c r="I11" s="162" t="s">
        <v>390</v>
      </c>
    </row>
    <row r="12" spans="1:9" ht="30" x14ac:dyDescent="0.25">
      <c r="B12" s="161" t="s">
        <v>391</v>
      </c>
      <c r="C12" s="125" t="s">
        <v>392</v>
      </c>
      <c r="D12" s="163" t="s">
        <v>393</v>
      </c>
      <c r="E12" s="162" t="s">
        <v>394</v>
      </c>
      <c r="I12" s="162" t="s">
        <v>395</v>
      </c>
    </row>
    <row r="13" spans="1:9" x14ac:dyDescent="0.25">
      <c r="B13" s="164" t="s">
        <v>396</v>
      </c>
      <c r="D13" s="163" t="s">
        <v>397</v>
      </c>
      <c r="E13" s="162" t="s">
        <v>398</v>
      </c>
      <c r="I13" s="162" t="s">
        <v>399</v>
      </c>
    </row>
    <row r="14" spans="1:9" x14ac:dyDescent="0.25">
      <c r="B14" s="161" t="s">
        <v>400</v>
      </c>
      <c r="D14" s="163" t="s">
        <v>401</v>
      </c>
      <c r="E14" s="162" t="s">
        <v>402</v>
      </c>
    </row>
    <row r="15" spans="1:9" x14ac:dyDescent="0.25">
      <c r="B15" s="161" t="s">
        <v>403</v>
      </c>
      <c r="D15" s="163" t="s">
        <v>404</v>
      </c>
      <c r="E15" s="162" t="s">
        <v>405</v>
      </c>
    </row>
    <row r="16" spans="1:9" x14ac:dyDescent="0.25">
      <c r="B16" s="161" t="s">
        <v>406</v>
      </c>
      <c r="D16" s="163" t="s">
        <v>407</v>
      </c>
      <c r="E16" s="165"/>
    </row>
    <row r="17" spans="2:5" x14ac:dyDescent="0.25">
      <c r="B17" s="161" t="s">
        <v>408</v>
      </c>
      <c r="D17" s="163" t="s">
        <v>409</v>
      </c>
      <c r="E17" s="165"/>
    </row>
    <row r="18" spans="2:5" x14ac:dyDescent="0.25">
      <c r="B18" s="161" t="s">
        <v>410</v>
      </c>
      <c r="D18" s="163" t="s">
        <v>411</v>
      </c>
      <c r="E18" s="165"/>
    </row>
    <row r="19" spans="2:5" x14ac:dyDescent="0.25">
      <c r="B19" s="161" t="s">
        <v>412</v>
      </c>
      <c r="D19" s="163" t="s">
        <v>413</v>
      </c>
      <c r="E19" s="165"/>
    </row>
    <row r="20" spans="2:5" x14ac:dyDescent="0.25">
      <c r="B20" s="161" t="s">
        <v>414</v>
      </c>
      <c r="D20" s="163" t="s">
        <v>415</v>
      </c>
      <c r="E20" s="165"/>
    </row>
    <row r="21" spans="2:5" x14ac:dyDescent="0.25">
      <c r="B21" s="161" t="s">
        <v>416</v>
      </c>
      <c r="D21" s="163" t="s">
        <v>417</v>
      </c>
      <c r="E21" s="165"/>
    </row>
    <row r="22" spans="2:5" x14ac:dyDescent="0.25">
      <c r="B22" s="161" t="s">
        <v>418</v>
      </c>
      <c r="D22" s="163" t="s">
        <v>419</v>
      </c>
      <c r="E22" s="165"/>
    </row>
    <row r="23" spans="2:5" x14ac:dyDescent="0.25">
      <c r="B23" s="161" t="s">
        <v>420</v>
      </c>
      <c r="D23" s="163" t="s">
        <v>421</v>
      </c>
      <c r="E23" s="165"/>
    </row>
    <row r="24" spans="2:5" x14ac:dyDescent="0.25">
      <c r="D24" s="166" t="s">
        <v>422</v>
      </c>
      <c r="E24" s="166" t="s">
        <v>423</v>
      </c>
    </row>
    <row r="25" spans="2:5" x14ac:dyDescent="0.25">
      <c r="D25" s="167" t="s">
        <v>424</v>
      </c>
      <c r="E25" s="162" t="s">
        <v>425</v>
      </c>
    </row>
    <row r="26" spans="2:5" x14ac:dyDescent="0.25">
      <c r="D26" s="167" t="s">
        <v>426</v>
      </c>
      <c r="E26" s="162" t="s">
        <v>427</v>
      </c>
    </row>
    <row r="27" spans="2:5" x14ac:dyDescent="0.25">
      <c r="D27" s="902" t="s">
        <v>428</v>
      </c>
      <c r="E27" s="162" t="s">
        <v>429</v>
      </c>
    </row>
    <row r="28" spans="2:5" x14ac:dyDescent="0.25">
      <c r="D28" s="903"/>
      <c r="E28" s="162" t="s">
        <v>430</v>
      </c>
    </row>
    <row r="29" spans="2:5" x14ac:dyDescent="0.25">
      <c r="D29" s="903"/>
      <c r="E29" s="162" t="s">
        <v>431</v>
      </c>
    </row>
    <row r="30" spans="2:5" x14ac:dyDescent="0.25">
      <c r="D30" s="904"/>
      <c r="E30" s="162" t="s">
        <v>432</v>
      </c>
    </row>
    <row r="31" spans="2:5" x14ac:dyDescent="0.25">
      <c r="D31" s="167" t="s">
        <v>433</v>
      </c>
      <c r="E31" s="162" t="s">
        <v>434</v>
      </c>
    </row>
    <row r="32" spans="2:5" x14ac:dyDescent="0.25">
      <c r="D32" s="167" t="s">
        <v>435</v>
      </c>
      <c r="E32" s="162" t="s">
        <v>436</v>
      </c>
    </row>
    <row r="33" spans="4:5" x14ac:dyDescent="0.25">
      <c r="D33" s="167" t="s">
        <v>437</v>
      </c>
      <c r="E33" s="162" t="s">
        <v>438</v>
      </c>
    </row>
    <row r="34" spans="4:5" x14ac:dyDescent="0.25">
      <c r="D34" s="167" t="s">
        <v>439</v>
      </c>
      <c r="E34" s="162" t="s">
        <v>440</v>
      </c>
    </row>
    <row r="35" spans="4:5" x14ac:dyDescent="0.25">
      <c r="D35" s="167" t="s">
        <v>441</v>
      </c>
      <c r="E35" s="162" t="s">
        <v>442</v>
      </c>
    </row>
    <row r="36" spans="4:5" x14ac:dyDescent="0.25">
      <c r="D36" s="167" t="s">
        <v>443</v>
      </c>
      <c r="E36" s="162" t="s">
        <v>444</v>
      </c>
    </row>
    <row r="37" spans="4:5" x14ac:dyDescent="0.25">
      <c r="D37" s="167" t="s">
        <v>445</v>
      </c>
      <c r="E37" s="162" t="s">
        <v>446</v>
      </c>
    </row>
    <row r="38" spans="4:5" x14ac:dyDescent="0.25">
      <c r="D38" s="167" t="s">
        <v>447</v>
      </c>
      <c r="E38" s="162" t="s">
        <v>448</v>
      </c>
    </row>
    <row r="39" spans="4:5" x14ac:dyDescent="0.25">
      <c r="D39" s="168" t="s">
        <v>449</v>
      </c>
      <c r="E39" s="162" t="s">
        <v>450</v>
      </c>
    </row>
    <row r="40" spans="4:5" x14ac:dyDescent="0.25">
      <c r="D40" s="168" t="s">
        <v>451</v>
      </c>
      <c r="E40" s="162" t="s">
        <v>452</v>
      </c>
    </row>
    <row r="41" spans="4:5" x14ac:dyDescent="0.25">
      <c r="D41" s="167" t="s">
        <v>453</v>
      </c>
      <c r="E41" s="162" t="s">
        <v>454</v>
      </c>
    </row>
    <row r="42" spans="4:5" x14ac:dyDescent="0.25">
      <c r="D42" s="167" t="s">
        <v>455</v>
      </c>
      <c r="E42" s="162" t="s">
        <v>456</v>
      </c>
    </row>
    <row r="43" spans="4:5" x14ac:dyDescent="0.25">
      <c r="D43" s="168" t="s">
        <v>457</v>
      </c>
      <c r="E43" s="162" t="s">
        <v>458</v>
      </c>
    </row>
    <row r="44" spans="4:5" x14ac:dyDescent="0.25">
      <c r="D44" s="169" t="s">
        <v>459</v>
      </c>
      <c r="E44" s="162" t="s">
        <v>460</v>
      </c>
    </row>
    <row r="45" spans="4:5" x14ac:dyDescent="0.25">
      <c r="D45" s="163" t="s">
        <v>461</v>
      </c>
      <c r="E45" s="162" t="s">
        <v>462</v>
      </c>
    </row>
    <row r="46" spans="4:5" x14ac:dyDescent="0.25">
      <c r="D46" s="163" t="s">
        <v>463</v>
      </c>
      <c r="E46" s="162" t="s">
        <v>464</v>
      </c>
    </row>
    <row r="47" spans="4:5" x14ac:dyDescent="0.25">
      <c r="D47" s="163" t="s">
        <v>465</v>
      </c>
      <c r="E47" s="162" t="s">
        <v>466</v>
      </c>
    </row>
    <row r="48" spans="4:5" x14ac:dyDescent="0.25">
      <c r="D48" s="163" t="s">
        <v>467</v>
      </c>
      <c r="E48" s="162" t="s">
        <v>468</v>
      </c>
    </row>
    <row r="49" spans="4:4" x14ac:dyDescent="0.25">
      <c r="D49" s="166" t="s">
        <v>469</v>
      </c>
    </row>
    <row r="50" spans="4:4" x14ac:dyDescent="0.25">
      <c r="D50" s="163" t="s">
        <v>470</v>
      </c>
    </row>
    <row r="51" spans="4:4" x14ac:dyDescent="0.25">
      <c r="D51" s="163" t="s">
        <v>471</v>
      </c>
    </row>
    <row r="52" spans="4:4" x14ac:dyDescent="0.25">
      <c r="D52" s="166" t="s">
        <v>472</v>
      </c>
    </row>
    <row r="53" spans="4:4" x14ac:dyDescent="0.25">
      <c r="D53" s="169" t="s">
        <v>473</v>
      </c>
    </row>
    <row r="54" spans="4:4" x14ac:dyDescent="0.25">
      <c r="D54" s="169" t="s">
        <v>474</v>
      </c>
    </row>
    <row r="55" spans="4:4" x14ac:dyDescent="0.25">
      <c r="D55" s="169" t="s">
        <v>475</v>
      </c>
    </row>
    <row r="56" spans="4:4" x14ac:dyDescent="0.25">
      <c r="D56" s="169" t="s">
        <v>476</v>
      </c>
    </row>
  </sheetData>
  <mergeCells count="1">
    <mergeCell ref="D27:D30"/>
  </mergeCells>
  <pageMargins left="0.7" right="0.7" top="0.75" bottom="0.75" header="0.3" footer="0.3"/>
  <pageSetup paperSize="9" scale="27"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L57"/>
  <sheetViews>
    <sheetView topLeftCell="A25" workbookViewId="0">
      <selection activeCell="A32" sqref="A32"/>
    </sheetView>
  </sheetViews>
  <sheetFormatPr baseColWidth="10" defaultColWidth="9" defaultRowHeight="15" x14ac:dyDescent="0.25"/>
  <cols>
    <col min="1" max="1" width="43.140625" customWidth="1"/>
    <col min="2" max="2" width="11.42578125" customWidth="1"/>
    <col min="3" max="3" width="15.85546875" customWidth="1"/>
    <col min="4" max="5" width="11.42578125" customWidth="1"/>
    <col min="6" max="6" width="17.28515625" customWidth="1"/>
    <col min="7" max="8" width="11.42578125" customWidth="1"/>
    <col min="9" max="9" width="14.42578125" bestFit="1" customWidth="1"/>
    <col min="10" max="256" width="11.42578125" customWidth="1"/>
  </cols>
  <sheetData>
    <row r="2" spans="1:6" x14ac:dyDescent="0.2">
      <c r="A2" s="170" t="s">
        <v>477</v>
      </c>
      <c r="B2" s="170"/>
      <c r="C2" s="171" t="s">
        <v>478</v>
      </c>
      <c r="D2" s="172" t="s">
        <v>479</v>
      </c>
      <c r="E2" s="173"/>
      <c r="F2" s="171" t="s">
        <v>480</v>
      </c>
    </row>
    <row r="3" spans="1:6" x14ac:dyDescent="0.2">
      <c r="A3" s="173"/>
      <c r="B3" s="173"/>
      <c r="C3" s="173"/>
      <c r="D3" s="173"/>
      <c r="E3" s="173"/>
      <c r="F3" s="173"/>
    </row>
    <row r="4" spans="1:6" x14ac:dyDescent="0.2">
      <c r="A4" s="907" t="s">
        <v>481</v>
      </c>
      <c r="B4" s="170" t="s">
        <v>482</v>
      </c>
      <c r="C4" s="174">
        <v>2865518783</v>
      </c>
      <c r="D4" s="175">
        <f>C4*100/C20</f>
        <v>52.147492323513603</v>
      </c>
      <c r="E4" s="176" t="s">
        <v>482</v>
      </c>
      <c r="F4" s="174">
        <v>224807835</v>
      </c>
    </row>
    <row r="5" spans="1:6" x14ac:dyDescent="0.2">
      <c r="A5" s="907"/>
      <c r="B5" s="170" t="s">
        <v>483</v>
      </c>
      <c r="C5" s="174"/>
      <c r="D5" s="176"/>
      <c r="E5" s="176"/>
      <c r="F5" s="174"/>
    </row>
    <row r="6" spans="1:6" x14ac:dyDescent="0.2">
      <c r="A6" s="907"/>
      <c r="B6" s="170" t="s">
        <v>484</v>
      </c>
      <c r="C6" s="174"/>
      <c r="D6" s="176"/>
      <c r="E6" s="176" t="s">
        <v>484</v>
      </c>
      <c r="F6" s="174"/>
    </row>
    <row r="7" spans="1:6" x14ac:dyDescent="0.2">
      <c r="A7" s="177"/>
      <c r="B7" s="173"/>
      <c r="C7" s="178"/>
      <c r="D7" s="176"/>
      <c r="E7" s="176"/>
      <c r="F7" s="178"/>
    </row>
    <row r="8" spans="1:6" x14ac:dyDescent="0.2">
      <c r="A8" s="905" t="s">
        <v>485</v>
      </c>
      <c r="B8" s="170" t="s">
        <v>482</v>
      </c>
      <c r="C8" s="179">
        <v>230307550</v>
      </c>
      <c r="D8" s="175">
        <f>C8*100/C20</f>
        <v>4.1911996064805503</v>
      </c>
      <c r="E8" s="176" t="s">
        <v>482</v>
      </c>
      <c r="F8" s="179">
        <v>21320500</v>
      </c>
    </row>
    <row r="9" spans="1:6" x14ac:dyDescent="0.2">
      <c r="A9" s="905"/>
      <c r="B9" s="170" t="s">
        <v>483</v>
      </c>
      <c r="C9" s="179"/>
      <c r="D9" s="176"/>
      <c r="E9" s="176"/>
      <c r="F9" s="179"/>
    </row>
    <row r="10" spans="1:6" x14ac:dyDescent="0.2">
      <c r="A10" s="905"/>
      <c r="B10" s="170" t="s">
        <v>484</v>
      </c>
      <c r="C10" s="179"/>
      <c r="D10" s="176"/>
      <c r="E10" s="176" t="s">
        <v>484</v>
      </c>
      <c r="F10" s="179"/>
    </row>
    <row r="11" spans="1:6" x14ac:dyDescent="0.2">
      <c r="A11" s="177"/>
      <c r="B11" s="173"/>
      <c r="C11" s="178"/>
      <c r="D11" s="176"/>
      <c r="E11" s="176"/>
      <c r="F11" s="178"/>
    </row>
    <row r="12" spans="1:6" x14ac:dyDescent="0.2">
      <c r="A12" s="906" t="s">
        <v>486</v>
      </c>
      <c r="B12" s="170" t="s">
        <v>482</v>
      </c>
      <c r="C12" s="180">
        <v>500000000</v>
      </c>
      <c r="D12" s="175">
        <f>C12*100/C20</f>
        <v>9.099136364571093</v>
      </c>
      <c r="E12" s="176" t="s">
        <v>482</v>
      </c>
      <c r="F12" s="180">
        <v>21320500</v>
      </c>
    </row>
    <row r="13" spans="1:6" x14ac:dyDescent="0.2">
      <c r="A13" s="906"/>
      <c r="B13" s="170" t="s">
        <v>483</v>
      </c>
      <c r="C13" s="181">
        <v>0</v>
      </c>
      <c r="D13" s="176"/>
      <c r="E13" s="176"/>
      <c r="F13" s="181"/>
    </row>
    <row r="14" spans="1:6" x14ac:dyDescent="0.2">
      <c r="A14" s="906"/>
      <c r="B14" s="170" t="s">
        <v>484</v>
      </c>
      <c r="C14" s="181">
        <v>0</v>
      </c>
      <c r="D14" s="176"/>
      <c r="E14" s="176" t="s">
        <v>484</v>
      </c>
      <c r="F14" s="181"/>
    </row>
    <row r="15" spans="1:6" x14ac:dyDescent="0.2">
      <c r="A15" s="177"/>
      <c r="B15" s="173"/>
      <c r="C15" s="178"/>
      <c r="D15" s="176"/>
      <c r="E15" s="176"/>
      <c r="F15" s="178"/>
    </row>
    <row r="16" spans="1:6" x14ac:dyDescent="0.2">
      <c r="A16" s="905" t="s">
        <v>487</v>
      </c>
      <c r="B16" s="170" t="s">
        <v>482</v>
      </c>
      <c r="C16" s="182">
        <v>1899200667</v>
      </c>
      <c r="D16" s="175">
        <f>C16*100/C20</f>
        <v>34.56217170543475</v>
      </c>
      <c r="E16" s="176" t="s">
        <v>482</v>
      </c>
      <c r="F16" s="183">
        <v>707388502</v>
      </c>
    </row>
    <row r="17" spans="1:12" x14ac:dyDescent="0.2">
      <c r="A17" s="905"/>
      <c r="B17" s="170" t="s">
        <v>483</v>
      </c>
      <c r="C17" s="184"/>
      <c r="D17" s="176"/>
      <c r="E17" s="176"/>
      <c r="F17" s="184"/>
    </row>
    <row r="18" spans="1:12" x14ac:dyDescent="0.2">
      <c r="A18" s="905"/>
      <c r="B18" s="170" t="s">
        <v>484</v>
      </c>
      <c r="C18" s="184"/>
      <c r="D18" s="176"/>
      <c r="E18" s="176" t="s">
        <v>484</v>
      </c>
      <c r="F18" s="184"/>
    </row>
    <row r="19" spans="1:12" x14ac:dyDescent="0.2">
      <c r="A19" s="173"/>
      <c r="B19" s="173"/>
      <c r="C19" s="178"/>
      <c r="D19" s="176"/>
      <c r="E19" s="176"/>
      <c r="F19" s="178"/>
    </row>
    <row r="20" spans="1:12" x14ac:dyDescent="0.25">
      <c r="A20" s="185" t="s">
        <v>488</v>
      </c>
      <c r="B20" s="185" t="s">
        <v>482</v>
      </c>
      <c r="C20" s="186">
        <f>C4+C8+C12+C16</f>
        <v>5495027000</v>
      </c>
      <c r="D20" s="186">
        <f>D4+D8+D12+D16</f>
        <v>100</v>
      </c>
      <c r="E20" s="187" t="s">
        <v>482</v>
      </c>
      <c r="F20" s="186">
        <f>F4+F8+F12+F16</f>
        <v>974837337</v>
      </c>
      <c r="I20">
        <v>5495027000</v>
      </c>
      <c r="J20">
        <v>100</v>
      </c>
    </row>
    <row r="21" spans="1:12" x14ac:dyDescent="0.25">
      <c r="A21" s="185"/>
      <c r="B21" s="185" t="s">
        <v>483</v>
      </c>
      <c r="C21" s="186"/>
      <c r="D21" s="188"/>
      <c r="E21" s="187"/>
      <c r="F21" s="186"/>
      <c r="I21" s="223">
        <f>C4</f>
        <v>2865518783</v>
      </c>
      <c r="J21" s="223">
        <f>I21*J20/I20</f>
        <v>52.147492323513603</v>
      </c>
    </row>
    <row r="22" spans="1:12" x14ac:dyDescent="0.2">
      <c r="A22" s="185"/>
      <c r="B22" s="185" t="s">
        <v>484</v>
      </c>
      <c r="C22" s="186"/>
      <c r="D22" s="188"/>
      <c r="E22" s="187" t="s">
        <v>484</v>
      </c>
      <c r="F22" s="186"/>
    </row>
    <row r="23" spans="1:12" x14ac:dyDescent="0.2">
      <c r="A23" s="173"/>
      <c r="B23" s="173"/>
      <c r="C23" s="178"/>
      <c r="D23" s="176"/>
      <c r="E23" s="176"/>
      <c r="F23" s="178"/>
    </row>
    <row r="24" spans="1:12" x14ac:dyDescent="0.2">
      <c r="A24" s="173"/>
      <c r="B24" s="170" t="s">
        <v>489</v>
      </c>
      <c r="C24" s="178"/>
      <c r="D24" s="176"/>
      <c r="E24" s="189" t="s">
        <v>489</v>
      </c>
      <c r="F24" s="178"/>
    </row>
    <row r="28" spans="1:12" x14ac:dyDescent="0.25">
      <c r="A28" s="190" t="s">
        <v>490</v>
      </c>
    </row>
    <row r="29" spans="1:12" x14ac:dyDescent="0.25">
      <c r="A29" s="57" t="s">
        <v>62</v>
      </c>
      <c r="B29" s="57" t="s">
        <v>41</v>
      </c>
      <c r="C29" s="57" t="s">
        <v>63</v>
      </c>
      <c r="D29" s="57" t="s">
        <v>64</v>
      </c>
      <c r="E29" s="57" t="s">
        <v>65</v>
      </c>
      <c r="F29" s="57" t="s">
        <v>66</v>
      </c>
      <c r="G29" s="57" t="s">
        <v>67</v>
      </c>
      <c r="H29" s="57" t="s">
        <v>68</v>
      </c>
      <c r="I29" s="57" t="s">
        <v>69</v>
      </c>
      <c r="J29" s="57" t="s">
        <v>70</v>
      </c>
      <c r="K29" s="57" t="s">
        <v>71</v>
      </c>
    </row>
    <row r="30" spans="1:12" x14ac:dyDescent="0.25">
      <c r="A30" t="s">
        <v>491</v>
      </c>
    </row>
    <row r="31" spans="1:12" x14ac:dyDescent="0.25">
      <c r="A31" s="224">
        <v>1.7070576923076917E-2</v>
      </c>
      <c r="B31" s="224">
        <v>2.8897499999999989E-2</v>
      </c>
      <c r="C31" s="224">
        <v>2.8897499999999989E-2</v>
      </c>
      <c r="D31" s="224">
        <v>2.8897499999999989E-2</v>
      </c>
      <c r="E31" s="224">
        <v>2.8897499999999989E-2</v>
      </c>
      <c r="F31" s="224">
        <v>2.8897499999999989E-2</v>
      </c>
      <c r="G31" s="224">
        <v>2.8897499999999989E-2</v>
      </c>
      <c r="H31" s="224">
        <v>2.8897499999999989E-2</v>
      </c>
      <c r="I31" s="224">
        <v>2.8897499999999989E-2</v>
      </c>
      <c r="J31" s="224">
        <v>2.8897499999999989E-2</v>
      </c>
      <c r="K31" s="224">
        <v>2.2839807692307684E-2</v>
      </c>
      <c r="L31" s="224">
        <f>SUM(A31:K31)</f>
        <v>0.2999878846153845</v>
      </c>
    </row>
    <row r="32" spans="1:12" x14ac:dyDescent="0.25">
      <c r="A32" s="224">
        <v>1.4250000000000001E-2</v>
      </c>
      <c r="B32" s="224">
        <v>2.4083333333333332E-2</v>
      </c>
      <c r="C32" s="224">
        <v>2.4083333333333332E-2</v>
      </c>
      <c r="D32" s="224">
        <v>2.4083333333333332E-2</v>
      </c>
      <c r="E32" s="224">
        <v>2.4083333333333332E-2</v>
      </c>
      <c r="F32" s="224">
        <v>2.4083333333333332E-2</v>
      </c>
      <c r="G32" s="224">
        <v>2.4083333333333332E-2</v>
      </c>
      <c r="H32" s="224">
        <v>2.4083333333333332E-2</v>
      </c>
      <c r="I32" s="224">
        <v>2.4083333333333332E-2</v>
      </c>
      <c r="J32" s="224">
        <v>2.4083333333333332E-2</v>
      </c>
      <c r="K32" s="224">
        <v>1.9000000000000003E-2</v>
      </c>
      <c r="L32" s="224">
        <f>SUM(A32:K32)</f>
        <v>0.25000000000000006</v>
      </c>
    </row>
    <row r="33" spans="1:12" x14ac:dyDescent="0.25">
      <c r="D33" s="225"/>
    </row>
    <row r="34" spans="1:12" x14ac:dyDescent="0.25">
      <c r="A34" s="190" t="s">
        <v>492</v>
      </c>
      <c r="C34">
        <v>25</v>
      </c>
    </row>
    <row r="35" spans="1:12" x14ac:dyDescent="0.25">
      <c r="A35" s="57" t="s">
        <v>62</v>
      </c>
      <c r="B35" s="57" t="s">
        <v>41</v>
      </c>
      <c r="C35" s="57" t="s">
        <v>63</v>
      </c>
      <c r="D35" s="57" t="s">
        <v>64</v>
      </c>
      <c r="E35" s="57" t="s">
        <v>65</v>
      </c>
      <c r="F35" s="57" t="s">
        <v>66</v>
      </c>
      <c r="G35" s="57" t="s">
        <v>67</v>
      </c>
      <c r="H35" s="57" t="s">
        <v>68</v>
      </c>
      <c r="I35" s="57" t="s">
        <v>69</v>
      </c>
      <c r="J35" s="57" t="s">
        <v>70</v>
      </c>
      <c r="K35" s="57" t="s">
        <v>71</v>
      </c>
    </row>
    <row r="36" spans="1:12" x14ac:dyDescent="0.25">
      <c r="A36" s="226">
        <f t="shared" ref="A36:K36" si="0">25/11</f>
        <v>2.2727272727272729</v>
      </c>
      <c r="B36" s="226">
        <f t="shared" si="0"/>
        <v>2.2727272727272729</v>
      </c>
      <c r="C36" s="226">
        <f t="shared" si="0"/>
        <v>2.2727272727272729</v>
      </c>
      <c r="D36" s="226">
        <f t="shared" si="0"/>
        <v>2.2727272727272729</v>
      </c>
      <c r="E36" s="226">
        <f t="shared" si="0"/>
        <v>2.2727272727272729</v>
      </c>
      <c r="F36" s="226">
        <f t="shared" si="0"/>
        <v>2.2727272727272729</v>
      </c>
      <c r="G36" s="226">
        <f t="shared" si="0"/>
        <v>2.2727272727272729</v>
      </c>
      <c r="H36" s="226">
        <f t="shared" si="0"/>
        <v>2.2727272727272729</v>
      </c>
      <c r="I36" s="226">
        <f t="shared" si="0"/>
        <v>2.2727272727272729</v>
      </c>
      <c r="J36" s="226">
        <f t="shared" si="0"/>
        <v>2.2727272727272729</v>
      </c>
      <c r="K36" s="226">
        <f t="shared" si="0"/>
        <v>2.2727272727272729</v>
      </c>
      <c r="L36">
        <f>SUM(A36:K36)</f>
        <v>25.000000000000004</v>
      </c>
    </row>
    <row r="52" spans="1:2" x14ac:dyDescent="0.25">
      <c r="A52">
        <v>14</v>
      </c>
      <c r="B52">
        <v>2</v>
      </c>
    </row>
    <row r="53" spans="1:2" x14ac:dyDescent="0.25">
      <c r="A53">
        <v>8</v>
      </c>
    </row>
    <row r="56" spans="1:2" x14ac:dyDescent="0.25">
      <c r="A56">
        <f>A53*B52</f>
        <v>16</v>
      </c>
    </row>
    <row r="57" spans="1:2" x14ac:dyDescent="0.25">
      <c r="A57">
        <f>A56/A52</f>
        <v>1.1428571428571428</v>
      </c>
    </row>
  </sheetData>
  <mergeCells count="4">
    <mergeCell ref="A16:A18"/>
    <mergeCell ref="A12:A14"/>
    <mergeCell ref="A4:A6"/>
    <mergeCell ref="A8:A10"/>
  </mergeCells>
  <hyperlinks>
    <hyperlink ref="A34"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9" defaultRowHeight="15" x14ac:dyDescent="0.25"/>
  <cols>
    <col min="1" max="256" width="11.42578125" customWidth="1"/>
  </cols>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6"/>
  <sheetViews>
    <sheetView zoomScale="90" workbookViewId="0">
      <selection activeCell="P9" sqref="P9"/>
    </sheetView>
  </sheetViews>
  <sheetFormatPr baseColWidth="10" defaultColWidth="9" defaultRowHeight="15" x14ac:dyDescent="0.25"/>
  <cols>
    <col min="1" max="2" width="11.42578125" customWidth="1"/>
    <col min="3" max="3" width="6.85546875" customWidth="1"/>
    <col min="4" max="4" width="8.85546875" customWidth="1"/>
    <col min="5" max="5" width="10.85546875" customWidth="1"/>
    <col min="6" max="256" width="11.42578125" customWidth="1"/>
  </cols>
  <sheetData>
    <row r="1" spans="1:14" x14ac:dyDescent="0.25">
      <c r="B1" t="s">
        <v>493</v>
      </c>
      <c r="C1" s="910" t="s">
        <v>494</v>
      </c>
      <c r="D1" s="910"/>
      <c r="E1" s="910"/>
      <c r="F1" s="910"/>
      <c r="G1" s="911" t="s">
        <v>495</v>
      </c>
      <c r="H1" s="912"/>
      <c r="I1" s="912"/>
      <c r="J1" s="913"/>
      <c r="K1" s="909" t="s">
        <v>496</v>
      </c>
      <c r="L1" s="909"/>
      <c r="M1" s="909"/>
      <c r="N1" s="909"/>
    </row>
    <row r="2" spans="1:14" x14ac:dyDescent="0.25">
      <c r="C2" s="227"/>
      <c r="D2" s="227"/>
      <c r="E2" s="227"/>
      <c r="F2" s="227" t="s">
        <v>497</v>
      </c>
      <c r="G2" s="228"/>
      <c r="H2" s="227"/>
      <c r="I2" s="227"/>
      <c r="J2" s="229" t="s">
        <v>497</v>
      </c>
      <c r="K2" s="227"/>
      <c r="L2" s="227"/>
      <c r="M2" s="227"/>
      <c r="N2" s="227" t="s">
        <v>497</v>
      </c>
    </row>
    <row r="3" spans="1:14" x14ac:dyDescent="0.25">
      <c r="A3" s="908" t="s">
        <v>5</v>
      </c>
      <c r="B3" s="230">
        <v>1</v>
      </c>
      <c r="C3" s="191">
        <v>0.05</v>
      </c>
      <c r="D3" s="191">
        <v>0.05</v>
      </c>
      <c r="E3" s="191">
        <v>0.1</v>
      </c>
      <c r="F3" s="192">
        <f>(C3+D3+E3)</f>
        <v>0.2</v>
      </c>
      <c r="G3" s="193">
        <v>0.1</v>
      </c>
      <c r="H3" s="191">
        <v>0.1</v>
      </c>
      <c r="I3" s="191">
        <v>0.1</v>
      </c>
      <c r="J3" s="194">
        <f>(G3+H3+I3)</f>
        <v>0.30000000000000004</v>
      </c>
      <c r="K3" s="195">
        <v>0.1</v>
      </c>
      <c r="L3" s="195">
        <v>0.1</v>
      </c>
      <c r="M3" s="195">
        <v>0.1</v>
      </c>
      <c r="N3" s="196">
        <f>K3+L3+M3</f>
        <v>0.30000000000000004</v>
      </c>
    </row>
    <row r="4" spans="1:14" x14ac:dyDescent="0.25">
      <c r="A4" s="908"/>
      <c r="B4" s="230">
        <v>2</v>
      </c>
      <c r="C4" s="191">
        <v>0.05</v>
      </c>
      <c r="D4" s="191">
        <v>0.05</v>
      </c>
      <c r="E4" s="191">
        <v>0.1</v>
      </c>
      <c r="F4" s="192">
        <f>(C4+D4+E4)</f>
        <v>0.2</v>
      </c>
      <c r="G4" s="193">
        <v>0.1</v>
      </c>
      <c r="H4" s="191">
        <v>0.1</v>
      </c>
      <c r="I4" s="191">
        <v>0.1</v>
      </c>
      <c r="J4" s="194">
        <f>(G4+H4+I4)</f>
        <v>0.30000000000000004</v>
      </c>
      <c r="K4" s="195">
        <v>0.1</v>
      </c>
      <c r="L4" s="195">
        <v>0.1</v>
      </c>
      <c r="M4" s="195">
        <v>0.1</v>
      </c>
      <c r="N4" s="196">
        <f>K4+L4+M4</f>
        <v>0.30000000000000004</v>
      </c>
    </row>
    <row r="5" spans="1:14" x14ac:dyDescent="0.25">
      <c r="A5" s="908"/>
      <c r="B5" s="230">
        <v>3</v>
      </c>
      <c r="C5" s="191">
        <v>0.05</v>
      </c>
      <c r="D5" s="191">
        <v>0.05</v>
      </c>
      <c r="E5" s="191">
        <v>0.1</v>
      </c>
      <c r="F5" s="192">
        <f>(C5+D5+E5)</f>
        <v>0.2</v>
      </c>
      <c r="G5" s="193">
        <v>0.1</v>
      </c>
      <c r="H5" s="191">
        <v>0.1</v>
      </c>
      <c r="I5" s="191">
        <v>0.1</v>
      </c>
      <c r="J5" s="194">
        <f>(G5+H5+I5)</f>
        <v>0.30000000000000004</v>
      </c>
      <c r="K5" s="231"/>
      <c r="L5" s="230"/>
      <c r="M5" s="230"/>
      <c r="N5" s="230"/>
    </row>
    <row r="6" spans="1:14" x14ac:dyDescent="0.25">
      <c r="A6" s="908"/>
      <c r="B6" s="230">
        <v>4</v>
      </c>
      <c r="C6" s="191">
        <v>0.1</v>
      </c>
      <c r="D6" s="191">
        <v>0.1</v>
      </c>
      <c r="E6" s="191">
        <v>0.2</v>
      </c>
      <c r="F6" s="192">
        <f>(C6+D6+E6)</f>
        <v>0.4</v>
      </c>
      <c r="G6" s="193">
        <v>0</v>
      </c>
      <c r="H6" s="191">
        <v>0</v>
      </c>
      <c r="I6" s="191">
        <v>0.1</v>
      </c>
      <c r="J6" s="194">
        <f>(G6+H6+I6)</f>
        <v>0.1</v>
      </c>
      <c r="K6" s="231"/>
      <c r="L6" s="230"/>
      <c r="M6" s="230"/>
      <c r="N6" s="230"/>
    </row>
    <row r="7" spans="1:14" x14ac:dyDescent="0.25">
      <c r="A7" s="908"/>
      <c r="B7" s="230">
        <v>5</v>
      </c>
      <c r="C7" s="191">
        <v>0</v>
      </c>
      <c r="D7" s="191">
        <v>0</v>
      </c>
      <c r="E7" s="191">
        <v>0</v>
      </c>
      <c r="F7" s="192">
        <f>(C7+D7+E7)</f>
        <v>0</v>
      </c>
      <c r="G7" s="193">
        <v>0</v>
      </c>
      <c r="H7" s="191">
        <v>0</v>
      </c>
      <c r="I7" s="191">
        <v>0</v>
      </c>
      <c r="J7" s="194">
        <f>(G7+H7+I7)</f>
        <v>0</v>
      </c>
      <c r="K7" s="231"/>
      <c r="L7" s="230"/>
      <c r="M7" s="230"/>
      <c r="N7" s="230"/>
    </row>
    <row r="8" spans="1:14" x14ac:dyDescent="0.25">
      <c r="A8" s="908" t="s">
        <v>6</v>
      </c>
      <c r="B8" s="232">
        <v>6</v>
      </c>
      <c r="C8" s="197">
        <v>0.1</v>
      </c>
      <c r="D8" s="197">
        <v>0.1</v>
      </c>
      <c r="E8" s="197">
        <v>0.1</v>
      </c>
      <c r="F8" s="198">
        <f>C8+D8+E8</f>
        <v>0.30000000000000004</v>
      </c>
      <c r="G8" s="199"/>
      <c r="H8" s="232"/>
      <c r="I8" s="232"/>
      <c r="J8" s="233"/>
      <c r="K8" s="234"/>
      <c r="L8" s="232"/>
      <c r="M8" s="232"/>
      <c r="N8" s="232"/>
    </row>
    <row r="9" spans="1:14" x14ac:dyDescent="0.25">
      <c r="A9" s="908"/>
      <c r="B9" s="232">
        <v>7</v>
      </c>
      <c r="C9" s="232"/>
      <c r="D9" s="232"/>
      <c r="E9" s="232"/>
      <c r="F9" s="235"/>
      <c r="G9" s="236"/>
      <c r="H9" s="232"/>
      <c r="I9" s="232"/>
      <c r="J9" s="233"/>
      <c r="K9" s="234"/>
      <c r="L9" s="232"/>
      <c r="M9" s="232"/>
      <c r="N9" s="232"/>
    </row>
    <row r="10" spans="1:14" x14ac:dyDescent="0.25">
      <c r="A10" s="908"/>
      <c r="B10" s="232">
        <v>8</v>
      </c>
      <c r="C10" s="232"/>
      <c r="D10" s="232"/>
      <c r="E10" s="232"/>
      <c r="F10" s="235"/>
      <c r="G10" s="236"/>
      <c r="H10" s="232"/>
      <c r="I10" s="232"/>
      <c r="J10" s="233"/>
      <c r="K10" s="234"/>
      <c r="L10" s="232"/>
      <c r="M10" s="232"/>
      <c r="N10" s="232"/>
    </row>
    <row r="11" spans="1:14" x14ac:dyDescent="0.25">
      <c r="A11" s="908"/>
      <c r="B11" s="232">
        <v>9</v>
      </c>
      <c r="C11" s="232"/>
      <c r="D11" s="232"/>
      <c r="E11" s="232"/>
      <c r="F11" s="235"/>
      <c r="G11" s="236"/>
      <c r="H11" s="232"/>
      <c r="I11" s="232"/>
      <c r="J11" s="233"/>
      <c r="K11" s="234"/>
      <c r="L11" s="232"/>
      <c r="M11" s="232"/>
      <c r="N11" s="232"/>
    </row>
    <row r="12" spans="1:14" x14ac:dyDescent="0.25">
      <c r="A12" s="908" t="s">
        <v>7</v>
      </c>
      <c r="B12" s="237">
        <v>10</v>
      </c>
      <c r="C12" s="237"/>
      <c r="D12" s="237"/>
      <c r="E12" s="237"/>
      <c r="F12" s="238"/>
      <c r="G12" s="239"/>
      <c r="H12" s="237"/>
      <c r="I12" s="237"/>
      <c r="J12" s="240"/>
      <c r="K12" s="241"/>
      <c r="L12" s="237"/>
      <c r="M12" s="237"/>
      <c r="N12" s="237"/>
    </row>
    <row r="13" spans="1:14" x14ac:dyDescent="0.25">
      <c r="A13" s="908"/>
      <c r="B13" s="237">
        <v>11</v>
      </c>
      <c r="C13" s="237"/>
      <c r="D13" s="237"/>
      <c r="E13" s="237"/>
      <c r="F13" s="238"/>
      <c r="G13" s="239"/>
      <c r="H13" s="237"/>
      <c r="I13" s="237"/>
      <c r="J13" s="240"/>
      <c r="K13" s="241"/>
      <c r="L13" s="237"/>
      <c r="M13" s="237"/>
      <c r="N13" s="237"/>
    </row>
    <row r="14" spans="1:14" x14ac:dyDescent="0.25">
      <c r="A14" s="908"/>
      <c r="B14" s="237">
        <v>12</v>
      </c>
      <c r="C14" s="237"/>
      <c r="D14" s="237"/>
      <c r="E14" s="237"/>
      <c r="F14" s="238"/>
      <c r="G14" s="239"/>
      <c r="H14" s="237"/>
      <c r="I14" s="237"/>
      <c r="J14" s="240"/>
      <c r="K14" s="241"/>
      <c r="L14" s="237"/>
      <c r="M14" s="237"/>
      <c r="N14" s="237"/>
    </row>
    <row r="15" spans="1:14" x14ac:dyDescent="0.25">
      <c r="A15" s="908"/>
      <c r="B15" s="237">
        <v>13</v>
      </c>
      <c r="C15" s="237"/>
      <c r="D15" s="237"/>
      <c r="E15" s="237"/>
      <c r="F15" s="238"/>
      <c r="G15" s="239"/>
      <c r="H15" s="237"/>
      <c r="I15" s="237"/>
      <c r="J15" s="240"/>
      <c r="K15" s="241"/>
      <c r="L15" s="237"/>
      <c r="M15" s="237"/>
      <c r="N15" s="237"/>
    </row>
    <row r="16" spans="1:14" x14ac:dyDescent="0.25">
      <c r="A16" s="908" t="s">
        <v>8</v>
      </c>
      <c r="B16" s="242">
        <v>14</v>
      </c>
      <c r="C16" s="242"/>
      <c r="D16" s="242"/>
      <c r="E16" s="242"/>
      <c r="F16" s="243"/>
      <c r="G16" s="244"/>
      <c r="H16" s="242"/>
      <c r="I16" s="242"/>
      <c r="J16" s="245"/>
      <c r="K16" s="246"/>
      <c r="L16" s="242"/>
      <c r="M16" s="242"/>
      <c r="N16" s="242"/>
    </row>
    <row r="17" spans="1:14" x14ac:dyDescent="0.25">
      <c r="A17" s="908"/>
      <c r="B17" s="242">
        <v>15</v>
      </c>
      <c r="C17" s="242"/>
      <c r="D17" s="242"/>
      <c r="E17" s="242"/>
      <c r="F17" s="243"/>
      <c r="G17" s="244"/>
      <c r="H17" s="242"/>
      <c r="I17" s="242"/>
      <c r="J17" s="245"/>
      <c r="K17" s="246"/>
      <c r="L17" s="242"/>
      <c r="M17" s="242"/>
      <c r="N17" s="242"/>
    </row>
    <row r="18" spans="1:14" x14ac:dyDescent="0.25">
      <c r="A18" s="908"/>
      <c r="B18" s="242">
        <v>16</v>
      </c>
      <c r="C18" s="242"/>
      <c r="D18" s="242"/>
      <c r="E18" s="242"/>
      <c r="F18" s="243"/>
      <c r="G18" s="244"/>
      <c r="H18" s="242"/>
      <c r="I18" s="242"/>
      <c r="J18" s="245"/>
      <c r="K18" s="246"/>
      <c r="L18" s="242"/>
      <c r="M18" s="242"/>
      <c r="N18" s="242"/>
    </row>
    <row r="19" spans="1:14" x14ac:dyDescent="0.25">
      <c r="A19" s="908" t="s">
        <v>498</v>
      </c>
      <c r="B19" s="247">
        <v>17</v>
      </c>
      <c r="C19" s="247"/>
      <c r="D19" s="247"/>
      <c r="E19" s="247"/>
      <c r="F19" s="248"/>
      <c r="G19" s="249"/>
      <c r="H19" s="247"/>
      <c r="I19" s="247"/>
      <c r="J19" s="250"/>
      <c r="K19" s="251"/>
      <c r="L19" s="247"/>
      <c r="M19" s="247"/>
      <c r="N19" s="247"/>
    </row>
    <row r="20" spans="1:14" x14ac:dyDescent="0.25">
      <c r="A20" s="908"/>
      <c r="B20" s="247">
        <v>18</v>
      </c>
      <c r="C20" s="247"/>
      <c r="D20" s="247"/>
      <c r="E20" s="247"/>
      <c r="F20" s="248"/>
      <c r="G20" s="249"/>
      <c r="H20" s="247"/>
      <c r="I20" s="247"/>
      <c r="J20" s="250"/>
      <c r="K20" s="251"/>
      <c r="L20" s="247"/>
      <c r="M20" s="247"/>
      <c r="N20" s="247"/>
    </row>
    <row r="21" spans="1:14" x14ac:dyDescent="0.25">
      <c r="A21" s="908"/>
      <c r="B21" s="247">
        <v>19</v>
      </c>
      <c r="C21" s="247"/>
      <c r="D21" s="247"/>
      <c r="E21" s="247"/>
      <c r="F21" s="248"/>
      <c r="G21" s="249"/>
      <c r="H21" s="247"/>
      <c r="I21" s="247"/>
      <c r="J21" s="250"/>
      <c r="K21" s="251"/>
      <c r="L21" s="247"/>
      <c r="M21" s="247"/>
      <c r="N21" s="247"/>
    </row>
    <row r="22" spans="1:14" x14ac:dyDescent="0.25">
      <c r="A22" s="908"/>
      <c r="B22" s="247">
        <v>20</v>
      </c>
      <c r="C22" s="247"/>
      <c r="D22" s="247"/>
      <c r="E22" s="247"/>
      <c r="F22" s="248"/>
      <c r="G22" s="249"/>
      <c r="H22" s="247"/>
      <c r="I22" s="247"/>
      <c r="J22" s="250"/>
      <c r="K22" s="251"/>
      <c r="L22" s="247"/>
      <c r="M22" s="247"/>
      <c r="N22" s="247"/>
    </row>
    <row r="23" spans="1:14" x14ac:dyDescent="0.25">
      <c r="A23" s="908" t="s">
        <v>499</v>
      </c>
      <c r="B23" s="252">
        <v>21</v>
      </c>
      <c r="C23" s="252"/>
      <c r="D23" s="252"/>
      <c r="E23" s="252"/>
      <c r="F23" s="253"/>
      <c r="G23" s="254"/>
      <c r="H23" s="252"/>
      <c r="I23" s="252"/>
      <c r="J23" s="255"/>
      <c r="K23" s="256"/>
      <c r="L23" s="252"/>
      <c r="M23" s="252"/>
      <c r="N23" s="252"/>
    </row>
    <row r="24" spans="1:14" x14ac:dyDescent="0.25">
      <c r="A24" s="908"/>
      <c r="B24" s="252">
        <v>22</v>
      </c>
      <c r="C24" s="252"/>
      <c r="D24" s="252"/>
      <c r="E24" s="252"/>
      <c r="F24" s="253"/>
      <c r="G24" s="254"/>
      <c r="H24" s="252"/>
      <c r="I24" s="252"/>
      <c r="J24" s="255"/>
      <c r="K24" s="256"/>
      <c r="L24" s="252"/>
      <c r="M24" s="252"/>
      <c r="N24" s="252"/>
    </row>
    <row r="25" spans="1:14" x14ac:dyDescent="0.25">
      <c r="A25" s="908"/>
      <c r="B25" s="252">
        <v>23</v>
      </c>
      <c r="C25" s="252"/>
      <c r="D25" s="252"/>
      <c r="E25" s="252"/>
      <c r="F25" s="253"/>
      <c r="G25" s="254"/>
      <c r="H25" s="252"/>
      <c r="I25" s="252"/>
      <c r="J25" s="255"/>
      <c r="K25" s="256"/>
      <c r="L25" s="252"/>
      <c r="M25" s="252"/>
      <c r="N25" s="252"/>
    </row>
    <row r="26" spans="1:14" x14ac:dyDescent="0.25">
      <c r="A26" s="908"/>
      <c r="B26" s="252">
        <v>24</v>
      </c>
      <c r="C26" s="252"/>
      <c r="D26" s="252"/>
      <c r="E26" s="252"/>
      <c r="F26" s="253"/>
      <c r="G26" s="254"/>
      <c r="H26" s="252"/>
      <c r="I26" s="252"/>
      <c r="J26" s="255"/>
      <c r="K26" s="256"/>
      <c r="L26" s="252"/>
      <c r="M26" s="252"/>
      <c r="N26" s="252"/>
    </row>
    <row r="27" spans="1:14" x14ac:dyDescent="0.25">
      <c r="A27" s="908" t="s">
        <v>500</v>
      </c>
      <c r="B27" s="232">
        <v>25</v>
      </c>
      <c r="C27" s="232"/>
      <c r="D27" s="232"/>
      <c r="E27" s="232"/>
      <c r="F27" s="232"/>
      <c r="G27" s="232"/>
      <c r="H27" s="232"/>
      <c r="I27" s="232"/>
      <c r="J27" s="232"/>
      <c r="K27" s="232"/>
      <c r="L27" s="232"/>
      <c r="M27" s="232"/>
      <c r="N27" s="232"/>
    </row>
    <row r="28" spans="1:14" x14ac:dyDescent="0.25">
      <c r="A28" s="908"/>
      <c r="B28" s="232">
        <v>26</v>
      </c>
      <c r="C28" s="232"/>
      <c r="D28" s="232"/>
      <c r="E28" s="232"/>
      <c r="F28" s="232"/>
      <c r="G28" s="232"/>
      <c r="H28" s="232"/>
      <c r="I28" s="232"/>
      <c r="J28" s="232"/>
      <c r="K28" s="232"/>
      <c r="L28" s="232"/>
      <c r="M28" s="232"/>
      <c r="N28" s="232"/>
    </row>
    <row r="29" spans="1:14" x14ac:dyDescent="0.25">
      <c r="A29" s="908"/>
      <c r="B29" s="232">
        <v>27</v>
      </c>
      <c r="C29" s="232"/>
      <c r="D29" s="232"/>
      <c r="E29" s="232"/>
      <c r="F29" s="232"/>
      <c r="G29" s="232"/>
      <c r="H29" s="232"/>
      <c r="I29" s="232"/>
      <c r="J29" s="232"/>
      <c r="K29" s="232"/>
      <c r="L29" s="232"/>
      <c r="M29" s="232"/>
      <c r="N29" s="232"/>
    </row>
    <row r="30" spans="1:14" x14ac:dyDescent="0.25">
      <c r="A30" s="908"/>
      <c r="B30" s="232">
        <v>28</v>
      </c>
      <c r="C30" s="232"/>
      <c r="D30" s="232"/>
      <c r="E30" s="232"/>
      <c r="F30" s="232"/>
      <c r="G30" s="232"/>
      <c r="H30" s="232"/>
      <c r="I30" s="232"/>
      <c r="J30" s="232"/>
      <c r="K30" s="232"/>
      <c r="L30" s="232"/>
      <c r="M30" s="232"/>
      <c r="N30" s="232"/>
    </row>
    <row r="31" spans="1:14" x14ac:dyDescent="0.25">
      <c r="A31" s="908"/>
      <c r="B31" s="232">
        <v>29</v>
      </c>
      <c r="C31" s="232"/>
      <c r="D31" s="232"/>
      <c r="E31" s="232"/>
      <c r="F31" s="232"/>
      <c r="G31" s="232"/>
      <c r="H31" s="232"/>
      <c r="I31" s="232"/>
      <c r="J31" s="232"/>
      <c r="K31" s="232"/>
      <c r="L31" s="232"/>
      <c r="M31" s="232"/>
      <c r="N31" s="232"/>
    </row>
    <row r="32" spans="1:14" x14ac:dyDescent="0.25">
      <c r="A32" s="908" t="s">
        <v>501</v>
      </c>
      <c r="B32" s="257">
        <v>30</v>
      </c>
      <c r="C32" s="257"/>
      <c r="D32" s="257"/>
      <c r="E32" s="257"/>
      <c r="F32" s="257"/>
      <c r="G32" s="257"/>
      <c r="H32" s="257"/>
      <c r="I32" s="257"/>
      <c r="J32" s="257"/>
      <c r="K32" s="257"/>
      <c r="L32" s="257"/>
      <c r="M32" s="257"/>
      <c r="N32" s="257"/>
    </row>
    <row r="33" spans="1:14" x14ac:dyDescent="0.25">
      <c r="A33" s="908"/>
      <c r="B33" s="257">
        <v>31</v>
      </c>
      <c r="C33" s="257"/>
      <c r="D33" s="257"/>
      <c r="E33" s="257"/>
      <c r="F33" s="257"/>
      <c r="G33" s="257"/>
      <c r="H33" s="257"/>
      <c r="I33" s="257"/>
      <c r="J33" s="257"/>
      <c r="K33" s="257"/>
      <c r="L33" s="257"/>
      <c r="M33" s="257"/>
      <c r="N33" s="257"/>
    </row>
    <row r="34" spans="1:14" x14ac:dyDescent="0.25">
      <c r="A34" s="908"/>
      <c r="B34" s="257">
        <v>32</v>
      </c>
      <c r="C34" s="257"/>
      <c r="D34" s="257"/>
      <c r="E34" s="257"/>
      <c r="F34" s="257"/>
      <c r="G34" s="257"/>
      <c r="H34" s="257"/>
      <c r="I34" s="257"/>
      <c r="J34" s="257"/>
      <c r="K34" s="257"/>
      <c r="L34" s="257"/>
      <c r="M34" s="257"/>
      <c r="N34" s="257"/>
    </row>
    <row r="35" spans="1:14" x14ac:dyDescent="0.25">
      <c r="A35" s="908" t="s">
        <v>502</v>
      </c>
      <c r="B35" s="258">
        <v>33</v>
      </c>
      <c r="C35" s="237"/>
      <c r="D35" s="237"/>
      <c r="E35" s="237"/>
      <c r="F35" s="237"/>
      <c r="G35" s="237"/>
      <c r="H35" s="237"/>
      <c r="I35" s="237"/>
      <c r="J35" s="237"/>
      <c r="K35" s="237"/>
      <c r="L35" s="237"/>
      <c r="M35" s="237"/>
      <c r="N35" s="237"/>
    </row>
    <row r="36" spans="1:14" x14ac:dyDescent="0.25">
      <c r="A36" s="908"/>
      <c r="B36" s="237">
        <v>34</v>
      </c>
      <c r="C36" s="237"/>
      <c r="D36" s="237"/>
      <c r="E36" s="237"/>
      <c r="F36" s="237"/>
      <c r="G36" s="237"/>
      <c r="H36" s="237"/>
      <c r="I36" s="237"/>
      <c r="J36" s="237"/>
      <c r="K36" s="237"/>
      <c r="L36" s="237"/>
      <c r="M36" s="237"/>
      <c r="N36" s="237"/>
    </row>
    <row r="37" spans="1:14" x14ac:dyDescent="0.25">
      <c r="A37" s="908"/>
      <c r="B37" s="259">
        <v>35</v>
      </c>
      <c r="C37" s="237"/>
      <c r="D37" s="237"/>
      <c r="E37" s="237"/>
      <c r="F37" s="237"/>
      <c r="G37" s="237"/>
      <c r="H37" s="237"/>
      <c r="I37" s="237"/>
      <c r="J37" s="237"/>
      <c r="K37" s="237"/>
      <c r="L37" s="237"/>
      <c r="M37" s="237"/>
      <c r="N37" s="237"/>
    </row>
    <row r="38" spans="1:14" x14ac:dyDescent="0.25">
      <c r="A38" s="908" t="s">
        <v>503</v>
      </c>
      <c r="B38" s="260">
        <v>36</v>
      </c>
      <c r="C38" s="260"/>
      <c r="D38" s="260"/>
      <c r="E38" s="260"/>
      <c r="F38" s="260"/>
      <c r="G38" s="260"/>
      <c r="H38" s="260"/>
      <c r="I38" s="260"/>
      <c r="J38" s="260"/>
      <c r="K38" s="260"/>
      <c r="L38" s="260"/>
      <c r="M38" s="260"/>
      <c r="N38" s="260"/>
    </row>
    <row r="39" spans="1:14" x14ac:dyDescent="0.25">
      <c r="A39" s="908"/>
      <c r="B39" s="260">
        <v>37</v>
      </c>
      <c r="C39" s="260"/>
      <c r="D39" s="260"/>
      <c r="E39" s="260"/>
      <c r="F39" s="260"/>
      <c r="G39" s="260"/>
      <c r="H39" s="260"/>
      <c r="I39" s="260"/>
      <c r="J39" s="260"/>
      <c r="K39" s="260"/>
      <c r="L39" s="260"/>
      <c r="M39" s="260"/>
      <c r="N39" s="260"/>
    </row>
    <row r="40" spans="1:14" x14ac:dyDescent="0.25">
      <c r="A40" s="908"/>
      <c r="B40" s="260">
        <v>38</v>
      </c>
      <c r="C40" s="260"/>
      <c r="D40" s="260"/>
      <c r="E40" s="260"/>
      <c r="F40" s="260"/>
      <c r="G40" s="260"/>
      <c r="H40" s="260"/>
      <c r="I40" s="260"/>
      <c r="J40" s="260"/>
      <c r="K40" s="260"/>
      <c r="L40" s="260"/>
      <c r="M40" s="260"/>
      <c r="N40" s="260"/>
    </row>
    <row r="41" spans="1:14" x14ac:dyDescent="0.25">
      <c r="A41" s="915" t="s">
        <v>504</v>
      </c>
      <c r="B41" s="261">
        <v>39</v>
      </c>
      <c r="C41" s="262"/>
      <c r="D41" s="262"/>
      <c r="E41" s="262"/>
      <c r="F41" s="262"/>
      <c r="G41" s="262"/>
      <c r="H41" s="262"/>
      <c r="I41" s="262"/>
      <c r="J41" s="262"/>
      <c r="K41" s="262"/>
      <c r="L41" s="262"/>
      <c r="M41" s="262"/>
      <c r="N41" s="262"/>
    </row>
    <row r="42" spans="1:14" x14ac:dyDescent="0.25">
      <c r="A42" s="915"/>
      <c r="B42" s="262">
        <v>40</v>
      </c>
      <c r="C42" s="262"/>
      <c r="D42" s="262"/>
      <c r="E42" s="262"/>
      <c r="F42" s="262"/>
      <c r="G42" s="262"/>
      <c r="H42" s="262"/>
      <c r="I42" s="262"/>
      <c r="J42" s="262"/>
      <c r="K42" s="262"/>
      <c r="L42" s="262"/>
      <c r="M42" s="262"/>
      <c r="N42" s="262"/>
    </row>
    <row r="43" spans="1:14" x14ac:dyDescent="0.25">
      <c r="A43" s="915"/>
      <c r="B43" s="262">
        <v>41</v>
      </c>
      <c r="C43" s="262"/>
      <c r="D43" s="262"/>
      <c r="E43" s="262"/>
      <c r="F43" s="262"/>
      <c r="G43" s="262"/>
      <c r="H43" s="262"/>
      <c r="I43" s="262"/>
      <c r="J43" s="262"/>
      <c r="K43" s="262"/>
      <c r="L43" s="262"/>
      <c r="M43" s="262"/>
      <c r="N43" s="262"/>
    </row>
    <row r="44" spans="1:14" x14ac:dyDescent="0.25">
      <c r="A44" s="915"/>
      <c r="B44" s="263">
        <v>42</v>
      </c>
      <c r="C44" s="262"/>
      <c r="D44" s="262"/>
      <c r="E44" s="262"/>
      <c r="F44" s="262"/>
      <c r="G44" s="262"/>
      <c r="H44" s="262"/>
      <c r="I44" s="262"/>
      <c r="J44" s="262"/>
      <c r="K44" s="262"/>
      <c r="L44" s="262"/>
      <c r="M44" s="262"/>
      <c r="N44" s="262"/>
    </row>
    <row r="45" spans="1:14" x14ac:dyDescent="0.25">
      <c r="A45" s="914" t="s">
        <v>505</v>
      </c>
      <c r="B45" s="264">
        <v>43</v>
      </c>
      <c r="C45" s="264"/>
      <c r="D45" s="264"/>
      <c r="E45" s="264"/>
      <c r="F45" s="264"/>
      <c r="G45" s="264"/>
      <c r="H45" s="264"/>
      <c r="I45" s="264"/>
      <c r="J45" s="264"/>
      <c r="K45" s="264"/>
      <c r="L45" s="264"/>
      <c r="M45" s="264"/>
      <c r="N45" s="264"/>
    </row>
    <row r="46" spans="1:14" x14ac:dyDescent="0.25">
      <c r="A46" s="914"/>
      <c r="B46" s="264">
        <v>44</v>
      </c>
      <c r="C46" s="264"/>
      <c r="D46" s="264"/>
      <c r="E46" s="264"/>
      <c r="F46" s="264"/>
      <c r="G46" s="264"/>
      <c r="H46" s="264"/>
      <c r="I46" s="264"/>
      <c r="J46" s="264"/>
      <c r="K46" s="264"/>
      <c r="L46" s="264"/>
      <c r="M46" s="264"/>
      <c r="N46" s="264"/>
    </row>
  </sheetData>
  <mergeCells count="15">
    <mergeCell ref="A45:A46"/>
    <mergeCell ref="A8:A11"/>
    <mergeCell ref="A38:A40"/>
    <mergeCell ref="A12:A15"/>
    <mergeCell ref="A23:A26"/>
    <mergeCell ref="A16:A18"/>
    <mergeCell ref="A19:A22"/>
    <mergeCell ref="A27:A31"/>
    <mergeCell ref="A32:A34"/>
    <mergeCell ref="A41:A44"/>
    <mergeCell ref="A3:A7"/>
    <mergeCell ref="A35:A37"/>
    <mergeCell ref="K1:N1"/>
    <mergeCell ref="C1:F1"/>
    <mergeCell ref="G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4CDDD"/>
  </sheetPr>
  <dimension ref="A3:AC30"/>
  <sheetViews>
    <sheetView topLeftCell="A14" workbookViewId="0">
      <selection activeCell="AE22" sqref="AE22"/>
    </sheetView>
  </sheetViews>
  <sheetFormatPr baseColWidth="10" defaultColWidth="11.42578125" defaultRowHeight="15" x14ac:dyDescent="0.25"/>
  <cols>
    <col min="1" max="1" width="17.85546875" style="1" customWidth="1"/>
    <col min="2" max="2" width="11.42578125" style="1"/>
    <col min="3" max="3" width="17.28515625" style="1" bestFit="1" customWidth="1"/>
    <col min="4" max="4" width="16.5703125" style="1" bestFit="1" customWidth="1"/>
    <col min="5" max="5" width="15.5703125" style="1" bestFit="1" customWidth="1"/>
    <col min="6" max="6" width="16.5703125" style="1" bestFit="1" customWidth="1"/>
    <col min="7" max="7" width="17.42578125" style="1" bestFit="1" customWidth="1"/>
    <col min="8" max="8" width="16.5703125" style="1" hidden="1" customWidth="1"/>
    <col min="9" max="9" width="8" style="1" hidden="1" customWidth="1"/>
    <col min="10" max="10" width="16.5703125" style="1" hidden="1" customWidth="1"/>
    <col min="11" max="11" width="14" style="1" hidden="1" customWidth="1"/>
    <col min="12" max="12" width="16.5703125" style="1" hidden="1" customWidth="1"/>
    <col min="13" max="13" width="14" style="1" hidden="1" customWidth="1"/>
    <col min="14" max="14" width="17.42578125" style="1" hidden="1" customWidth="1"/>
    <col min="15" max="15" width="14" style="1" hidden="1" customWidth="1"/>
    <col min="16" max="16" width="16.5703125" style="1" hidden="1" customWidth="1"/>
    <col min="17" max="17" width="8" style="1" hidden="1" customWidth="1"/>
    <col min="18" max="18" width="16.5703125" style="1" hidden="1" customWidth="1"/>
    <col min="19" max="19" width="8" style="1" hidden="1" customWidth="1"/>
    <col min="20" max="20" width="16.5703125" style="1" hidden="1" customWidth="1"/>
    <col min="21" max="21" width="8" style="1" hidden="1" customWidth="1"/>
    <col min="22" max="22" width="16.5703125" style="1" hidden="1" customWidth="1"/>
    <col min="23" max="23" width="8" style="1" hidden="1" customWidth="1"/>
    <col min="24" max="24" width="16.5703125" style="1" hidden="1" customWidth="1"/>
    <col min="25" max="25" width="8" style="1" hidden="1" customWidth="1"/>
    <col min="26" max="26" width="16.5703125" style="1" hidden="1" customWidth="1"/>
    <col min="27" max="27" width="8" style="1" hidden="1" customWidth="1"/>
    <col min="28" max="28" width="16.5703125" style="1" bestFit="1" customWidth="1"/>
    <col min="29" max="29" width="16.7109375" style="1" customWidth="1"/>
    <col min="30" max="16384" width="11.42578125" style="1"/>
  </cols>
  <sheetData>
    <row r="3" spans="1:29" x14ac:dyDescent="0.25">
      <c r="B3" s="2"/>
      <c r="C3" s="3" t="s">
        <v>28</v>
      </c>
      <c r="D3" s="3" t="s">
        <v>29</v>
      </c>
      <c r="E3" s="4" t="s">
        <v>30</v>
      </c>
      <c r="F3" s="2"/>
      <c r="G3" s="5" t="s">
        <v>3</v>
      </c>
      <c r="H3" s="3" t="s">
        <v>4</v>
      </c>
      <c r="K3" s="3" t="s">
        <v>31</v>
      </c>
      <c r="L3" s="3" t="s">
        <v>1</v>
      </c>
      <c r="M3" s="4" t="s">
        <v>2</v>
      </c>
      <c r="N3" s="5" t="s">
        <v>3</v>
      </c>
      <c r="O3" s="3" t="s">
        <v>4</v>
      </c>
    </row>
    <row r="4" spans="1:29" x14ac:dyDescent="0.25">
      <c r="B4" s="2" t="s">
        <v>5</v>
      </c>
      <c r="C4" s="2">
        <v>2865518321</v>
      </c>
      <c r="D4" s="2">
        <f>+E4-C4</f>
        <v>462</v>
      </c>
      <c r="E4" s="2">
        <v>2865518783</v>
      </c>
      <c r="F4" s="8">
        <f>+E4/$E$8</f>
        <v>0.52147492323513611</v>
      </c>
      <c r="G4" s="7" t="e">
        <f>+#REF!</f>
        <v>#REF!</v>
      </c>
      <c r="H4" s="2" t="e">
        <f>+E4-G4</f>
        <v>#REF!</v>
      </c>
      <c r="J4" s="9">
        <v>232218004.44</v>
      </c>
      <c r="K4" s="2">
        <v>224807834.5</v>
      </c>
      <c r="L4" s="2">
        <f>3867333+1+1</f>
        <v>3867335</v>
      </c>
      <c r="M4" s="2">
        <f>+K4-L4</f>
        <v>220940499.5</v>
      </c>
      <c r="N4" s="7">
        <f>+'[1]Metas 1 PA proyecto'!O25</f>
        <v>0</v>
      </c>
      <c r="O4" s="2">
        <f>+K4-N4</f>
        <v>224807834.5</v>
      </c>
    </row>
    <row r="5" spans="1:29" x14ac:dyDescent="0.25">
      <c r="B5" s="2" t="s">
        <v>6</v>
      </c>
      <c r="C5" s="2">
        <v>230307550</v>
      </c>
      <c r="D5" s="2">
        <f t="shared" ref="D5:D7" si="0">+E5-C5</f>
        <v>0</v>
      </c>
      <c r="E5" s="2">
        <v>230307550</v>
      </c>
      <c r="F5" s="8">
        <f t="shared" ref="F5:F7" si="1">+E5/$E$8</f>
        <v>4.1911996064805508E-2</v>
      </c>
      <c r="G5" s="7" t="e">
        <f>+#REF!</f>
        <v>#REF!</v>
      </c>
      <c r="H5" s="2" t="e">
        <f t="shared" ref="H5:H7" si="2">+E5-G5</f>
        <v>#REF!</v>
      </c>
      <c r="J5" s="9">
        <v>27853639.439999994</v>
      </c>
      <c r="K5" s="2">
        <v>21320499.5</v>
      </c>
      <c r="L5" s="2"/>
      <c r="M5" s="2">
        <f>+K5-L5</f>
        <v>21320499.5</v>
      </c>
      <c r="N5" s="7">
        <f>+'[1]Metas 2 PA proyecto'!O25</f>
        <v>0</v>
      </c>
      <c r="O5" s="2">
        <f t="shared" ref="O5:O7" si="3">+K5-N5</f>
        <v>21320499.5</v>
      </c>
    </row>
    <row r="6" spans="1:29" x14ac:dyDescent="0.25">
      <c r="B6" s="2" t="s">
        <v>7</v>
      </c>
      <c r="C6" s="2">
        <v>500000000</v>
      </c>
      <c r="D6" s="2">
        <f t="shared" si="0"/>
        <v>0</v>
      </c>
      <c r="E6" s="2">
        <v>500000000</v>
      </c>
      <c r="F6" s="8">
        <f t="shared" si="1"/>
        <v>9.0991363645710935E-2</v>
      </c>
      <c r="G6" s="7" t="e">
        <f>+#REF!</f>
        <v>#REF!</v>
      </c>
      <c r="H6" s="2" t="e">
        <f t="shared" si="2"/>
        <v>#REF!</v>
      </c>
      <c r="J6" s="9">
        <v>0</v>
      </c>
      <c r="K6" s="2">
        <v>21320499.5</v>
      </c>
      <c r="L6" s="2"/>
      <c r="M6" s="2">
        <f>+K6-L6</f>
        <v>21320499.5</v>
      </c>
      <c r="N6" s="7">
        <f>+'[1]Metas 3 PA proyecto'!O25</f>
        <v>0</v>
      </c>
      <c r="O6" s="2">
        <f t="shared" si="3"/>
        <v>21320499.5</v>
      </c>
    </row>
    <row r="7" spans="1:29" x14ac:dyDescent="0.25">
      <c r="B7" s="2" t="s">
        <v>8</v>
      </c>
      <c r="C7" s="2">
        <v>1899200667</v>
      </c>
      <c r="D7" s="2">
        <f t="shared" si="0"/>
        <v>0</v>
      </c>
      <c r="E7" s="2">
        <v>1899200667</v>
      </c>
      <c r="F7" s="8">
        <f t="shared" si="1"/>
        <v>0.34562171705434752</v>
      </c>
      <c r="G7" s="7" t="e">
        <f>+#REF!</f>
        <v>#REF!</v>
      </c>
      <c r="H7" s="2" t="e">
        <f t="shared" si="2"/>
        <v>#REF!</v>
      </c>
      <c r="J7" s="9">
        <v>714765691.12</v>
      </c>
      <c r="K7" s="2">
        <v>707388501.5</v>
      </c>
      <c r="L7" s="2">
        <v>4782</v>
      </c>
      <c r="M7" s="2">
        <f>+K7-L7</f>
        <v>707383719.5</v>
      </c>
      <c r="N7" s="7">
        <f>+'[1]Metas 4 PA proyecto'!O25</f>
        <v>0</v>
      </c>
      <c r="O7" s="2">
        <f t="shared" si="3"/>
        <v>707388501.5</v>
      </c>
    </row>
    <row r="8" spans="1:29" x14ac:dyDescent="0.25">
      <c r="B8" s="2"/>
      <c r="C8" s="3">
        <f>SUM(C4:C7)</f>
        <v>5495026538</v>
      </c>
      <c r="D8" s="2"/>
      <c r="E8" s="3">
        <f>SUM(E4:E7)</f>
        <v>5495027000</v>
      </c>
      <c r="F8" s="3"/>
      <c r="G8" s="5" t="e">
        <f t="shared" ref="G8" si="4">SUM(G4:G7)</f>
        <v>#REF!</v>
      </c>
      <c r="K8" s="3">
        <f>SUM(K4:K7)</f>
        <v>974837335</v>
      </c>
      <c r="L8" s="3">
        <f>SUM(L4:L7)</f>
        <v>3872117</v>
      </c>
      <c r="M8" s="3">
        <f>SUM(M4:M7)</f>
        <v>970965218</v>
      </c>
      <c r="N8" s="5">
        <f t="shared" ref="N8" si="5">SUM(N4:N7)</f>
        <v>0</v>
      </c>
    </row>
    <row r="12" spans="1:29" x14ac:dyDescent="0.25">
      <c r="D12" s="401" t="s">
        <v>9</v>
      </c>
      <c r="E12" s="401"/>
      <c r="F12" s="401" t="s">
        <v>10</v>
      </c>
      <c r="G12" s="401"/>
      <c r="H12" s="401" t="s">
        <v>11</v>
      </c>
      <c r="I12" s="401"/>
      <c r="J12" s="401" t="s">
        <v>12</v>
      </c>
      <c r="K12" s="401"/>
      <c r="L12" s="401" t="s">
        <v>13</v>
      </c>
      <c r="M12" s="401"/>
      <c r="N12" s="401" t="s">
        <v>14</v>
      </c>
      <c r="O12" s="401"/>
      <c r="P12" s="401" t="s">
        <v>15</v>
      </c>
      <c r="Q12" s="401"/>
      <c r="R12" s="401" t="s">
        <v>16</v>
      </c>
      <c r="S12" s="401"/>
      <c r="T12" s="401" t="s">
        <v>17</v>
      </c>
      <c r="U12" s="401"/>
      <c r="V12" s="401" t="s">
        <v>18</v>
      </c>
      <c r="W12" s="401"/>
      <c r="X12" s="401" t="s">
        <v>19</v>
      </c>
      <c r="Y12" s="401"/>
      <c r="Z12" s="401" t="s">
        <v>20</v>
      </c>
      <c r="AA12" s="401"/>
      <c r="AB12" s="401" t="s">
        <v>21</v>
      </c>
      <c r="AC12" s="401"/>
    </row>
    <row r="13" spans="1:29" x14ac:dyDescent="0.25">
      <c r="B13" s="2"/>
      <c r="C13" s="3" t="s">
        <v>30</v>
      </c>
      <c r="D13" s="3" t="s">
        <v>32</v>
      </c>
      <c r="E13" s="4" t="s">
        <v>23</v>
      </c>
      <c r="F13" s="3" t="s">
        <v>32</v>
      </c>
      <c r="G13" s="4" t="s">
        <v>23</v>
      </c>
      <c r="H13" s="3" t="s">
        <v>32</v>
      </c>
      <c r="I13" s="4" t="s">
        <v>23</v>
      </c>
      <c r="J13" s="3" t="s">
        <v>32</v>
      </c>
      <c r="K13" s="4" t="s">
        <v>23</v>
      </c>
      <c r="L13" s="3" t="s">
        <v>32</v>
      </c>
      <c r="M13" s="4" t="s">
        <v>23</v>
      </c>
      <c r="N13" s="3" t="s">
        <v>32</v>
      </c>
      <c r="O13" s="4" t="s">
        <v>23</v>
      </c>
      <c r="P13" s="3" t="s">
        <v>32</v>
      </c>
      <c r="Q13" s="4" t="s">
        <v>23</v>
      </c>
      <c r="R13" s="3" t="s">
        <v>32</v>
      </c>
      <c r="S13" s="4" t="s">
        <v>23</v>
      </c>
      <c r="T13" s="3" t="s">
        <v>32</v>
      </c>
      <c r="U13" s="4" t="s">
        <v>23</v>
      </c>
      <c r="V13" s="3" t="s">
        <v>32</v>
      </c>
      <c r="W13" s="4" t="s">
        <v>23</v>
      </c>
      <c r="X13" s="3" t="s">
        <v>32</v>
      </c>
      <c r="Y13" s="4" t="s">
        <v>23</v>
      </c>
      <c r="Z13" s="3" t="s">
        <v>32</v>
      </c>
      <c r="AA13" s="4" t="s">
        <v>23</v>
      </c>
      <c r="AB13" s="3" t="s">
        <v>32</v>
      </c>
      <c r="AC13" s="4" t="s">
        <v>23</v>
      </c>
    </row>
    <row r="14" spans="1:29" x14ac:dyDescent="0.25">
      <c r="A14" s="402" t="s">
        <v>24</v>
      </c>
      <c r="B14" s="2" t="s">
        <v>5</v>
      </c>
      <c r="C14" s="2">
        <f>+E4</f>
        <v>2865518783</v>
      </c>
      <c r="D14" s="2">
        <v>330359035</v>
      </c>
      <c r="E14" s="2">
        <v>0</v>
      </c>
      <c r="F14" s="2">
        <f>+AB14-D14</f>
        <v>285761424</v>
      </c>
      <c r="G14" s="2">
        <f>+AC14-E14</f>
        <v>11653867</v>
      </c>
      <c r="H14" s="2"/>
      <c r="I14" s="2"/>
      <c r="J14" s="2"/>
      <c r="K14" s="2"/>
      <c r="L14" s="2"/>
      <c r="M14" s="2"/>
      <c r="N14" s="2"/>
      <c r="O14" s="2"/>
      <c r="P14" s="2"/>
      <c r="Q14" s="2"/>
      <c r="R14" s="2"/>
      <c r="S14" s="2"/>
      <c r="T14" s="2"/>
      <c r="U14" s="2"/>
      <c r="V14" s="2"/>
      <c r="W14" s="2"/>
      <c r="X14" s="2"/>
      <c r="Y14" s="2"/>
      <c r="Z14" s="2"/>
      <c r="AA14" s="2"/>
      <c r="AB14" s="2">
        <v>616120459</v>
      </c>
      <c r="AC14" s="2">
        <v>11653867</v>
      </c>
    </row>
    <row r="15" spans="1:29" x14ac:dyDescent="0.25">
      <c r="A15" s="402"/>
      <c r="B15" s="2" t="s">
        <v>6</v>
      </c>
      <c r="C15" s="2">
        <f t="shared" ref="C15:C17" si="6">+E5</f>
        <v>230307550</v>
      </c>
      <c r="D15" s="2">
        <v>116998635</v>
      </c>
      <c r="E15" s="2">
        <v>0</v>
      </c>
      <c r="F15" s="2">
        <f t="shared" ref="F15:F17" si="7">+AB15-D15</f>
        <v>72394740</v>
      </c>
      <c r="G15" s="2">
        <f t="shared" ref="G15:G17" si="8">+AC15-E15</f>
        <v>928106.8</v>
      </c>
      <c r="H15" s="2"/>
      <c r="I15" s="2"/>
      <c r="J15" s="2"/>
      <c r="K15" s="2"/>
      <c r="L15" s="2"/>
      <c r="M15" s="2"/>
      <c r="N15" s="2"/>
      <c r="O15" s="2"/>
      <c r="P15" s="2"/>
      <c r="Q15" s="2"/>
      <c r="R15" s="2"/>
      <c r="S15" s="2"/>
      <c r="T15" s="2"/>
      <c r="U15" s="2"/>
      <c r="V15" s="2"/>
      <c r="W15" s="2"/>
      <c r="X15" s="2"/>
      <c r="Y15" s="2"/>
      <c r="Z15" s="2"/>
      <c r="AA15" s="2"/>
      <c r="AB15" s="2">
        <v>189393375</v>
      </c>
      <c r="AC15" s="2">
        <v>928106.8</v>
      </c>
    </row>
    <row r="16" spans="1:29" x14ac:dyDescent="0.25">
      <c r="A16" s="402"/>
      <c r="B16" s="2" t="s">
        <v>7</v>
      </c>
      <c r="C16" s="2">
        <f t="shared" si="6"/>
        <v>500000000</v>
      </c>
      <c r="D16" s="2">
        <v>3571035</v>
      </c>
      <c r="E16" s="2">
        <v>0</v>
      </c>
      <c r="F16" s="2">
        <f t="shared" si="7"/>
        <v>0</v>
      </c>
      <c r="G16" s="2">
        <f t="shared" si="8"/>
        <v>0</v>
      </c>
      <c r="H16" s="2"/>
      <c r="I16" s="2"/>
      <c r="J16" s="2"/>
      <c r="K16" s="2"/>
      <c r="L16" s="2"/>
      <c r="M16" s="2"/>
      <c r="N16" s="2"/>
      <c r="O16" s="2"/>
      <c r="P16" s="2"/>
      <c r="Q16" s="2"/>
      <c r="R16" s="2"/>
      <c r="S16" s="2"/>
      <c r="T16" s="2"/>
      <c r="U16" s="2"/>
      <c r="V16" s="2"/>
      <c r="W16" s="2"/>
      <c r="X16" s="2"/>
      <c r="Y16" s="2"/>
      <c r="Z16" s="2"/>
      <c r="AA16" s="2"/>
      <c r="AB16" s="2">
        <v>3571035</v>
      </c>
      <c r="AC16" s="2">
        <v>0</v>
      </c>
    </row>
    <row r="17" spans="1:29" x14ac:dyDescent="0.25">
      <c r="A17" s="402"/>
      <c r="B17" s="2" t="s">
        <v>8</v>
      </c>
      <c r="C17" s="2">
        <f t="shared" si="6"/>
        <v>1899200667</v>
      </c>
      <c r="D17" s="2">
        <v>684421435</v>
      </c>
      <c r="E17" s="2">
        <v>0</v>
      </c>
      <c r="F17" s="2">
        <f t="shared" si="7"/>
        <v>198617320</v>
      </c>
      <c r="G17" s="2">
        <f t="shared" si="8"/>
        <v>10755627.199999999</v>
      </c>
      <c r="H17" s="2"/>
      <c r="I17" s="2"/>
      <c r="J17" s="2"/>
      <c r="K17" s="2"/>
      <c r="L17" s="2"/>
      <c r="M17" s="2"/>
      <c r="N17" s="2"/>
      <c r="O17" s="2"/>
      <c r="P17" s="2"/>
      <c r="Q17" s="2"/>
      <c r="R17" s="2"/>
      <c r="S17" s="2"/>
      <c r="T17" s="2"/>
      <c r="U17" s="2"/>
      <c r="V17" s="2"/>
      <c r="W17" s="2"/>
      <c r="X17" s="2"/>
      <c r="Y17" s="2"/>
      <c r="Z17" s="2"/>
      <c r="AA17" s="2"/>
      <c r="AB17" s="2">
        <v>883038755</v>
      </c>
      <c r="AC17" s="2">
        <v>10755627.199999999</v>
      </c>
    </row>
    <row r="18" spans="1:29" x14ac:dyDescent="0.25">
      <c r="A18" s="402"/>
      <c r="B18" s="2"/>
      <c r="C18" s="3">
        <f>SUM(C14:C17)</f>
        <v>5495027000</v>
      </c>
      <c r="D18" s="3">
        <f t="shared" ref="D18:AC18" si="9">SUM(D14:D17)</f>
        <v>1135350140</v>
      </c>
      <c r="E18" s="3">
        <f t="shared" si="9"/>
        <v>0</v>
      </c>
      <c r="F18" s="3">
        <f t="shared" si="9"/>
        <v>556773484</v>
      </c>
      <c r="G18" s="3">
        <f t="shared" si="9"/>
        <v>23337601</v>
      </c>
      <c r="H18" s="3">
        <f t="shared" si="9"/>
        <v>0</v>
      </c>
      <c r="I18" s="3">
        <f t="shared" si="9"/>
        <v>0</v>
      </c>
      <c r="J18" s="3">
        <f t="shared" si="9"/>
        <v>0</v>
      </c>
      <c r="K18" s="3">
        <f t="shared" si="9"/>
        <v>0</v>
      </c>
      <c r="L18" s="3">
        <f t="shared" si="9"/>
        <v>0</v>
      </c>
      <c r="M18" s="3">
        <f t="shared" si="9"/>
        <v>0</v>
      </c>
      <c r="N18" s="3">
        <f t="shared" si="9"/>
        <v>0</v>
      </c>
      <c r="O18" s="3">
        <f t="shared" si="9"/>
        <v>0</v>
      </c>
      <c r="P18" s="3">
        <f t="shared" si="9"/>
        <v>0</v>
      </c>
      <c r="Q18" s="3">
        <f t="shared" si="9"/>
        <v>0</v>
      </c>
      <c r="R18" s="3">
        <f t="shared" si="9"/>
        <v>0</v>
      </c>
      <c r="S18" s="3">
        <f t="shared" si="9"/>
        <v>0</v>
      </c>
      <c r="T18" s="3">
        <f t="shared" si="9"/>
        <v>0</v>
      </c>
      <c r="U18" s="3">
        <f t="shared" si="9"/>
        <v>0</v>
      </c>
      <c r="V18" s="3">
        <f t="shared" si="9"/>
        <v>0</v>
      </c>
      <c r="W18" s="3">
        <f t="shared" si="9"/>
        <v>0</v>
      </c>
      <c r="X18" s="3">
        <f t="shared" si="9"/>
        <v>0</v>
      </c>
      <c r="Y18" s="3">
        <f t="shared" si="9"/>
        <v>0</v>
      </c>
      <c r="Z18" s="3">
        <f t="shared" si="9"/>
        <v>0</v>
      </c>
      <c r="AA18" s="3">
        <f t="shared" si="9"/>
        <v>0</v>
      </c>
      <c r="AB18" s="3">
        <f t="shared" si="9"/>
        <v>1692123624</v>
      </c>
      <c r="AC18" s="3">
        <f t="shared" si="9"/>
        <v>23337601</v>
      </c>
    </row>
    <row r="20" spans="1:29" x14ac:dyDescent="0.25">
      <c r="A20" s="403" t="s">
        <v>26</v>
      </c>
      <c r="B20" s="2" t="s">
        <v>5</v>
      </c>
      <c r="C20" s="2">
        <v>2865518783</v>
      </c>
      <c r="D20" s="2" t="e">
        <f>+#REF!</f>
        <v>#REF!</v>
      </c>
      <c r="E20" s="2"/>
      <c r="F20" s="2" t="e">
        <f>+#REF!</f>
        <v>#REF!</v>
      </c>
      <c r="G20" s="2" t="e">
        <f>+#REF!</f>
        <v>#REF!</v>
      </c>
      <c r="H20" s="2"/>
      <c r="I20" s="2"/>
      <c r="J20" s="2"/>
      <c r="K20" s="2"/>
      <c r="L20" s="2"/>
      <c r="M20" s="2"/>
      <c r="N20" s="2"/>
      <c r="O20" s="2"/>
      <c r="P20" s="2"/>
      <c r="Q20" s="2"/>
      <c r="R20" s="2"/>
      <c r="S20" s="2"/>
      <c r="T20" s="2"/>
      <c r="U20" s="2"/>
      <c r="V20" s="2"/>
      <c r="W20" s="2"/>
      <c r="X20" s="2"/>
      <c r="Y20" s="2"/>
      <c r="Z20" s="2"/>
      <c r="AA20" s="2"/>
      <c r="AB20" s="2" t="e">
        <f>+D20+F20</f>
        <v>#REF!</v>
      </c>
      <c r="AC20" s="2" t="e">
        <f>+E20+G20</f>
        <v>#REF!</v>
      </c>
    </row>
    <row r="21" spans="1:29" x14ac:dyDescent="0.25">
      <c r="A21" s="403"/>
      <c r="B21" s="2" t="s">
        <v>6</v>
      </c>
      <c r="C21" s="2">
        <v>230307550</v>
      </c>
      <c r="D21" s="2" t="e">
        <f>+#REF!</f>
        <v>#REF!</v>
      </c>
      <c r="E21" s="2"/>
      <c r="F21" s="2" t="e">
        <f>+#REF!</f>
        <v>#REF!</v>
      </c>
      <c r="G21" s="2" t="e">
        <f>+#REF!</f>
        <v>#REF!</v>
      </c>
      <c r="H21" s="2"/>
      <c r="I21" s="2"/>
      <c r="J21" s="2"/>
      <c r="K21" s="2"/>
      <c r="L21" s="2"/>
      <c r="M21" s="2"/>
      <c r="N21" s="2"/>
      <c r="O21" s="2"/>
      <c r="P21" s="2"/>
      <c r="Q21" s="2"/>
      <c r="R21" s="2"/>
      <c r="S21" s="2"/>
      <c r="T21" s="2"/>
      <c r="U21" s="2"/>
      <c r="V21" s="2"/>
      <c r="W21" s="2"/>
      <c r="X21" s="2"/>
      <c r="Y21" s="2"/>
      <c r="Z21" s="2"/>
      <c r="AA21" s="2"/>
      <c r="AB21" s="2" t="e">
        <f t="shared" ref="AB21:AB23" si="10">+D21+F21</f>
        <v>#REF!</v>
      </c>
      <c r="AC21" s="2" t="e">
        <f t="shared" ref="AC21:AC23" si="11">+E21+G21</f>
        <v>#REF!</v>
      </c>
    </row>
    <row r="22" spans="1:29" x14ac:dyDescent="0.25">
      <c r="A22" s="403"/>
      <c r="B22" s="2" t="s">
        <v>7</v>
      </c>
      <c r="C22" s="2">
        <v>500000000</v>
      </c>
      <c r="D22" s="2" t="e">
        <f>+#REF!</f>
        <v>#REF!</v>
      </c>
      <c r="E22" s="2"/>
      <c r="F22" s="2" t="e">
        <f>+#REF!</f>
        <v>#REF!</v>
      </c>
      <c r="G22" s="2" t="e">
        <f>+#REF!</f>
        <v>#REF!</v>
      </c>
      <c r="H22" s="2"/>
      <c r="I22" s="2"/>
      <c r="J22" s="2"/>
      <c r="K22" s="2"/>
      <c r="L22" s="2"/>
      <c r="M22" s="2"/>
      <c r="N22" s="2"/>
      <c r="O22" s="2"/>
      <c r="P22" s="2"/>
      <c r="Q22" s="2"/>
      <c r="R22" s="2"/>
      <c r="S22" s="2"/>
      <c r="T22" s="2"/>
      <c r="U22" s="2"/>
      <c r="V22" s="2"/>
      <c r="W22" s="2"/>
      <c r="X22" s="2"/>
      <c r="Y22" s="2"/>
      <c r="Z22" s="2"/>
      <c r="AA22" s="2"/>
      <c r="AB22" s="2" t="e">
        <f t="shared" si="10"/>
        <v>#REF!</v>
      </c>
      <c r="AC22" s="2" t="e">
        <f t="shared" si="11"/>
        <v>#REF!</v>
      </c>
    </row>
    <row r="23" spans="1:29" x14ac:dyDescent="0.25">
      <c r="A23" s="403"/>
      <c r="B23" s="2" t="s">
        <v>8</v>
      </c>
      <c r="C23" s="2">
        <v>1899200667</v>
      </c>
      <c r="D23" s="2" t="e">
        <f>+#REF!</f>
        <v>#REF!</v>
      </c>
      <c r="E23" s="2"/>
      <c r="F23" s="2" t="e">
        <f>+#REF!</f>
        <v>#REF!</v>
      </c>
      <c r="G23" s="2" t="e">
        <f>+#REF!</f>
        <v>#REF!</v>
      </c>
      <c r="H23" s="2"/>
      <c r="I23" s="2"/>
      <c r="J23" s="2"/>
      <c r="K23" s="2"/>
      <c r="L23" s="2"/>
      <c r="M23" s="2"/>
      <c r="N23" s="2"/>
      <c r="O23" s="2"/>
      <c r="P23" s="2"/>
      <c r="Q23" s="2"/>
      <c r="R23" s="2"/>
      <c r="S23" s="2"/>
      <c r="T23" s="2"/>
      <c r="U23" s="2"/>
      <c r="V23" s="2"/>
      <c r="W23" s="2"/>
      <c r="X23" s="2"/>
      <c r="Y23" s="2"/>
      <c r="Z23" s="2"/>
      <c r="AA23" s="2"/>
      <c r="AB23" s="2" t="e">
        <f t="shared" si="10"/>
        <v>#REF!</v>
      </c>
      <c r="AC23" s="2" t="e">
        <f t="shared" si="11"/>
        <v>#REF!</v>
      </c>
    </row>
    <row r="24" spans="1:29" x14ac:dyDescent="0.25">
      <c r="A24" s="403"/>
      <c r="B24" s="2" t="s">
        <v>25</v>
      </c>
      <c r="C24" s="3">
        <f>SUM(C20:C23)</f>
        <v>5495027000</v>
      </c>
      <c r="D24" s="3" t="e">
        <f>SUM(D20:D23)</f>
        <v>#REF!</v>
      </c>
      <c r="E24" s="3">
        <f t="shared" ref="E24:G24" si="12">SUM(E20:E23)</f>
        <v>0</v>
      </c>
      <c r="F24" s="3" t="e">
        <f t="shared" si="12"/>
        <v>#REF!</v>
      </c>
      <c r="G24" s="3" t="e">
        <f t="shared" si="12"/>
        <v>#REF!</v>
      </c>
      <c r="H24" s="3">
        <f t="shared" ref="H24" si="13">SUM(H20:H23)</f>
        <v>0</v>
      </c>
      <c r="I24" s="3">
        <f t="shared" ref="I24" si="14">SUM(I20:I23)</f>
        <v>0</v>
      </c>
      <c r="J24" s="3">
        <f t="shared" ref="J24" si="15">SUM(J20:J23)</f>
        <v>0</v>
      </c>
      <c r="K24" s="3">
        <f t="shared" ref="K24" si="16">SUM(K20:K23)</f>
        <v>0</v>
      </c>
      <c r="L24" s="3">
        <f t="shared" ref="L24" si="17">SUM(L20:L23)</f>
        <v>0</v>
      </c>
      <c r="M24" s="3">
        <f t="shared" ref="M24" si="18">SUM(M20:M23)</f>
        <v>0</v>
      </c>
      <c r="N24" s="3">
        <f t="shared" ref="N24" si="19">SUM(N20:N23)</f>
        <v>0</v>
      </c>
      <c r="O24" s="3">
        <f t="shared" ref="O24" si="20">SUM(O20:O23)</f>
        <v>0</v>
      </c>
      <c r="P24" s="3">
        <f t="shared" ref="P24" si="21">SUM(P20:P23)</f>
        <v>0</v>
      </c>
      <c r="Q24" s="3">
        <f t="shared" ref="Q24" si="22">SUM(Q20:Q23)</f>
        <v>0</v>
      </c>
      <c r="R24" s="3">
        <f t="shared" ref="R24" si="23">SUM(R20:R23)</f>
        <v>0</v>
      </c>
      <c r="S24" s="3">
        <f t="shared" ref="S24" si="24">SUM(S20:S23)</f>
        <v>0</v>
      </c>
      <c r="T24" s="3">
        <f t="shared" ref="T24" si="25">SUM(T20:T23)</f>
        <v>0</v>
      </c>
      <c r="U24" s="3">
        <f t="shared" ref="U24" si="26">SUM(U20:U23)</f>
        <v>0</v>
      </c>
      <c r="V24" s="3">
        <f t="shared" ref="V24" si="27">SUM(V20:V23)</f>
        <v>0</v>
      </c>
      <c r="W24" s="3">
        <f t="shared" ref="W24" si="28">SUM(W20:W23)</f>
        <v>0</v>
      </c>
      <c r="X24" s="3">
        <f t="shared" ref="X24" si="29">SUM(X20:X23)</f>
        <v>0</v>
      </c>
      <c r="Y24" s="3">
        <f t="shared" ref="Y24" si="30">SUM(Y20:Y23)</f>
        <v>0</v>
      </c>
      <c r="Z24" s="3">
        <f t="shared" ref="Z24" si="31">SUM(Z20:Z23)</f>
        <v>0</v>
      </c>
      <c r="AA24" s="3">
        <f t="shared" ref="AA24" si="32">SUM(AA20:AA23)</f>
        <v>0</v>
      </c>
      <c r="AB24" s="3" t="e">
        <f t="shared" ref="AB24" si="33">SUM(AB20:AB23)</f>
        <v>#REF!</v>
      </c>
      <c r="AC24" s="3" t="e">
        <f t="shared" ref="AC24" si="34">SUM(AC20:AC23)</f>
        <v>#REF!</v>
      </c>
    </row>
    <row r="26" spans="1:29" x14ac:dyDescent="0.25">
      <c r="A26" s="403" t="s">
        <v>27</v>
      </c>
      <c r="B26" s="2" t="s">
        <v>5</v>
      </c>
      <c r="C26" s="2">
        <f>+C14-C20</f>
        <v>0</v>
      </c>
      <c r="D26" s="2" t="e">
        <f>+D14-D20</f>
        <v>#REF!</v>
      </c>
      <c r="E26" s="2">
        <f t="shared" ref="E26:AC26" si="35">+E14-E20</f>
        <v>0</v>
      </c>
      <c r="F26" s="2" t="e">
        <f t="shared" si="35"/>
        <v>#REF!</v>
      </c>
      <c r="G26" s="2" t="e">
        <f t="shared" si="35"/>
        <v>#REF!</v>
      </c>
      <c r="H26" s="2">
        <f t="shared" si="35"/>
        <v>0</v>
      </c>
      <c r="I26" s="2">
        <f t="shared" si="35"/>
        <v>0</v>
      </c>
      <c r="J26" s="2">
        <f t="shared" si="35"/>
        <v>0</v>
      </c>
      <c r="K26" s="2">
        <f t="shared" si="35"/>
        <v>0</v>
      </c>
      <c r="L26" s="2">
        <f t="shared" si="35"/>
        <v>0</v>
      </c>
      <c r="M26" s="2">
        <f t="shared" si="35"/>
        <v>0</v>
      </c>
      <c r="N26" s="2">
        <f t="shared" si="35"/>
        <v>0</v>
      </c>
      <c r="O26" s="2">
        <f t="shared" si="35"/>
        <v>0</v>
      </c>
      <c r="P26" s="2">
        <f t="shared" si="35"/>
        <v>0</v>
      </c>
      <c r="Q26" s="2">
        <f t="shared" si="35"/>
        <v>0</v>
      </c>
      <c r="R26" s="2">
        <f t="shared" si="35"/>
        <v>0</v>
      </c>
      <c r="S26" s="2">
        <f t="shared" si="35"/>
        <v>0</v>
      </c>
      <c r="T26" s="2">
        <f t="shared" si="35"/>
        <v>0</v>
      </c>
      <c r="U26" s="2">
        <f t="shared" si="35"/>
        <v>0</v>
      </c>
      <c r="V26" s="2">
        <f t="shared" si="35"/>
        <v>0</v>
      </c>
      <c r="W26" s="2">
        <f t="shared" si="35"/>
        <v>0</v>
      </c>
      <c r="X26" s="2">
        <f t="shared" si="35"/>
        <v>0</v>
      </c>
      <c r="Y26" s="2">
        <f t="shared" si="35"/>
        <v>0</v>
      </c>
      <c r="Z26" s="2">
        <f t="shared" si="35"/>
        <v>0</v>
      </c>
      <c r="AA26" s="2">
        <f t="shared" si="35"/>
        <v>0</v>
      </c>
      <c r="AB26" s="2" t="e">
        <f t="shared" si="35"/>
        <v>#REF!</v>
      </c>
      <c r="AC26" s="2" t="e">
        <f t="shared" si="35"/>
        <v>#REF!</v>
      </c>
    </row>
    <row r="27" spans="1:29" x14ac:dyDescent="0.25">
      <c r="A27" s="403"/>
      <c r="B27" s="2" t="s">
        <v>6</v>
      </c>
      <c r="C27" s="2">
        <f t="shared" ref="C27:AC27" si="36">+C15-C21</f>
        <v>0</v>
      </c>
      <c r="D27" s="2" t="e">
        <f t="shared" si="36"/>
        <v>#REF!</v>
      </c>
      <c r="E27" s="2">
        <f t="shared" si="36"/>
        <v>0</v>
      </c>
      <c r="F27" s="2" t="e">
        <f t="shared" si="36"/>
        <v>#REF!</v>
      </c>
      <c r="G27" s="2" t="e">
        <f t="shared" si="36"/>
        <v>#REF!</v>
      </c>
      <c r="H27" s="2">
        <f t="shared" si="36"/>
        <v>0</v>
      </c>
      <c r="I27" s="2">
        <f t="shared" si="36"/>
        <v>0</v>
      </c>
      <c r="J27" s="2">
        <f t="shared" si="36"/>
        <v>0</v>
      </c>
      <c r="K27" s="2">
        <f t="shared" si="36"/>
        <v>0</v>
      </c>
      <c r="L27" s="2">
        <f t="shared" si="36"/>
        <v>0</v>
      </c>
      <c r="M27" s="2">
        <f t="shared" si="36"/>
        <v>0</v>
      </c>
      <c r="N27" s="2">
        <f t="shared" si="36"/>
        <v>0</v>
      </c>
      <c r="O27" s="2">
        <f t="shared" si="36"/>
        <v>0</v>
      </c>
      <c r="P27" s="2">
        <f t="shared" si="36"/>
        <v>0</v>
      </c>
      <c r="Q27" s="2">
        <f t="shared" si="36"/>
        <v>0</v>
      </c>
      <c r="R27" s="2">
        <f t="shared" si="36"/>
        <v>0</v>
      </c>
      <c r="S27" s="2">
        <f t="shared" si="36"/>
        <v>0</v>
      </c>
      <c r="T27" s="2">
        <f t="shared" si="36"/>
        <v>0</v>
      </c>
      <c r="U27" s="2">
        <f t="shared" si="36"/>
        <v>0</v>
      </c>
      <c r="V27" s="2">
        <f t="shared" si="36"/>
        <v>0</v>
      </c>
      <c r="W27" s="2">
        <f t="shared" si="36"/>
        <v>0</v>
      </c>
      <c r="X27" s="2">
        <f t="shared" si="36"/>
        <v>0</v>
      </c>
      <c r="Y27" s="2">
        <f t="shared" si="36"/>
        <v>0</v>
      </c>
      <c r="Z27" s="2">
        <f t="shared" si="36"/>
        <v>0</v>
      </c>
      <c r="AA27" s="2">
        <f t="shared" si="36"/>
        <v>0</v>
      </c>
      <c r="AB27" s="2" t="e">
        <f t="shared" si="36"/>
        <v>#REF!</v>
      </c>
      <c r="AC27" s="2" t="e">
        <f t="shared" si="36"/>
        <v>#REF!</v>
      </c>
    </row>
    <row r="28" spans="1:29" x14ac:dyDescent="0.25">
      <c r="A28" s="403"/>
      <c r="B28" s="2" t="s">
        <v>7</v>
      </c>
      <c r="C28" s="2">
        <f t="shared" ref="C28:AC28" si="37">+C16-C22</f>
        <v>0</v>
      </c>
      <c r="D28" s="2" t="e">
        <f t="shared" si="37"/>
        <v>#REF!</v>
      </c>
      <c r="E28" s="2">
        <f t="shared" si="37"/>
        <v>0</v>
      </c>
      <c r="F28" s="2" t="e">
        <f t="shared" si="37"/>
        <v>#REF!</v>
      </c>
      <c r="G28" s="2" t="e">
        <f t="shared" si="37"/>
        <v>#REF!</v>
      </c>
      <c r="H28" s="2">
        <f t="shared" si="37"/>
        <v>0</v>
      </c>
      <c r="I28" s="2">
        <f t="shared" si="37"/>
        <v>0</v>
      </c>
      <c r="J28" s="2">
        <f t="shared" si="37"/>
        <v>0</v>
      </c>
      <c r="K28" s="2">
        <f t="shared" si="37"/>
        <v>0</v>
      </c>
      <c r="L28" s="2">
        <f t="shared" si="37"/>
        <v>0</v>
      </c>
      <c r="M28" s="2">
        <f t="shared" si="37"/>
        <v>0</v>
      </c>
      <c r="N28" s="2">
        <f t="shared" si="37"/>
        <v>0</v>
      </c>
      <c r="O28" s="2">
        <f t="shared" si="37"/>
        <v>0</v>
      </c>
      <c r="P28" s="2">
        <f t="shared" si="37"/>
        <v>0</v>
      </c>
      <c r="Q28" s="2">
        <f t="shared" si="37"/>
        <v>0</v>
      </c>
      <c r="R28" s="2">
        <f t="shared" si="37"/>
        <v>0</v>
      </c>
      <c r="S28" s="2">
        <f t="shared" si="37"/>
        <v>0</v>
      </c>
      <c r="T28" s="2">
        <f t="shared" si="37"/>
        <v>0</v>
      </c>
      <c r="U28" s="2">
        <f t="shared" si="37"/>
        <v>0</v>
      </c>
      <c r="V28" s="2">
        <f t="shared" si="37"/>
        <v>0</v>
      </c>
      <c r="W28" s="2">
        <f t="shared" si="37"/>
        <v>0</v>
      </c>
      <c r="X28" s="2">
        <f t="shared" si="37"/>
        <v>0</v>
      </c>
      <c r="Y28" s="2">
        <f t="shared" si="37"/>
        <v>0</v>
      </c>
      <c r="Z28" s="2">
        <f t="shared" si="37"/>
        <v>0</v>
      </c>
      <c r="AA28" s="2">
        <f t="shared" si="37"/>
        <v>0</v>
      </c>
      <c r="AB28" s="2" t="e">
        <f t="shared" si="37"/>
        <v>#REF!</v>
      </c>
      <c r="AC28" s="2" t="e">
        <f t="shared" si="37"/>
        <v>#REF!</v>
      </c>
    </row>
    <row r="29" spans="1:29" x14ac:dyDescent="0.25">
      <c r="A29" s="403"/>
      <c r="B29" s="2" t="s">
        <v>8</v>
      </c>
      <c r="C29" s="2">
        <f t="shared" ref="C29:AC29" si="38">+C17-C23</f>
        <v>0</v>
      </c>
      <c r="D29" s="2" t="e">
        <f t="shared" si="38"/>
        <v>#REF!</v>
      </c>
      <c r="E29" s="2">
        <f t="shared" si="38"/>
        <v>0</v>
      </c>
      <c r="F29" s="2" t="e">
        <f t="shared" si="38"/>
        <v>#REF!</v>
      </c>
      <c r="G29" s="2" t="e">
        <f t="shared" si="38"/>
        <v>#REF!</v>
      </c>
      <c r="H29" s="2">
        <f t="shared" si="38"/>
        <v>0</v>
      </c>
      <c r="I29" s="2">
        <f t="shared" si="38"/>
        <v>0</v>
      </c>
      <c r="J29" s="2">
        <f t="shared" si="38"/>
        <v>0</v>
      </c>
      <c r="K29" s="2">
        <f t="shared" si="38"/>
        <v>0</v>
      </c>
      <c r="L29" s="2">
        <f t="shared" si="38"/>
        <v>0</v>
      </c>
      <c r="M29" s="2">
        <f t="shared" si="38"/>
        <v>0</v>
      </c>
      <c r="N29" s="2">
        <f t="shared" si="38"/>
        <v>0</v>
      </c>
      <c r="O29" s="2">
        <f t="shared" si="38"/>
        <v>0</v>
      </c>
      <c r="P29" s="2">
        <f t="shared" si="38"/>
        <v>0</v>
      </c>
      <c r="Q29" s="2">
        <f t="shared" si="38"/>
        <v>0</v>
      </c>
      <c r="R29" s="2">
        <f t="shared" si="38"/>
        <v>0</v>
      </c>
      <c r="S29" s="2">
        <f t="shared" si="38"/>
        <v>0</v>
      </c>
      <c r="T29" s="2">
        <f t="shared" si="38"/>
        <v>0</v>
      </c>
      <c r="U29" s="2">
        <f t="shared" si="38"/>
        <v>0</v>
      </c>
      <c r="V29" s="2">
        <f t="shared" si="38"/>
        <v>0</v>
      </c>
      <c r="W29" s="2">
        <f t="shared" si="38"/>
        <v>0</v>
      </c>
      <c r="X29" s="2">
        <f t="shared" si="38"/>
        <v>0</v>
      </c>
      <c r="Y29" s="2">
        <f t="shared" si="38"/>
        <v>0</v>
      </c>
      <c r="Z29" s="2">
        <f t="shared" si="38"/>
        <v>0</v>
      </c>
      <c r="AA29" s="2">
        <f t="shared" si="38"/>
        <v>0</v>
      </c>
      <c r="AB29" s="2" t="e">
        <f t="shared" si="38"/>
        <v>#REF!</v>
      </c>
      <c r="AC29" s="2" t="e">
        <f t="shared" si="38"/>
        <v>#REF!</v>
      </c>
    </row>
    <row r="30" spans="1:29" s="6" customFormat="1" x14ac:dyDescent="0.25">
      <c r="A30" s="403"/>
      <c r="B30" s="3" t="s">
        <v>25</v>
      </c>
      <c r="C30" s="2">
        <f t="shared" ref="C30:AC30" si="39">+C18-C24</f>
        <v>0</v>
      </c>
      <c r="D30" s="2" t="e">
        <f t="shared" si="39"/>
        <v>#REF!</v>
      </c>
      <c r="E30" s="2">
        <f t="shared" si="39"/>
        <v>0</v>
      </c>
      <c r="F30" s="2" t="e">
        <f t="shared" si="39"/>
        <v>#REF!</v>
      </c>
      <c r="G30" s="2" t="e">
        <f t="shared" si="39"/>
        <v>#REF!</v>
      </c>
      <c r="H30" s="2">
        <f t="shared" si="39"/>
        <v>0</v>
      </c>
      <c r="I30" s="2">
        <f t="shared" si="39"/>
        <v>0</v>
      </c>
      <c r="J30" s="2">
        <f t="shared" si="39"/>
        <v>0</v>
      </c>
      <c r="K30" s="2">
        <f t="shared" si="39"/>
        <v>0</v>
      </c>
      <c r="L30" s="2">
        <f t="shared" si="39"/>
        <v>0</v>
      </c>
      <c r="M30" s="2">
        <f t="shared" si="39"/>
        <v>0</v>
      </c>
      <c r="N30" s="2">
        <f t="shared" si="39"/>
        <v>0</v>
      </c>
      <c r="O30" s="2">
        <f t="shared" si="39"/>
        <v>0</v>
      </c>
      <c r="P30" s="2">
        <f t="shared" si="39"/>
        <v>0</v>
      </c>
      <c r="Q30" s="2">
        <f t="shared" si="39"/>
        <v>0</v>
      </c>
      <c r="R30" s="2">
        <f t="shared" si="39"/>
        <v>0</v>
      </c>
      <c r="S30" s="2">
        <f t="shared" si="39"/>
        <v>0</v>
      </c>
      <c r="T30" s="2">
        <f t="shared" si="39"/>
        <v>0</v>
      </c>
      <c r="U30" s="2">
        <f t="shared" si="39"/>
        <v>0</v>
      </c>
      <c r="V30" s="2">
        <f t="shared" si="39"/>
        <v>0</v>
      </c>
      <c r="W30" s="2">
        <f t="shared" si="39"/>
        <v>0</v>
      </c>
      <c r="X30" s="2">
        <f t="shared" si="39"/>
        <v>0</v>
      </c>
      <c r="Y30" s="2">
        <f t="shared" si="39"/>
        <v>0</v>
      </c>
      <c r="Z30" s="2">
        <f t="shared" si="39"/>
        <v>0</v>
      </c>
      <c r="AA30" s="2">
        <f t="shared" si="39"/>
        <v>0</v>
      </c>
      <c r="AB30" s="2" t="e">
        <f t="shared" si="39"/>
        <v>#REF!</v>
      </c>
      <c r="AC30" s="2" t="e">
        <f t="shared" si="39"/>
        <v>#REF!</v>
      </c>
    </row>
  </sheetData>
  <mergeCells count="16">
    <mergeCell ref="A20:A24"/>
    <mergeCell ref="A26:A30"/>
    <mergeCell ref="A14:A18"/>
    <mergeCell ref="D12:E12"/>
    <mergeCell ref="Z12:AA12"/>
    <mergeCell ref="X12:Y12"/>
    <mergeCell ref="T12:U12"/>
    <mergeCell ref="P12:Q12"/>
    <mergeCell ref="AB12:AC12"/>
    <mergeCell ref="F12:G12"/>
    <mergeCell ref="V12:W12"/>
    <mergeCell ref="R12:S12"/>
    <mergeCell ref="H12:I12"/>
    <mergeCell ref="J12:K12"/>
    <mergeCell ref="L12:M12"/>
    <mergeCell ref="N12:O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08392-23A9-4EF4-9ADD-4CEE23CAD94C}">
  <sheetPr>
    <tabColor rgb="FFB2A1C6"/>
    <pageSetUpPr fitToPage="1"/>
  </sheetPr>
  <dimension ref="A1:AO44"/>
  <sheetViews>
    <sheetView showGridLines="0" topLeftCell="T8" zoomScale="55" zoomScaleNormal="55" workbookViewId="0">
      <selection activeCell="AF27" sqref="AF27"/>
    </sheetView>
  </sheetViews>
  <sheetFormatPr baseColWidth="10" defaultColWidth="10.85546875" defaultRowHeight="15" x14ac:dyDescent="0.25"/>
  <cols>
    <col min="1" max="1" width="38.42578125" style="202" customWidth="1"/>
    <col min="2" max="2" width="23" style="202" customWidth="1"/>
    <col min="3" max="14" width="20.7109375" style="202" customWidth="1"/>
    <col min="15" max="15" width="20.7109375" style="202" bestFit="1" customWidth="1"/>
    <col min="16" max="18" width="18.140625" style="202" customWidth="1"/>
    <col min="19" max="19" width="29.7109375" style="202" customWidth="1"/>
    <col min="20" max="27" width="18.140625" style="202" customWidth="1"/>
    <col min="28" max="28" width="22.7109375" style="202" customWidth="1"/>
    <col min="29" max="29" width="19" style="202" customWidth="1"/>
    <col min="30" max="30" width="19.42578125" style="202" customWidth="1"/>
    <col min="31" max="31" width="31.140625" style="202" customWidth="1"/>
    <col min="32" max="32" width="22.85546875" style="202" customWidth="1"/>
    <col min="33" max="33" width="18.42578125" style="202" bestFit="1" customWidth="1"/>
    <col min="34" max="34" width="8.42578125" style="202" customWidth="1"/>
    <col min="35" max="35" width="18.42578125" style="202" bestFit="1" customWidth="1"/>
    <col min="36" max="36" width="5.7109375" style="202" customWidth="1"/>
    <col min="37" max="37" width="18.42578125" style="202" bestFit="1" customWidth="1"/>
    <col min="38" max="38" width="4.7109375" style="202" customWidth="1"/>
    <col min="39" max="39" width="23" style="202" bestFit="1" customWidth="1"/>
    <col min="40" max="40" width="10.85546875" style="202"/>
    <col min="41" max="41" width="18.42578125" style="202" bestFit="1" customWidth="1"/>
    <col min="42" max="42" width="16.140625" style="202" customWidth="1"/>
    <col min="43" max="16384" width="10.85546875" style="202"/>
  </cols>
  <sheetData>
    <row r="1" spans="1:30" ht="32.25" customHeight="1" thickBot="1" x14ac:dyDescent="0.3">
      <c r="A1" s="534"/>
      <c r="B1" s="537" t="s">
        <v>33</v>
      </c>
      <c r="C1" s="538"/>
      <c r="D1" s="538"/>
      <c r="E1" s="538"/>
      <c r="F1" s="538"/>
      <c r="G1" s="538"/>
      <c r="H1" s="538"/>
      <c r="I1" s="538"/>
      <c r="J1" s="538"/>
      <c r="K1" s="538"/>
      <c r="L1" s="538"/>
      <c r="M1" s="538"/>
      <c r="N1" s="538"/>
      <c r="O1" s="538"/>
      <c r="P1" s="538"/>
      <c r="Q1" s="538"/>
      <c r="R1" s="538"/>
      <c r="S1" s="538"/>
      <c r="T1" s="538"/>
      <c r="U1" s="538"/>
      <c r="V1" s="538"/>
      <c r="W1" s="538"/>
      <c r="X1" s="538"/>
      <c r="Y1" s="538"/>
      <c r="Z1" s="538"/>
      <c r="AA1" s="539"/>
      <c r="AB1" s="540" t="s">
        <v>34</v>
      </c>
      <c r="AC1" s="541"/>
      <c r="AD1" s="542"/>
    </row>
    <row r="2" spans="1:30" ht="30.75" customHeight="1" thickBot="1" x14ac:dyDescent="0.3">
      <c r="A2" s="535"/>
      <c r="B2" s="537" t="s">
        <v>35</v>
      </c>
      <c r="C2" s="538"/>
      <c r="D2" s="538"/>
      <c r="E2" s="538"/>
      <c r="F2" s="538"/>
      <c r="G2" s="538"/>
      <c r="H2" s="538"/>
      <c r="I2" s="538"/>
      <c r="J2" s="538"/>
      <c r="K2" s="538"/>
      <c r="L2" s="538"/>
      <c r="M2" s="538"/>
      <c r="N2" s="538"/>
      <c r="O2" s="538"/>
      <c r="P2" s="538"/>
      <c r="Q2" s="538"/>
      <c r="R2" s="538"/>
      <c r="S2" s="538"/>
      <c r="T2" s="538"/>
      <c r="U2" s="538"/>
      <c r="V2" s="538"/>
      <c r="W2" s="538"/>
      <c r="X2" s="538"/>
      <c r="Y2" s="538"/>
      <c r="Z2" s="538"/>
      <c r="AA2" s="539"/>
      <c r="AB2" s="543" t="s">
        <v>36</v>
      </c>
      <c r="AC2" s="544"/>
      <c r="AD2" s="545"/>
    </row>
    <row r="3" spans="1:30" ht="24" customHeight="1" x14ac:dyDescent="0.25">
      <c r="A3" s="535"/>
      <c r="B3" s="454" t="s">
        <v>37</v>
      </c>
      <c r="C3" s="455"/>
      <c r="D3" s="455"/>
      <c r="E3" s="455"/>
      <c r="F3" s="455"/>
      <c r="G3" s="455"/>
      <c r="H3" s="455"/>
      <c r="I3" s="455"/>
      <c r="J3" s="455"/>
      <c r="K3" s="455"/>
      <c r="L3" s="455"/>
      <c r="M3" s="455"/>
      <c r="N3" s="455"/>
      <c r="O3" s="455"/>
      <c r="P3" s="455"/>
      <c r="Q3" s="455"/>
      <c r="R3" s="455"/>
      <c r="S3" s="455"/>
      <c r="T3" s="455"/>
      <c r="U3" s="455"/>
      <c r="V3" s="455"/>
      <c r="W3" s="455"/>
      <c r="X3" s="455"/>
      <c r="Y3" s="455"/>
      <c r="Z3" s="455"/>
      <c r="AA3" s="456"/>
      <c r="AB3" s="543" t="s">
        <v>38</v>
      </c>
      <c r="AC3" s="544"/>
      <c r="AD3" s="545"/>
    </row>
    <row r="4" spans="1:30" ht="21.95" customHeight="1" thickBot="1" x14ac:dyDescent="0.3">
      <c r="A4" s="536"/>
      <c r="B4" s="546"/>
      <c r="C4" s="547"/>
      <c r="D4" s="547"/>
      <c r="E4" s="547"/>
      <c r="F4" s="547"/>
      <c r="G4" s="547"/>
      <c r="H4" s="547"/>
      <c r="I4" s="547"/>
      <c r="J4" s="547"/>
      <c r="K4" s="547"/>
      <c r="L4" s="547"/>
      <c r="M4" s="547"/>
      <c r="N4" s="547"/>
      <c r="O4" s="547"/>
      <c r="P4" s="547"/>
      <c r="Q4" s="547"/>
      <c r="R4" s="547"/>
      <c r="S4" s="547"/>
      <c r="T4" s="547"/>
      <c r="U4" s="547"/>
      <c r="V4" s="547"/>
      <c r="W4" s="547"/>
      <c r="X4" s="547"/>
      <c r="Y4" s="547"/>
      <c r="Z4" s="547"/>
      <c r="AA4" s="548"/>
      <c r="AB4" s="549" t="s">
        <v>39</v>
      </c>
      <c r="AC4" s="550"/>
      <c r="AD4" s="551"/>
    </row>
    <row r="5" spans="1:30" ht="9" customHeight="1" thickBot="1" x14ac:dyDescent="0.3">
      <c r="A5" s="11"/>
      <c r="B5" s="12"/>
      <c r="C5" s="13"/>
      <c r="D5" s="14"/>
      <c r="E5" s="14"/>
      <c r="F5" s="14"/>
      <c r="G5" s="14"/>
      <c r="H5" s="14"/>
      <c r="I5" s="14"/>
      <c r="J5" s="14"/>
      <c r="K5" s="14"/>
      <c r="L5" s="14"/>
      <c r="M5" s="14"/>
      <c r="N5" s="14"/>
      <c r="O5" s="14"/>
      <c r="P5" s="14"/>
      <c r="Q5" s="14"/>
      <c r="R5" s="14"/>
      <c r="S5" s="14"/>
      <c r="T5" s="14"/>
      <c r="U5" s="14"/>
      <c r="V5" s="14"/>
      <c r="W5" s="14"/>
      <c r="X5" s="14"/>
      <c r="Y5" s="14"/>
      <c r="Z5" s="15"/>
      <c r="AA5" s="14"/>
      <c r="AB5" s="16"/>
      <c r="AC5" s="17"/>
      <c r="AD5" s="18"/>
    </row>
    <row r="6" spans="1:30" ht="9" customHeight="1" thickBot="1" x14ac:dyDescent="0.3">
      <c r="A6" s="19"/>
      <c r="B6" s="14"/>
      <c r="C6" s="14"/>
      <c r="D6" s="14"/>
      <c r="E6" s="14"/>
      <c r="F6" s="14"/>
      <c r="G6" s="14"/>
      <c r="H6" s="14"/>
      <c r="I6" s="14"/>
      <c r="J6" s="14"/>
      <c r="K6" s="14"/>
      <c r="L6" s="14"/>
      <c r="M6" s="14"/>
      <c r="N6" s="14"/>
      <c r="O6" s="14"/>
      <c r="P6" s="14"/>
      <c r="Q6" s="14"/>
      <c r="R6" s="14"/>
      <c r="S6" s="14"/>
      <c r="T6" s="14"/>
      <c r="U6" s="14"/>
      <c r="V6" s="14"/>
      <c r="W6" s="14"/>
      <c r="X6" s="14"/>
      <c r="Y6" s="14"/>
      <c r="Z6" s="15"/>
      <c r="AA6" s="14"/>
      <c r="AB6" s="14"/>
      <c r="AC6" s="20"/>
      <c r="AD6" s="21"/>
    </row>
    <row r="7" spans="1:30" ht="15.75" thickBot="1" x14ac:dyDescent="0.3">
      <c r="A7" s="505" t="s">
        <v>40</v>
      </c>
      <c r="B7" s="506"/>
      <c r="C7" s="520" t="s">
        <v>64</v>
      </c>
      <c r="D7" s="505" t="s">
        <v>42</v>
      </c>
      <c r="E7" s="523"/>
      <c r="F7" s="523"/>
      <c r="G7" s="523"/>
      <c r="H7" s="506"/>
      <c r="I7" s="526">
        <v>45079</v>
      </c>
      <c r="J7" s="527"/>
      <c r="K7" s="505" t="s">
        <v>43</v>
      </c>
      <c r="L7" s="506"/>
      <c r="M7" s="532" t="s">
        <v>44</v>
      </c>
      <c r="N7" s="533"/>
      <c r="O7" s="499"/>
      <c r="P7" s="500"/>
      <c r="Q7" s="14"/>
      <c r="R7" s="14"/>
      <c r="S7" s="14"/>
      <c r="T7" s="14"/>
      <c r="U7" s="14"/>
      <c r="V7" s="14"/>
      <c r="W7" s="14"/>
      <c r="X7" s="14"/>
      <c r="Y7" s="14"/>
      <c r="Z7" s="15"/>
      <c r="AA7" s="14"/>
      <c r="AB7" s="14"/>
      <c r="AC7" s="20"/>
      <c r="AD7" s="21"/>
    </row>
    <row r="8" spans="1:30" ht="15.75" thickBot="1" x14ac:dyDescent="0.3">
      <c r="A8" s="507"/>
      <c r="B8" s="508"/>
      <c r="C8" s="521"/>
      <c r="D8" s="507"/>
      <c r="E8" s="524"/>
      <c r="F8" s="524"/>
      <c r="G8" s="524"/>
      <c r="H8" s="508"/>
      <c r="I8" s="528"/>
      <c r="J8" s="529"/>
      <c r="K8" s="507"/>
      <c r="L8" s="508"/>
      <c r="M8" s="501" t="s">
        <v>45</v>
      </c>
      <c r="N8" s="502"/>
      <c r="O8" s="499"/>
      <c r="P8" s="500"/>
      <c r="Q8" s="14"/>
      <c r="R8" s="14"/>
      <c r="S8" s="14"/>
      <c r="T8" s="14"/>
      <c r="U8" s="14"/>
      <c r="V8" s="14"/>
      <c r="W8" s="14"/>
      <c r="X8" s="14"/>
      <c r="Y8" s="14"/>
      <c r="Z8" s="15"/>
      <c r="AA8" s="14"/>
      <c r="AB8" s="14"/>
      <c r="AC8" s="20"/>
      <c r="AD8" s="21"/>
    </row>
    <row r="9" spans="1:30" ht="15.75" thickBot="1" x14ac:dyDescent="0.3">
      <c r="A9" s="509"/>
      <c r="B9" s="510"/>
      <c r="C9" s="522"/>
      <c r="D9" s="509"/>
      <c r="E9" s="525"/>
      <c r="F9" s="525"/>
      <c r="G9" s="525"/>
      <c r="H9" s="510"/>
      <c r="I9" s="530"/>
      <c r="J9" s="531"/>
      <c r="K9" s="509"/>
      <c r="L9" s="510"/>
      <c r="M9" s="503" t="s">
        <v>46</v>
      </c>
      <c r="N9" s="504"/>
      <c r="O9" s="499" t="s">
        <v>519</v>
      </c>
      <c r="P9" s="500"/>
      <c r="Q9" s="14"/>
      <c r="R9" s="14"/>
      <c r="S9" s="14"/>
      <c r="T9" s="14"/>
      <c r="U9" s="14"/>
      <c r="V9" s="14"/>
      <c r="W9" s="14"/>
      <c r="X9" s="14"/>
      <c r="Y9" s="14"/>
      <c r="Z9" s="15"/>
      <c r="AA9" s="14"/>
      <c r="AB9" s="14"/>
      <c r="AC9" s="20"/>
      <c r="AD9" s="21"/>
    </row>
    <row r="10" spans="1:30" ht="15" customHeight="1" thickBot="1" x14ac:dyDescent="0.3">
      <c r="A10" s="22"/>
      <c r="B10" s="23"/>
      <c r="C10" s="23"/>
      <c r="D10" s="24"/>
      <c r="E10" s="24"/>
      <c r="F10" s="24"/>
      <c r="G10" s="24"/>
      <c r="H10" s="24"/>
      <c r="I10" s="25"/>
      <c r="J10" s="25"/>
      <c r="K10" s="24"/>
      <c r="L10" s="24"/>
      <c r="M10" s="26"/>
      <c r="N10" s="26"/>
      <c r="O10" s="201"/>
      <c r="P10" s="201"/>
      <c r="Q10" s="23"/>
      <c r="R10" s="23"/>
      <c r="S10" s="23"/>
      <c r="T10" s="23"/>
      <c r="U10" s="23"/>
      <c r="V10" s="23"/>
      <c r="W10" s="23"/>
      <c r="X10" s="23"/>
      <c r="Y10" s="23"/>
      <c r="Z10" s="27"/>
      <c r="AA10" s="23"/>
      <c r="AB10" s="23"/>
      <c r="AC10" s="28"/>
      <c r="AD10" s="29"/>
    </row>
    <row r="11" spans="1:30" ht="15" customHeight="1" x14ac:dyDescent="0.25">
      <c r="A11" s="505" t="s">
        <v>47</v>
      </c>
      <c r="B11" s="506"/>
      <c r="C11" s="511" t="s">
        <v>48</v>
      </c>
      <c r="D11" s="512"/>
      <c r="E11" s="512"/>
      <c r="F11" s="512"/>
      <c r="G11" s="512"/>
      <c r="H11" s="512"/>
      <c r="I11" s="512"/>
      <c r="J11" s="512"/>
      <c r="K11" s="512"/>
      <c r="L11" s="512"/>
      <c r="M11" s="512"/>
      <c r="N11" s="512"/>
      <c r="O11" s="512"/>
      <c r="P11" s="512"/>
      <c r="Q11" s="512"/>
      <c r="R11" s="512"/>
      <c r="S11" s="512"/>
      <c r="T11" s="512"/>
      <c r="U11" s="512"/>
      <c r="V11" s="512"/>
      <c r="W11" s="512"/>
      <c r="X11" s="512"/>
      <c r="Y11" s="512"/>
      <c r="Z11" s="512"/>
      <c r="AA11" s="512"/>
      <c r="AB11" s="512"/>
      <c r="AC11" s="512"/>
      <c r="AD11" s="513"/>
    </row>
    <row r="12" spans="1:30" ht="15" customHeight="1" x14ac:dyDescent="0.25">
      <c r="A12" s="507"/>
      <c r="B12" s="508"/>
      <c r="C12" s="514"/>
      <c r="D12" s="515"/>
      <c r="E12" s="515"/>
      <c r="F12" s="515"/>
      <c r="G12" s="515"/>
      <c r="H12" s="515"/>
      <c r="I12" s="515"/>
      <c r="J12" s="515"/>
      <c r="K12" s="515"/>
      <c r="L12" s="515"/>
      <c r="M12" s="515"/>
      <c r="N12" s="515"/>
      <c r="O12" s="515"/>
      <c r="P12" s="515"/>
      <c r="Q12" s="515"/>
      <c r="R12" s="515"/>
      <c r="S12" s="515"/>
      <c r="T12" s="515"/>
      <c r="U12" s="515"/>
      <c r="V12" s="515"/>
      <c r="W12" s="515"/>
      <c r="X12" s="515"/>
      <c r="Y12" s="515"/>
      <c r="Z12" s="515"/>
      <c r="AA12" s="515"/>
      <c r="AB12" s="515"/>
      <c r="AC12" s="515"/>
      <c r="AD12" s="516"/>
    </row>
    <row r="13" spans="1:30" ht="15" customHeight="1" thickBot="1" x14ac:dyDescent="0.3">
      <c r="A13" s="509"/>
      <c r="B13" s="510"/>
      <c r="C13" s="517"/>
      <c r="D13" s="518"/>
      <c r="E13" s="518"/>
      <c r="F13" s="518"/>
      <c r="G13" s="518"/>
      <c r="H13" s="518"/>
      <c r="I13" s="518"/>
      <c r="J13" s="518"/>
      <c r="K13" s="518"/>
      <c r="L13" s="518"/>
      <c r="M13" s="518"/>
      <c r="N13" s="518"/>
      <c r="O13" s="518"/>
      <c r="P13" s="518"/>
      <c r="Q13" s="518"/>
      <c r="R13" s="518"/>
      <c r="S13" s="518"/>
      <c r="T13" s="518"/>
      <c r="U13" s="518"/>
      <c r="V13" s="518"/>
      <c r="W13" s="518"/>
      <c r="X13" s="518"/>
      <c r="Y13" s="518"/>
      <c r="Z13" s="518"/>
      <c r="AA13" s="518"/>
      <c r="AB13" s="518"/>
      <c r="AC13" s="518"/>
      <c r="AD13" s="519"/>
    </row>
    <row r="14" spans="1:30" ht="9" customHeight="1" thickBot="1" x14ac:dyDescent="0.3">
      <c r="A14" s="31"/>
      <c r="B14" s="32"/>
      <c r="C14" s="33"/>
      <c r="D14" s="33"/>
      <c r="E14" s="33"/>
      <c r="F14" s="33"/>
      <c r="G14" s="33"/>
      <c r="H14" s="33"/>
      <c r="I14" s="33"/>
      <c r="J14" s="33"/>
      <c r="K14" s="33"/>
      <c r="L14" s="33"/>
      <c r="M14" s="34"/>
      <c r="N14" s="34"/>
      <c r="O14" s="34"/>
      <c r="P14" s="34"/>
      <c r="Q14" s="34"/>
      <c r="R14" s="35"/>
      <c r="S14" s="35"/>
      <c r="T14" s="35"/>
      <c r="U14" s="35"/>
      <c r="V14" s="35"/>
      <c r="W14" s="35"/>
      <c r="X14" s="35"/>
      <c r="Y14" s="24"/>
      <c r="Z14" s="24"/>
      <c r="AA14" s="24"/>
      <c r="AB14" s="24"/>
      <c r="AC14" s="24"/>
      <c r="AD14" s="30"/>
    </row>
    <row r="15" spans="1:30" ht="39" customHeight="1" thickBot="1" x14ac:dyDescent="0.3">
      <c r="A15" s="483" t="s">
        <v>49</v>
      </c>
      <c r="B15" s="484"/>
      <c r="C15" s="490" t="s">
        <v>50</v>
      </c>
      <c r="D15" s="491"/>
      <c r="E15" s="491"/>
      <c r="F15" s="491"/>
      <c r="G15" s="491"/>
      <c r="H15" s="491"/>
      <c r="I15" s="491"/>
      <c r="J15" s="491"/>
      <c r="K15" s="492"/>
      <c r="L15" s="476" t="s">
        <v>51</v>
      </c>
      <c r="M15" s="477"/>
      <c r="N15" s="477"/>
      <c r="O15" s="477"/>
      <c r="P15" s="477"/>
      <c r="Q15" s="478"/>
      <c r="R15" s="493" t="s">
        <v>52</v>
      </c>
      <c r="S15" s="494"/>
      <c r="T15" s="494"/>
      <c r="U15" s="494"/>
      <c r="V15" s="494"/>
      <c r="W15" s="494"/>
      <c r="X15" s="495"/>
      <c r="Y15" s="476" t="s">
        <v>53</v>
      </c>
      <c r="Z15" s="478"/>
      <c r="AA15" s="496" t="s">
        <v>54</v>
      </c>
      <c r="AB15" s="497"/>
      <c r="AC15" s="497"/>
      <c r="AD15" s="498"/>
    </row>
    <row r="16" spans="1:30" ht="9" customHeight="1" thickBot="1" x14ac:dyDescent="0.3">
      <c r="A16" s="19"/>
      <c r="B16" s="14"/>
      <c r="C16" s="482"/>
      <c r="D16" s="482"/>
      <c r="E16" s="482"/>
      <c r="F16" s="482"/>
      <c r="G16" s="482"/>
      <c r="H16" s="482"/>
      <c r="I16" s="482"/>
      <c r="J16" s="482"/>
      <c r="K16" s="482"/>
      <c r="L16" s="482"/>
      <c r="M16" s="482"/>
      <c r="N16" s="482"/>
      <c r="O16" s="482"/>
      <c r="P16" s="482"/>
      <c r="Q16" s="482"/>
      <c r="R16" s="482"/>
      <c r="S16" s="482"/>
      <c r="T16" s="482"/>
      <c r="U16" s="482"/>
      <c r="V16" s="482"/>
      <c r="W16" s="482"/>
      <c r="X16" s="482"/>
      <c r="Y16" s="482"/>
      <c r="Z16" s="482"/>
      <c r="AA16" s="482"/>
      <c r="AB16" s="482"/>
      <c r="AC16" s="36"/>
      <c r="AD16" s="37"/>
    </row>
    <row r="17" spans="1:41" s="38" customFormat="1" ht="37.5" customHeight="1" thickBot="1" x14ac:dyDescent="0.3">
      <c r="A17" s="483" t="s">
        <v>55</v>
      </c>
      <c r="B17" s="484"/>
      <c r="C17" s="485" t="s">
        <v>506</v>
      </c>
      <c r="D17" s="486"/>
      <c r="E17" s="486"/>
      <c r="F17" s="486"/>
      <c r="G17" s="486"/>
      <c r="H17" s="486"/>
      <c r="I17" s="486"/>
      <c r="J17" s="486"/>
      <c r="K17" s="486"/>
      <c r="L17" s="486"/>
      <c r="M17" s="486"/>
      <c r="N17" s="486"/>
      <c r="O17" s="486"/>
      <c r="P17" s="486"/>
      <c r="Q17" s="487"/>
      <c r="R17" s="476" t="s">
        <v>56</v>
      </c>
      <c r="S17" s="477"/>
      <c r="T17" s="477"/>
      <c r="U17" s="477"/>
      <c r="V17" s="478"/>
      <c r="W17" s="488">
        <v>0.85</v>
      </c>
      <c r="X17" s="489"/>
      <c r="Y17" s="477" t="s">
        <v>57</v>
      </c>
      <c r="Z17" s="477"/>
      <c r="AA17" s="477"/>
      <c r="AB17" s="478"/>
      <c r="AC17" s="474">
        <v>0.51</v>
      </c>
      <c r="AD17" s="475"/>
      <c r="AE17" s="38">
        <v>2130435096</v>
      </c>
    </row>
    <row r="18" spans="1:41" ht="16.5" customHeight="1" thickBot="1" x14ac:dyDescent="0.3">
      <c r="A18" s="39"/>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1"/>
    </row>
    <row r="19" spans="1:41" ht="32.1" customHeight="1" thickBot="1" x14ac:dyDescent="0.3">
      <c r="A19" s="476" t="s">
        <v>58</v>
      </c>
      <c r="B19" s="477"/>
      <c r="C19" s="477"/>
      <c r="D19" s="477"/>
      <c r="E19" s="477"/>
      <c r="F19" s="477"/>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78"/>
      <c r="AE19" s="203"/>
      <c r="AF19" s="203"/>
    </row>
    <row r="20" spans="1:41" ht="32.1" customHeight="1" thickBot="1" x14ac:dyDescent="0.3">
      <c r="A20" s="42"/>
      <c r="B20" s="20"/>
      <c r="C20" s="479" t="s">
        <v>59</v>
      </c>
      <c r="D20" s="480"/>
      <c r="E20" s="480"/>
      <c r="F20" s="480"/>
      <c r="G20" s="480"/>
      <c r="H20" s="480"/>
      <c r="I20" s="480"/>
      <c r="J20" s="480"/>
      <c r="K20" s="480"/>
      <c r="L20" s="480"/>
      <c r="M20" s="480"/>
      <c r="N20" s="480"/>
      <c r="O20" s="480"/>
      <c r="P20" s="481"/>
      <c r="Q20" s="479" t="s">
        <v>60</v>
      </c>
      <c r="R20" s="480"/>
      <c r="S20" s="480"/>
      <c r="T20" s="480"/>
      <c r="U20" s="480"/>
      <c r="V20" s="480"/>
      <c r="W20" s="480"/>
      <c r="X20" s="480"/>
      <c r="Y20" s="480"/>
      <c r="Z20" s="480"/>
      <c r="AA20" s="480"/>
      <c r="AB20" s="480"/>
      <c r="AC20" s="480"/>
      <c r="AD20" s="481"/>
      <c r="AE20" s="203"/>
      <c r="AF20" s="203"/>
    </row>
    <row r="21" spans="1:41" ht="32.1" customHeight="1" thickBot="1" x14ac:dyDescent="0.3">
      <c r="A21" s="19"/>
      <c r="B21" s="14"/>
      <c r="C21" s="43" t="s">
        <v>61</v>
      </c>
      <c r="D21" s="44" t="s">
        <v>62</v>
      </c>
      <c r="E21" s="44" t="s">
        <v>41</v>
      </c>
      <c r="F21" s="44" t="s">
        <v>63</v>
      </c>
      <c r="G21" s="44" t="s">
        <v>64</v>
      </c>
      <c r="H21" s="44" t="s">
        <v>65</v>
      </c>
      <c r="I21" s="44" t="s">
        <v>66</v>
      </c>
      <c r="J21" s="44" t="s">
        <v>67</v>
      </c>
      <c r="K21" s="44" t="s">
        <v>68</v>
      </c>
      <c r="L21" s="44" t="s">
        <v>69</v>
      </c>
      <c r="M21" s="44" t="s">
        <v>70</v>
      </c>
      <c r="N21" s="44" t="s">
        <v>71</v>
      </c>
      <c r="O21" s="44" t="s">
        <v>25</v>
      </c>
      <c r="P21" s="45" t="s">
        <v>72</v>
      </c>
      <c r="Q21" s="383" t="s">
        <v>61</v>
      </c>
      <c r="R21" s="44" t="s">
        <v>62</v>
      </c>
      <c r="S21" s="44" t="s">
        <v>41</v>
      </c>
      <c r="T21" s="44" t="s">
        <v>63</v>
      </c>
      <c r="U21" s="44" t="s">
        <v>64</v>
      </c>
      <c r="V21" s="44" t="s">
        <v>65</v>
      </c>
      <c r="W21" s="44" t="s">
        <v>66</v>
      </c>
      <c r="X21" s="44" t="s">
        <v>67</v>
      </c>
      <c r="Y21" s="44" t="s">
        <v>68</v>
      </c>
      <c r="Z21" s="44" t="s">
        <v>69</v>
      </c>
      <c r="AA21" s="44" t="s">
        <v>70</v>
      </c>
      <c r="AB21" s="44" t="s">
        <v>71</v>
      </c>
      <c r="AC21" s="44" t="s">
        <v>25</v>
      </c>
      <c r="AD21" s="45" t="s">
        <v>72</v>
      </c>
      <c r="AE21" s="46"/>
      <c r="AF21" s="46"/>
    </row>
    <row r="22" spans="1:41" ht="32.1" customHeight="1" x14ac:dyDescent="0.2">
      <c r="A22" s="441" t="s">
        <v>73</v>
      </c>
      <c r="B22" s="446"/>
      <c r="C22" s="47"/>
      <c r="D22" s="48"/>
      <c r="E22" s="48"/>
      <c r="F22" s="48"/>
      <c r="G22" s="48"/>
      <c r="H22" s="48"/>
      <c r="I22" s="48"/>
      <c r="J22" s="48"/>
      <c r="K22" s="48"/>
      <c r="L22" s="48"/>
      <c r="M22" s="48"/>
      <c r="N22" s="48"/>
      <c r="O22" s="49">
        <f>SUM(C22:N22)</f>
        <v>0</v>
      </c>
      <c r="P22" s="390"/>
      <c r="Q22" s="384">
        <f>658495274+462</f>
        <v>658495736</v>
      </c>
      <c r="R22" s="48">
        <f>500000000+22999700</f>
        <v>522999700</v>
      </c>
      <c r="S22" s="48">
        <v>45659830</v>
      </c>
      <c r="T22" s="48"/>
      <c r="U22" s="52">
        <v>210500000</v>
      </c>
      <c r="V22" s="52">
        <v>309262731</v>
      </c>
      <c r="W22" s="52">
        <v>10866500</v>
      </c>
      <c r="X22" s="52"/>
      <c r="Y22" s="52"/>
      <c r="Z22" s="52">
        <v>37000000</v>
      </c>
      <c r="AA22" s="52">
        <v>65434146</v>
      </c>
      <c r="AB22" s="52">
        <v>270216453</v>
      </c>
      <c r="AC22" s="52">
        <f>SUM(Q22:AB22)</f>
        <v>2130435096</v>
      </c>
      <c r="AD22" s="50"/>
      <c r="AE22" s="350"/>
      <c r="AF22" s="46"/>
      <c r="AG22" s="266"/>
    </row>
    <row r="23" spans="1:41" ht="32.1" customHeight="1" x14ac:dyDescent="0.25">
      <c r="A23" s="442" t="s">
        <v>32</v>
      </c>
      <c r="B23" s="449"/>
      <c r="C23" s="51"/>
      <c r="D23" s="52"/>
      <c r="E23" s="52"/>
      <c r="F23" s="52"/>
      <c r="G23" s="52"/>
      <c r="H23" s="52"/>
      <c r="I23" s="52"/>
      <c r="J23" s="52"/>
      <c r="K23" s="52"/>
      <c r="L23" s="52"/>
      <c r="M23" s="52"/>
      <c r="N23" s="52"/>
      <c r="O23" s="53" t="s">
        <v>549</v>
      </c>
      <c r="P23" s="54" t="s">
        <v>548</v>
      </c>
      <c r="Q23" s="385">
        <v>330359035</v>
      </c>
      <c r="R23" s="52">
        <v>285761424</v>
      </c>
      <c r="S23" s="52">
        <v>107353840</v>
      </c>
      <c r="T23" s="52">
        <v>168670310</v>
      </c>
      <c r="U23" s="52">
        <v>322679976</v>
      </c>
      <c r="V23" s="52"/>
      <c r="W23" s="52"/>
      <c r="X23" s="52"/>
      <c r="Y23" s="52"/>
      <c r="Z23" s="52"/>
      <c r="AA23" s="52"/>
      <c r="AB23" s="52"/>
      <c r="AC23" s="52">
        <f t="shared" ref="AC23:AC25" si="0">SUM(Q23:AB23)</f>
        <v>1214824585</v>
      </c>
      <c r="AD23" s="54">
        <f>AC23/AC22</f>
        <v>0.5702237009148482</v>
      </c>
      <c r="AE23" s="46"/>
      <c r="AF23" s="46"/>
    </row>
    <row r="24" spans="1:41" ht="32.1" customHeight="1" x14ac:dyDescent="0.25">
      <c r="A24" s="442" t="s">
        <v>74</v>
      </c>
      <c r="B24" s="449"/>
      <c r="C24" s="51">
        <v>20130368</v>
      </c>
      <c r="D24" s="52">
        <v>1190131.5</v>
      </c>
      <c r="E24" s="52">
        <f>232218004.44-20130368-1190132+0.5</f>
        <v>210897504.94</v>
      </c>
      <c r="F24" s="52">
        <v>0</v>
      </c>
      <c r="G24" s="52">
        <v>0</v>
      </c>
      <c r="H24" s="52">
        <v>0</v>
      </c>
      <c r="I24" s="52">
        <v>0</v>
      </c>
      <c r="J24" s="52">
        <v>0</v>
      </c>
      <c r="K24" s="52">
        <v>0</v>
      </c>
      <c r="L24" s="52">
        <v>0</v>
      </c>
      <c r="M24" s="52">
        <v>0</v>
      </c>
      <c r="N24" s="52">
        <v>0</v>
      </c>
      <c r="O24" s="53">
        <f>SUM(C24:N24)</f>
        <v>232218004.44</v>
      </c>
      <c r="P24" s="387"/>
      <c r="Q24" s="385">
        <v>0</v>
      </c>
      <c r="R24" s="52">
        <v>54874644.666666664</v>
      </c>
      <c r="S24" s="52">
        <v>98457953</v>
      </c>
      <c r="T24" s="52">
        <v>103023936</v>
      </c>
      <c r="U24" s="52">
        <v>103023936</v>
      </c>
      <c r="V24" s="52">
        <v>103023936</v>
      </c>
      <c r="W24" s="52">
        <v>103023936</v>
      </c>
      <c r="X24" s="52">
        <v>103023936</v>
      </c>
      <c r="Y24" s="52">
        <f>453023936-183770922</f>
        <v>269253014</v>
      </c>
      <c r="Z24" s="52">
        <f>494940124-183770922</f>
        <v>311169202</v>
      </c>
      <c r="AA24" s="52">
        <f>384940124-183770922</f>
        <v>201169202</v>
      </c>
      <c r="AB24" s="52">
        <f>864162321.333333-183770921</f>
        <v>680391400.33333302</v>
      </c>
      <c r="AC24" s="52">
        <f t="shared" si="0"/>
        <v>2130435095.9999995</v>
      </c>
      <c r="AD24" s="54"/>
      <c r="AE24" s="46"/>
      <c r="AF24" s="46">
        <v>271960828</v>
      </c>
      <c r="AI24" s="266"/>
    </row>
    <row r="25" spans="1:41" ht="32.1" customHeight="1" thickBot="1" x14ac:dyDescent="0.3">
      <c r="A25" s="463" t="s">
        <v>23</v>
      </c>
      <c r="B25" s="464"/>
      <c r="C25" s="382">
        <v>19473831</v>
      </c>
      <c r="D25" s="369">
        <v>3316409</v>
      </c>
      <c r="E25" s="369">
        <v>4353585</v>
      </c>
      <c r="F25" s="369">
        <v>15230</v>
      </c>
      <c r="G25" s="369">
        <v>1571614.4399999976</v>
      </c>
      <c r="H25" s="369"/>
      <c r="I25" s="369"/>
      <c r="J25" s="369"/>
      <c r="K25" s="369"/>
      <c r="L25" s="369"/>
      <c r="M25" s="369"/>
      <c r="N25" s="369"/>
      <c r="O25" s="388">
        <v>27159055</v>
      </c>
      <c r="P25" s="389">
        <v>0.12</v>
      </c>
      <c r="Q25" s="386" t="s">
        <v>547</v>
      </c>
      <c r="R25" s="363">
        <v>11653867</v>
      </c>
      <c r="S25" s="363">
        <v>40219578</v>
      </c>
      <c r="T25" s="363">
        <v>46090714</v>
      </c>
      <c r="U25" s="369">
        <f>271960828.04-T25-S25-R25</f>
        <v>173996669.04000002</v>
      </c>
      <c r="V25" s="369"/>
      <c r="W25" s="369"/>
      <c r="X25" s="369"/>
      <c r="Y25" s="369"/>
      <c r="Z25" s="369"/>
      <c r="AA25" s="369"/>
      <c r="AB25" s="369"/>
      <c r="AC25" s="52">
        <f t="shared" si="0"/>
        <v>271960828.04000002</v>
      </c>
      <c r="AD25" s="55">
        <f>AC25/AC24</f>
        <v>0.12765506377106739</v>
      </c>
      <c r="AE25" s="46"/>
      <c r="AF25" s="46">
        <v>63413442</v>
      </c>
    </row>
    <row r="26" spans="1:41" ht="32.1" customHeight="1" thickBot="1" x14ac:dyDescent="0.3">
      <c r="A26" s="19"/>
      <c r="B26" s="14"/>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20"/>
      <c r="AD26" s="29"/>
      <c r="AF26" s="202">
        <v>4057926</v>
      </c>
    </row>
    <row r="27" spans="1:41" ht="33.950000000000003" customHeight="1" x14ac:dyDescent="0.25">
      <c r="A27" s="465" t="s">
        <v>75</v>
      </c>
      <c r="B27" s="466"/>
      <c r="C27" s="467"/>
      <c r="D27" s="467"/>
      <c r="E27" s="467"/>
      <c r="F27" s="467"/>
      <c r="G27" s="467"/>
      <c r="H27" s="467"/>
      <c r="I27" s="467"/>
      <c r="J27" s="467"/>
      <c r="K27" s="467"/>
      <c r="L27" s="467"/>
      <c r="M27" s="467"/>
      <c r="N27" s="467"/>
      <c r="O27" s="467"/>
      <c r="P27" s="467"/>
      <c r="Q27" s="467"/>
      <c r="R27" s="467"/>
      <c r="S27" s="467"/>
      <c r="T27" s="467"/>
      <c r="U27" s="467"/>
      <c r="V27" s="467"/>
      <c r="W27" s="467"/>
      <c r="X27" s="467"/>
      <c r="Y27" s="467"/>
      <c r="Z27" s="467"/>
      <c r="AA27" s="467"/>
      <c r="AB27" s="467"/>
      <c r="AC27" s="467"/>
      <c r="AD27" s="468"/>
      <c r="AF27" s="202">
        <v>259390538</v>
      </c>
    </row>
    <row r="28" spans="1:41" ht="15" customHeight="1" x14ac:dyDescent="0.25">
      <c r="A28" s="469" t="s">
        <v>76</v>
      </c>
      <c r="B28" s="471" t="s">
        <v>77</v>
      </c>
      <c r="C28" s="472"/>
      <c r="D28" s="449" t="s">
        <v>78</v>
      </c>
      <c r="E28" s="450"/>
      <c r="F28" s="450"/>
      <c r="G28" s="450"/>
      <c r="H28" s="450"/>
      <c r="I28" s="450"/>
      <c r="J28" s="450"/>
      <c r="K28" s="450"/>
      <c r="L28" s="450"/>
      <c r="M28" s="450"/>
      <c r="N28" s="450"/>
      <c r="O28" s="473"/>
      <c r="P28" s="457" t="s">
        <v>25</v>
      </c>
      <c r="Q28" s="457" t="s">
        <v>79</v>
      </c>
      <c r="R28" s="457"/>
      <c r="S28" s="457"/>
      <c r="T28" s="457"/>
      <c r="U28" s="457"/>
      <c r="V28" s="457"/>
      <c r="W28" s="457"/>
      <c r="X28" s="457"/>
      <c r="Y28" s="457"/>
      <c r="Z28" s="457"/>
      <c r="AA28" s="457"/>
      <c r="AB28" s="457"/>
      <c r="AC28" s="457"/>
      <c r="AD28" s="459"/>
      <c r="AF28" s="203">
        <f>SUM(AF24:AF27)</f>
        <v>598822734</v>
      </c>
    </row>
    <row r="29" spans="1:41" ht="27" customHeight="1" x14ac:dyDescent="0.25">
      <c r="A29" s="470"/>
      <c r="B29" s="417"/>
      <c r="C29" s="419"/>
      <c r="D29" s="57" t="s">
        <v>61</v>
      </c>
      <c r="E29" s="57" t="s">
        <v>62</v>
      </c>
      <c r="F29" s="57" t="s">
        <v>41</v>
      </c>
      <c r="G29" s="57" t="s">
        <v>63</v>
      </c>
      <c r="H29" s="57" t="s">
        <v>64</v>
      </c>
      <c r="I29" s="57" t="s">
        <v>65</v>
      </c>
      <c r="J29" s="57" t="s">
        <v>66</v>
      </c>
      <c r="K29" s="57" t="s">
        <v>67</v>
      </c>
      <c r="L29" s="57" t="s">
        <v>68</v>
      </c>
      <c r="M29" s="57" t="s">
        <v>69</v>
      </c>
      <c r="N29" s="57" t="s">
        <v>70</v>
      </c>
      <c r="O29" s="57" t="s">
        <v>71</v>
      </c>
      <c r="P29" s="473"/>
      <c r="Q29" s="457"/>
      <c r="R29" s="457"/>
      <c r="S29" s="457"/>
      <c r="T29" s="457"/>
      <c r="U29" s="457"/>
      <c r="V29" s="457"/>
      <c r="W29" s="457"/>
      <c r="X29" s="457"/>
      <c r="Y29" s="457"/>
      <c r="Z29" s="457"/>
      <c r="AA29" s="457"/>
      <c r="AB29" s="457"/>
      <c r="AC29" s="457"/>
      <c r="AD29" s="459"/>
    </row>
    <row r="30" spans="1:41" ht="60.75" thickBot="1" x14ac:dyDescent="0.3">
      <c r="A30" s="58" t="s">
        <v>506</v>
      </c>
      <c r="B30" s="452"/>
      <c r="C30" s="453"/>
      <c r="D30" s="59"/>
      <c r="E30" s="59"/>
      <c r="F30" s="59"/>
      <c r="G30" s="59"/>
      <c r="H30" s="59"/>
      <c r="I30" s="59"/>
      <c r="J30" s="59"/>
      <c r="K30" s="59"/>
      <c r="L30" s="59"/>
      <c r="M30" s="59"/>
      <c r="N30" s="59"/>
      <c r="O30" s="59"/>
      <c r="P30" s="60">
        <f>SUM(D30:O30)</f>
        <v>0</v>
      </c>
      <c r="Q30" s="460" t="s">
        <v>555</v>
      </c>
      <c r="R30" s="461"/>
      <c r="S30" s="461"/>
      <c r="T30" s="461"/>
      <c r="U30" s="461"/>
      <c r="V30" s="461"/>
      <c r="W30" s="461"/>
      <c r="X30" s="461"/>
      <c r="Y30" s="461"/>
      <c r="Z30" s="461"/>
      <c r="AA30" s="461"/>
      <c r="AB30" s="461"/>
      <c r="AC30" s="461"/>
      <c r="AD30" s="462"/>
    </row>
    <row r="31" spans="1:41" ht="45" customHeight="1" x14ac:dyDescent="0.25">
      <c r="A31" s="454" t="s">
        <v>80</v>
      </c>
      <c r="B31" s="455"/>
      <c r="C31" s="455"/>
      <c r="D31" s="455"/>
      <c r="E31" s="455"/>
      <c r="F31" s="455"/>
      <c r="G31" s="455"/>
      <c r="H31" s="455"/>
      <c r="I31" s="455"/>
      <c r="J31" s="455"/>
      <c r="K31" s="455"/>
      <c r="L31" s="455"/>
      <c r="M31" s="455"/>
      <c r="N31" s="455"/>
      <c r="O31" s="455"/>
      <c r="P31" s="455"/>
      <c r="Q31" s="455"/>
      <c r="R31" s="455"/>
      <c r="S31" s="455"/>
      <c r="T31" s="455"/>
      <c r="U31" s="455"/>
      <c r="V31" s="455"/>
      <c r="W31" s="455"/>
      <c r="X31" s="455"/>
      <c r="Y31" s="455"/>
      <c r="Z31" s="455"/>
      <c r="AA31" s="455"/>
      <c r="AB31" s="455"/>
      <c r="AC31" s="455"/>
      <c r="AD31" s="456"/>
    </row>
    <row r="32" spans="1:41" ht="23.1" customHeight="1" x14ac:dyDescent="0.25">
      <c r="A32" s="442" t="s">
        <v>81</v>
      </c>
      <c r="B32" s="457" t="s">
        <v>82</v>
      </c>
      <c r="C32" s="457" t="s">
        <v>77</v>
      </c>
      <c r="D32" s="457" t="s">
        <v>83</v>
      </c>
      <c r="E32" s="457"/>
      <c r="F32" s="457"/>
      <c r="G32" s="457"/>
      <c r="H32" s="457"/>
      <c r="I32" s="457"/>
      <c r="J32" s="457"/>
      <c r="K32" s="457"/>
      <c r="L32" s="457"/>
      <c r="M32" s="457"/>
      <c r="N32" s="457"/>
      <c r="O32" s="457"/>
      <c r="P32" s="457"/>
      <c r="Q32" s="457" t="s">
        <v>84</v>
      </c>
      <c r="R32" s="457"/>
      <c r="S32" s="457"/>
      <c r="T32" s="457"/>
      <c r="U32" s="457"/>
      <c r="V32" s="457"/>
      <c r="W32" s="457"/>
      <c r="X32" s="457"/>
      <c r="Y32" s="457"/>
      <c r="Z32" s="457"/>
      <c r="AA32" s="457"/>
      <c r="AB32" s="457"/>
      <c r="AC32" s="457"/>
      <c r="AD32" s="459"/>
      <c r="AG32" s="61"/>
      <c r="AH32" s="61"/>
      <c r="AI32" s="61"/>
      <c r="AJ32" s="61"/>
      <c r="AK32" s="61"/>
      <c r="AL32" s="61"/>
      <c r="AM32" s="61"/>
      <c r="AN32" s="61"/>
      <c r="AO32" s="61"/>
    </row>
    <row r="33" spans="1:41" ht="27" customHeight="1" x14ac:dyDescent="0.25">
      <c r="A33" s="442"/>
      <c r="B33" s="457"/>
      <c r="C33" s="458"/>
      <c r="D33" s="57" t="s">
        <v>61</v>
      </c>
      <c r="E33" s="57" t="s">
        <v>62</v>
      </c>
      <c r="F33" s="57" t="s">
        <v>41</v>
      </c>
      <c r="G33" s="57" t="s">
        <v>63</v>
      </c>
      <c r="H33" s="57" t="s">
        <v>64</v>
      </c>
      <c r="I33" s="57" t="s">
        <v>65</v>
      </c>
      <c r="J33" s="57" t="s">
        <v>66</v>
      </c>
      <c r="K33" s="57" t="s">
        <v>67</v>
      </c>
      <c r="L33" s="57" t="s">
        <v>68</v>
      </c>
      <c r="M33" s="57" t="s">
        <v>69</v>
      </c>
      <c r="N33" s="57" t="s">
        <v>70</v>
      </c>
      <c r="O33" s="57" t="s">
        <v>71</v>
      </c>
      <c r="P33" s="57" t="s">
        <v>25</v>
      </c>
      <c r="Q33" s="457" t="s">
        <v>85</v>
      </c>
      <c r="R33" s="457"/>
      <c r="S33" s="457"/>
      <c r="T33" s="457" t="s">
        <v>86</v>
      </c>
      <c r="U33" s="457"/>
      <c r="V33" s="457"/>
      <c r="W33" s="417" t="s">
        <v>87</v>
      </c>
      <c r="X33" s="418"/>
      <c r="Y33" s="418"/>
      <c r="Z33" s="419"/>
      <c r="AA33" s="417" t="s">
        <v>88</v>
      </c>
      <c r="AB33" s="418"/>
      <c r="AC33" s="418"/>
      <c r="AD33" s="420"/>
      <c r="AG33" s="61"/>
      <c r="AH33" s="61"/>
      <c r="AI33" s="61"/>
      <c r="AJ33" s="61"/>
      <c r="AK33" s="61"/>
      <c r="AL33" s="61"/>
      <c r="AM33" s="61"/>
      <c r="AN33" s="61"/>
      <c r="AO33" s="61"/>
    </row>
    <row r="34" spans="1:41" ht="86.25" customHeight="1" x14ac:dyDescent="0.25">
      <c r="A34" s="404" t="s">
        <v>506</v>
      </c>
      <c r="B34" s="421">
        <f>+AC17</f>
        <v>0.51</v>
      </c>
      <c r="C34" s="62" t="s">
        <v>89</v>
      </c>
      <c r="D34" s="267">
        <v>0.55000000000000004</v>
      </c>
      <c r="E34" s="268">
        <f>(((E38*($B$38/$B$34))+(E40*($B$40/$B$34))+(E42*($B$42/$B$34))))*($P$34-$D$34)</f>
        <v>1.6870588235294113E-2</v>
      </c>
      <c r="F34" s="268">
        <f t="shared" ref="F34:O34" si="1">(((F38*($B$38/$B$34))+(F40*($B$40/$B$34))+(F42*($B$42/$B$34))))*($P$34-$D$34)</f>
        <v>2.8929411764705877E-2</v>
      </c>
      <c r="G34" s="268">
        <f t="shared" si="1"/>
        <v>2.8929411764705877E-2</v>
      </c>
      <c r="H34" s="268">
        <f t="shared" si="1"/>
        <v>2.8929411764705877E-2</v>
      </c>
      <c r="I34" s="268">
        <f t="shared" si="1"/>
        <v>2.8929411764705877E-2</v>
      </c>
      <c r="J34" s="268">
        <f t="shared" si="1"/>
        <v>2.8929411764705877E-2</v>
      </c>
      <c r="K34" s="268">
        <f t="shared" si="1"/>
        <v>2.8929411764705877E-2</v>
      </c>
      <c r="L34" s="268">
        <f t="shared" si="1"/>
        <v>2.8929411764705877E-2</v>
      </c>
      <c r="M34" s="268">
        <f t="shared" si="1"/>
        <v>2.8929411764705877E-2</v>
      </c>
      <c r="N34" s="268">
        <f t="shared" si="1"/>
        <v>2.8929411764705877E-2</v>
      </c>
      <c r="O34" s="268">
        <f t="shared" si="1"/>
        <v>2.275294117647058E-2</v>
      </c>
      <c r="P34" s="269">
        <v>0.85</v>
      </c>
      <c r="Q34" s="423" t="s">
        <v>534</v>
      </c>
      <c r="R34" s="424"/>
      <c r="S34" s="425"/>
      <c r="T34" s="423" t="s">
        <v>526</v>
      </c>
      <c r="U34" s="424"/>
      <c r="V34" s="425"/>
      <c r="W34" s="429" t="s">
        <v>520</v>
      </c>
      <c r="X34" s="430"/>
      <c r="Y34" s="430"/>
      <c r="Z34" s="431"/>
      <c r="AA34" s="435" t="s">
        <v>521</v>
      </c>
      <c r="AB34" s="436"/>
      <c r="AC34" s="436"/>
      <c r="AD34" s="437"/>
      <c r="AG34" s="61"/>
      <c r="AH34" s="61"/>
      <c r="AI34" s="61"/>
      <c r="AJ34" s="61"/>
      <c r="AK34" s="61"/>
      <c r="AL34" s="61"/>
      <c r="AM34" s="61"/>
      <c r="AN34" s="61"/>
      <c r="AO34" s="61"/>
    </row>
    <row r="35" spans="1:41" ht="153.6" customHeight="1" thickBot="1" x14ac:dyDescent="0.3">
      <c r="A35" s="414"/>
      <c r="B35" s="422"/>
      <c r="C35" s="270" t="s">
        <v>90</v>
      </c>
      <c r="D35" s="269">
        <v>0.55000000000000004</v>
      </c>
      <c r="E35" s="269">
        <f>((E39*($B$38/$B$34))+(E41*($B$40/$B$34))+(E43*($B$42/$B$34)))*($P$34-$D$34)</f>
        <v>9.7058823529411736E-3</v>
      </c>
      <c r="F35" s="269">
        <f>((F39*($B$38/$B$34))+(F41*($B$40/$B$34))+(F43*($B$42/$B$34)))*($P$34-$D$34)</f>
        <v>3.5882352941176462E-2</v>
      </c>
      <c r="G35" s="269">
        <f>((G39*($B$38/$B$34))+(G41*($B$40/$B$34))+(G43*($B$42/$B$34)))*($P$34-$D$34)</f>
        <v>2.8823529411764703E-2</v>
      </c>
      <c r="H35" s="269">
        <f>((H39*($B$38/$B$34))+(H41*($B$40/$B$34))+(H43*($B$42/$B$34)))*($P$34-$D$34)</f>
        <v>2.8823529411764703E-2</v>
      </c>
      <c r="I35" s="271"/>
      <c r="J35" s="271"/>
      <c r="K35" s="271"/>
      <c r="L35" s="271"/>
      <c r="M35" s="271"/>
      <c r="N35" s="271"/>
      <c r="O35" s="271"/>
      <c r="P35" s="269">
        <f>SUM(D35:O35)</f>
        <v>0.65323529411764703</v>
      </c>
      <c r="Q35" s="426"/>
      <c r="R35" s="427"/>
      <c r="S35" s="428"/>
      <c r="T35" s="426"/>
      <c r="U35" s="427"/>
      <c r="V35" s="428"/>
      <c r="W35" s="432"/>
      <c r="X35" s="433"/>
      <c r="Y35" s="433"/>
      <c r="Z35" s="434"/>
      <c r="AA35" s="438"/>
      <c r="AB35" s="439"/>
      <c r="AC35" s="439"/>
      <c r="AD35" s="440"/>
      <c r="AE35" s="63"/>
      <c r="AG35" s="61"/>
      <c r="AH35" s="61"/>
      <c r="AI35" s="61"/>
      <c r="AJ35" s="61"/>
      <c r="AK35" s="61"/>
      <c r="AL35" s="61"/>
      <c r="AM35" s="61"/>
      <c r="AN35" s="61"/>
      <c r="AO35" s="61"/>
    </row>
    <row r="36" spans="1:41" ht="36.75" customHeight="1" x14ac:dyDescent="0.25">
      <c r="A36" s="441" t="s">
        <v>91</v>
      </c>
      <c r="B36" s="443" t="s">
        <v>92</v>
      </c>
      <c r="C36" s="445" t="s">
        <v>93</v>
      </c>
      <c r="D36" s="445"/>
      <c r="E36" s="445"/>
      <c r="F36" s="445"/>
      <c r="G36" s="445"/>
      <c r="H36" s="445"/>
      <c r="I36" s="445"/>
      <c r="J36" s="445"/>
      <c r="K36" s="445"/>
      <c r="L36" s="445"/>
      <c r="M36" s="445"/>
      <c r="N36" s="445"/>
      <c r="O36" s="445"/>
      <c r="P36" s="445"/>
      <c r="Q36" s="446" t="s">
        <v>94</v>
      </c>
      <c r="R36" s="447"/>
      <c r="S36" s="447"/>
      <c r="T36" s="447"/>
      <c r="U36" s="447"/>
      <c r="V36" s="447"/>
      <c r="W36" s="447"/>
      <c r="X36" s="447"/>
      <c r="Y36" s="447"/>
      <c r="Z36" s="447"/>
      <c r="AA36" s="447"/>
      <c r="AB36" s="447"/>
      <c r="AC36" s="447"/>
      <c r="AD36" s="448"/>
      <c r="AG36" s="61"/>
      <c r="AH36" s="61"/>
      <c r="AI36" s="61"/>
      <c r="AJ36" s="61"/>
      <c r="AK36" s="61"/>
      <c r="AL36" s="61"/>
      <c r="AM36" s="61"/>
      <c r="AN36" s="61"/>
      <c r="AO36" s="61"/>
    </row>
    <row r="37" spans="1:41" ht="26.1" customHeight="1" x14ac:dyDescent="0.25">
      <c r="A37" s="442"/>
      <c r="B37" s="444"/>
      <c r="C37" s="57" t="s">
        <v>95</v>
      </c>
      <c r="D37" s="57" t="s">
        <v>96</v>
      </c>
      <c r="E37" s="57" t="s">
        <v>97</v>
      </c>
      <c r="F37" s="57" t="s">
        <v>98</v>
      </c>
      <c r="G37" s="57" t="s">
        <v>99</v>
      </c>
      <c r="H37" s="57" t="s">
        <v>100</v>
      </c>
      <c r="I37" s="57" t="s">
        <v>101</v>
      </c>
      <c r="J37" s="57" t="s">
        <v>102</v>
      </c>
      <c r="K37" s="57" t="s">
        <v>103</v>
      </c>
      <c r="L37" s="57" t="s">
        <v>104</v>
      </c>
      <c r="M37" s="57" t="s">
        <v>105</v>
      </c>
      <c r="N37" s="57" t="s">
        <v>106</v>
      </c>
      <c r="O37" s="57" t="s">
        <v>107</v>
      </c>
      <c r="P37" s="57" t="s">
        <v>21</v>
      </c>
      <c r="Q37" s="449" t="s">
        <v>108</v>
      </c>
      <c r="R37" s="450"/>
      <c r="S37" s="450"/>
      <c r="T37" s="450"/>
      <c r="U37" s="450"/>
      <c r="V37" s="450"/>
      <c r="W37" s="450"/>
      <c r="X37" s="450"/>
      <c r="Y37" s="450"/>
      <c r="Z37" s="450"/>
      <c r="AA37" s="450"/>
      <c r="AB37" s="450"/>
      <c r="AC37" s="450"/>
      <c r="AD37" s="451"/>
      <c r="AG37" s="64"/>
      <c r="AH37" s="64"/>
      <c r="AI37" s="64"/>
      <c r="AJ37" s="64"/>
      <c r="AK37" s="64"/>
      <c r="AL37" s="64"/>
      <c r="AM37" s="64"/>
      <c r="AN37" s="64"/>
      <c r="AO37" s="64"/>
    </row>
    <row r="38" spans="1:41" ht="73.900000000000006" customHeight="1" x14ac:dyDescent="0.25">
      <c r="A38" s="404" t="s">
        <v>507</v>
      </c>
      <c r="B38" s="406">
        <v>0.21</v>
      </c>
      <c r="C38" s="65" t="s">
        <v>89</v>
      </c>
      <c r="D38" s="66">
        <v>0</v>
      </c>
      <c r="E38" s="66">
        <v>0.05</v>
      </c>
      <c r="F38" s="66">
        <v>0.1</v>
      </c>
      <c r="G38" s="66">
        <v>0.1</v>
      </c>
      <c r="H38" s="66">
        <v>0.1</v>
      </c>
      <c r="I38" s="66">
        <v>0.1</v>
      </c>
      <c r="J38" s="66">
        <v>0.1</v>
      </c>
      <c r="K38" s="66">
        <v>0.1</v>
      </c>
      <c r="L38" s="66">
        <v>0.1</v>
      </c>
      <c r="M38" s="66">
        <v>0.1</v>
      </c>
      <c r="N38" s="66">
        <v>0.1</v>
      </c>
      <c r="O38" s="66">
        <v>0.05</v>
      </c>
      <c r="P38" s="67">
        <f t="shared" ref="P38:P43" si="2">SUM(D38:O38)</f>
        <v>0.99999999999999989</v>
      </c>
      <c r="Q38" s="408" t="s">
        <v>527</v>
      </c>
      <c r="R38" s="409"/>
      <c r="S38" s="409"/>
      <c r="T38" s="409"/>
      <c r="U38" s="409"/>
      <c r="V38" s="409"/>
      <c r="W38" s="409"/>
      <c r="X38" s="409"/>
      <c r="Y38" s="409"/>
      <c r="Z38" s="409"/>
      <c r="AA38" s="409"/>
      <c r="AB38" s="409"/>
      <c r="AC38" s="409"/>
      <c r="AD38" s="410"/>
      <c r="AG38" s="64"/>
      <c r="AH38" s="64"/>
      <c r="AI38" s="64"/>
      <c r="AJ38" s="64"/>
      <c r="AK38" s="64"/>
      <c r="AL38" s="64"/>
      <c r="AM38" s="64"/>
      <c r="AN38" s="64"/>
      <c r="AO38" s="64"/>
    </row>
    <row r="39" spans="1:41" ht="75" customHeight="1" x14ac:dyDescent="0.25">
      <c r="A39" s="405"/>
      <c r="B39" s="407"/>
      <c r="C39" s="68" t="s">
        <v>90</v>
      </c>
      <c r="D39" s="69">
        <v>0</v>
      </c>
      <c r="E39" s="69">
        <v>0.05</v>
      </c>
      <c r="F39" s="69">
        <v>0.1</v>
      </c>
      <c r="G39" s="69">
        <v>0.1</v>
      </c>
      <c r="H39" s="69">
        <v>0.1</v>
      </c>
      <c r="I39" s="69"/>
      <c r="J39" s="69"/>
      <c r="K39" s="69"/>
      <c r="L39" s="69"/>
      <c r="M39" s="69"/>
      <c r="N39" s="69"/>
      <c r="O39" s="69"/>
      <c r="P39" s="70">
        <f t="shared" si="2"/>
        <v>0.35</v>
      </c>
      <c r="Q39" s="411"/>
      <c r="R39" s="412"/>
      <c r="S39" s="412"/>
      <c r="T39" s="412"/>
      <c r="U39" s="412"/>
      <c r="V39" s="412"/>
      <c r="W39" s="412"/>
      <c r="X39" s="412"/>
      <c r="Y39" s="412"/>
      <c r="Z39" s="412"/>
      <c r="AA39" s="412"/>
      <c r="AB39" s="412"/>
      <c r="AC39" s="412"/>
      <c r="AD39" s="413"/>
      <c r="AG39" s="64"/>
      <c r="AH39" s="64"/>
      <c r="AI39" s="64"/>
      <c r="AJ39" s="64"/>
      <c r="AK39" s="64"/>
      <c r="AL39" s="64"/>
      <c r="AM39" s="64"/>
      <c r="AN39" s="64"/>
      <c r="AO39" s="64"/>
    </row>
    <row r="40" spans="1:41" ht="166.15" customHeight="1" x14ac:dyDescent="0.25">
      <c r="A40" s="404" t="s">
        <v>508</v>
      </c>
      <c r="B40" s="406">
        <v>0.2</v>
      </c>
      <c r="C40" s="65" t="s">
        <v>89</v>
      </c>
      <c r="D40" s="66">
        <v>0</v>
      </c>
      <c r="E40" s="66">
        <v>9.0899999999999995E-2</v>
      </c>
      <c r="F40" s="66">
        <v>9.0899999999999995E-2</v>
      </c>
      <c r="G40" s="66">
        <v>9.0899999999999995E-2</v>
      </c>
      <c r="H40" s="66">
        <v>9.0899999999999995E-2</v>
      </c>
      <c r="I40" s="66">
        <v>9.0899999999999995E-2</v>
      </c>
      <c r="J40" s="66">
        <v>9.0899999999999995E-2</v>
      </c>
      <c r="K40" s="66">
        <v>9.0899999999999995E-2</v>
      </c>
      <c r="L40" s="66">
        <v>9.0899999999999995E-2</v>
      </c>
      <c r="M40" s="66">
        <v>9.0899999999999995E-2</v>
      </c>
      <c r="N40" s="66">
        <v>9.0899999999999995E-2</v>
      </c>
      <c r="O40" s="66">
        <v>9.0899999999999995E-2</v>
      </c>
      <c r="P40" s="67">
        <f t="shared" si="2"/>
        <v>0.9998999999999999</v>
      </c>
      <c r="Q40" s="408" t="s">
        <v>528</v>
      </c>
      <c r="R40" s="409"/>
      <c r="S40" s="409"/>
      <c r="T40" s="409"/>
      <c r="U40" s="409"/>
      <c r="V40" s="409"/>
      <c r="W40" s="409"/>
      <c r="X40" s="409"/>
      <c r="Y40" s="409"/>
      <c r="Z40" s="409"/>
      <c r="AA40" s="409"/>
      <c r="AB40" s="409"/>
      <c r="AC40" s="409"/>
      <c r="AD40" s="410"/>
      <c r="AE40" s="71"/>
      <c r="AG40" s="72"/>
      <c r="AH40" s="72"/>
      <c r="AI40" s="72"/>
      <c r="AJ40" s="72"/>
      <c r="AK40" s="72"/>
      <c r="AL40" s="72"/>
      <c r="AM40" s="72"/>
      <c r="AN40" s="72"/>
      <c r="AO40" s="72"/>
    </row>
    <row r="41" spans="1:41" ht="115.5" customHeight="1" x14ac:dyDescent="0.25">
      <c r="A41" s="405"/>
      <c r="B41" s="407"/>
      <c r="C41" s="68" t="s">
        <v>90</v>
      </c>
      <c r="D41" s="69">
        <v>0</v>
      </c>
      <c r="E41" s="69">
        <v>0.03</v>
      </c>
      <c r="F41" s="69">
        <v>0.15</v>
      </c>
      <c r="G41" s="69">
        <v>0.09</v>
      </c>
      <c r="H41" s="69">
        <v>0.09</v>
      </c>
      <c r="I41" s="69"/>
      <c r="J41" s="69"/>
      <c r="K41" s="69"/>
      <c r="L41" s="69"/>
      <c r="M41" s="69"/>
      <c r="N41" s="69"/>
      <c r="O41" s="69"/>
      <c r="P41" s="70">
        <f t="shared" si="2"/>
        <v>0.36</v>
      </c>
      <c r="Q41" s="411"/>
      <c r="R41" s="412"/>
      <c r="S41" s="412"/>
      <c r="T41" s="412"/>
      <c r="U41" s="412"/>
      <c r="V41" s="412"/>
      <c r="W41" s="412"/>
      <c r="X41" s="412"/>
      <c r="Y41" s="412"/>
      <c r="Z41" s="412"/>
      <c r="AA41" s="412"/>
      <c r="AB41" s="412"/>
      <c r="AC41" s="412"/>
      <c r="AD41" s="413"/>
      <c r="AE41" s="71"/>
    </row>
    <row r="42" spans="1:41" ht="92.25" customHeight="1" x14ac:dyDescent="0.25">
      <c r="A42" s="404" t="s">
        <v>509</v>
      </c>
      <c r="B42" s="415">
        <v>0.1</v>
      </c>
      <c r="C42" s="62" t="s">
        <v>89</v>
      </c>
      <c r="D42" s="66">
        <v>0</v>
      </c>
      <c r="E42" s="66">
        <v>0</v>
      </c>
      <c r="F42" s="66">
        <v>0.1</v>
      </c>
      <c r="G42" s="66">
        <v>0.1</v>
      </c>
      <c r="H42" s="66">
        <v>0.1</v>
      </c>
      <c r="I42" s="66">
        <v>0.1</v>
      </c>
      <c r="J42" s="66">
        <v>0.1</v>
      </c>
      <c r="K42" s="66">
        <v>0.1</v>
      </c>
      <c r="L42" s="66">
        <v>0.1</v>
      </c>
      <c r="M42" s="66">
        <v>0.1</v>
      </c>
      <c r="N42" s="66">
        <v>0.1</v>
      </c>
      <c r="O42" s="66">
        <v>0.1</v>
      </c>
      <c r="P42" s="70">
        <f t="shared" si="2"/>
        <v>0.99999999999999989</v>
      </c>
      <c r="Q42" s="408" t="s">
        <v>529</v>
      </c>
      <c r="R42" s="409"/>
      <c r="S42" s="409"/>
      <c r="T42" s="409"/>
      <c r="U42" s="409"/>
      <c r="V42" s="409"/>
      <c r="W42" s="409"/>
      <c r="X42" s="409"/>
      <c r="Y42" s="409"/>
      <c r="Z42" s="409"/>
      <c r="AA42" s="409"/>
      <c r="AB42" s="409"/>
      <c r="AC42" s="409"/>
      <c r="AD42" s="410"/>
      <c r="AE42" s="71"/>
    </row>
    <row r="43" spans="1:41" ht="92.25" customHeight="1" thickBot="1" x14ac:dyDescent="0.3">
      <c r="A43" s="414"/>
      <c r="B43" s="416"/>
      <c r="C43" s="73" t="s">
        <v>90</v>
      </c>
      <c r="D43" s="74">
        <v>0</v>
      </c>
      <c r="E43" s="74">
        <v>0</v>
      </c>
      <c r="F43" s="74">
        <v>0.1</v>
      </c>
      <c r="G43" s="74">
        <v>0.1</v>
      </c>
      <c r="H43" s="74">
        <v>0.1</v>
      </c>
      <c r="I43" s="74"/>
      <c r="J43" s="74"/>
      <c r="K43" s="74"/>
      <c r="L43" s="75"/>
      <c r="M43" s="75"/>
      <c r="N43" s="75"/>
      <c r="O43" s="75"/>
      <c r="P43" s="76">
        <f t="shared" si="2"/>
        <v>0.30000000000000004</v>
      </c>
      <c r="Q43" s="411"/>
      <c r="R43" s="412"/>
      <c r="S43" s="412"/>
      <c r="T43" s="412"/>
      <c r="U43" s="412"/>
      <c r="V43" s="412"/>
      <c r="W43" s="412"/>
      <c r="X43" s="412"/>
      <c r="Y43" s="412"/>
      <c r="Z43" s="412"/>
      <c r="AA43" s="412"/>
      <c r="AB43" s="412"/>
      <c r="AC43" s="412"/>
      <c r="AD43" s="413"/>
      <c r="AE43" s="71"/>
    </row>
    <row r="44" spans="1:41" ht="57.75" customHeight="1" x14ac:dyDescent="0.25">
      <c r="B44" s="204"/>
    </row>
  </sheetData>
  <mergeCells count="79">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A24:B24"/>
    <mergeCell ref="A25:B25"/>
    <mergeCell ref="A27:AD27"/>
    <mergeCell ref="A28:A29"/>
    <mergeCell ref="B28:C29"/>
    <mergeCell ref="D28:O28"/>
    <mergeCell ref="P28:P29"/>
    <mergeCell ref="Q28:AD29"/>
    <mergeCell ref="B30:C30"/>
    <mergeCell ref="A31:AD31"/>
    <mergeCell ref="A32:A33"/>
    <mergeCell ref="B32:B33"/>
    <mergeCell ref="C32:C33"/>
    <mergeCell ref="D32:P32"/>
    <mergeCell ref="Q32:AD32"/>
    <mergeCell ref="Q33:S33"/>
    <mergeCell ref="T33:V33"/>
    <mergeCell ref="Q30:AD30"/>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A40:A41"/>
    <mergeCell ref="B40:B41"/>
    <mergeCell ref="Q40:AD41"/>
    <mergeCell ref="A42:A43"/>
    <mergeCell ref="B42:B43"/>
    <mergeCell ref="Q42:AD43"/>
  </mergeCells>
  <dataValidations count="2">
    <dataValidation type="textLength" operator="lessThanOrEqual" allowBlank="1" showInputMessage="1" showErrorMessage="1" errorTitle="Máximo 2.000 caracteres" error="Máximo 2.000 caracteres" sqref="T34 Q34" xr:uid="{7AC3E054-661C-4A02-A16B-BBE9C51E695F}">
      <formula1>2000</formula1>
    </dataValidation>
    <dataValidation type="list" allowBlank="1" showInputMessage="1" showErrorMessage="1" sqref="C7:C9" xr:uid="{C72F5696-6604-43FD-969A-8597FCB8CF49}">
      <formula1>$C$21:$N$21</formula1>
    </dataValidation>
  </dataValidations>
  <printOptions horizontalCentered="1" verticalCentered="1"/>
  <pageMargins left="0.23622047244094491" right="0.23622047244094491" top="0.39370078740157483" bottom="0.39370078740157483" header="0.31496062992125984" footer="0.31496062992125984"/>
  <pageSetup paperSize="9" scale="22"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56A1C-625B-48BB-9FA8-E3BDF99AE1AC}">
  <sheetPr>
    <tabColor rgb="FFB2A1C6"/>
    <pageSetUpPr fitToPage="1"/>
  </sheetPr>
  <dimension ref="A1:AO42"/>
  <sheetViews>
    <sheetView topLeftCell="V16" zoomScale="55" zoomScaleNormal="55" workbookViewId="0">
      <selection activeCell="AF25" sqref="AF25"/>
    </sheetView>
  </sheetViews>
  <sheetFormatPr baseColWidth="10" defaultColWidth="10.85546875" defaultRowHeight="15" x14ac:dyDescent="0.25"/>
  <cols>
    <col min="1" max="1" width="38.42578125" style="10" customWidth="1"/>
    <col min="2" max="2" width="23" style="10" customWidth="1"/>
    <col min="3" max="14" width="20.7109375" style="10" customWidth="1"/>
    <col min="15" max="15" width="22.85546875" style="10" customWidth="1"/>
    <col min="16" max="18" width="18.140625" style="10" customWidth="1"/>
    <col min="19" max="19" width="24.42578125" style="10" customWidth="1"/>
    <col min="20" max="27" width="18.140625" style="10" customWidth="1"/>
    <col min="28" max="28" width="22.7109375" style="10" customWidth="1"/>
    <col min="29" max="29" width="19" style="10" customWidth="1"/>
    <col min="30" max="30" width="19.42578125" style="10" customWidth="1"/>
    <col min="31" max="31" width="6.28515625" style="10" bestFit="1" customWidth="1"/>
    <col min="32" max="32" width="22.85546875" style="10" customWidth="1"/>
    <col min="33" max="33" width="18.42578125" style="10" bestFit="1" customWidth="1"/>
    <col min="34" max="34" width="8.42578125" style="10" customWidth="1"/>
    <col min="35" max="35" width="18.42578125" style="10" bestFit="1" customWidth="1"/>
    <col min="36" max="36" width="5.7109375" style="10" customWidth="1"/>
    <col min="37" max="37" width="18.42578125" style="10" bestFit="1" customWidth="1"/>
    <col min="38" max="38" width="4.7109375" style="10" customWidth="1"/>
    <col min="39" max="39" width="23" style="10" bestFit="1" customWidth="1"/>
    <col min="40" max="40" width="10.85546875" style="10"/>
    <col min="41" max="41" width="18.42578125" style="10" bestFit="1" customWidth="1"/>
    <col min="42" max="42" width="16.140625" style="10" customWidth="1"/>
    <col min="43" max="16384" width="10.85546875" style="10"/>
  </cols>
  <sheetData>
    <row r="1" spans="1:30" ht="32.25" customHeight="1" thickBot="1" x14ac:dyDescent="0.3">
      <c r="A1" s="534"/>
      <c r="B1" s="537" t="s">
        <v>33</v>
      </c>
      <c r="C1" s="538"/>
      <c r="D1" s="538"/>
      <c r="E1" s="538"/>
      <c r="F1" s="538"/>
      <c r="G1" s="538"/>
      <c r="H1" s="538"/>
      <c r="I1" s="538"/>
      <c r="J1" s="538"/>
      <c r="K1" s="538"/>
      <c r="L1" s="538"/>
      <c r="M1" s="538"/>
      <c r="N1" s="538"/>
      <c r="O1" s="538"/>
      <c r="P1" s="538"/>
      <c r="Q1" s="538"/>
      <c r="R1" s="538"/>
      <c r="S1" s="538"/>
      <c r="T1" s="538"/>
      <c r="U1" s="538"/>
      <c r="V1" s="538"/>
      <c r="W1" s="538"/>
      <c r="X1" s="538"/>
      <c r="Y1" s="538"/>
      <c r="Z1" s="538"/>
      <c r="AA1" s="539"/>
      <c r="AB1" s="540" t="s">
        <v>34</v>
      </c>
      <c r="AC1" s="541"/>
      <c r="AD1" s="542"/>
    </row>
    <row r="2" spans="1:30" ht="30.75" customHeight="1" thickBot="1" x14ac:dyDescent="0.3">
      <c r="A2" s="535"/>
      <c r="B2" s="537" t="s">
        <v>35</v>
      </c>
      <c r="C2" s="538"/>
      <c r="D2" s="538"/>
      <c r="E2" s="538"/>
      <c r="F2" s="538"/>
      <c r="G2" s="538"/>
      <c r="H2" s="538"/>
      <c r="I2" s="538"/>
      <c r="J2" s="538"/>
      <c r="K2" s="538"/>
      <c r="L2" s="538"/>
      <c r="M2" s="538"/>
      <c r="N2" s="538"/>
      <c r="O2" s="538"/>
      <c r="P2" s="538"/>
      <c r="Q2" s="538"/>
      <c r="R2" s="538"/>
      <c r="S2" s="538"/>
      <c r="T2" s="538"/>
      <c r="U2" s="538"/>
      <c r="V2" s="538"/>
      <c r="W2" s="538"/>
      <c r="X2" s="538"/>
      <c r="Y2" s="538"/>
      <c r="Z2" s="538"/>
      <c r="AA2" s="539"/>
      <c r="AB2" s="543" t="s">
        <v>36</v>
      </c>
      <c r="AC2" s="544"/>
      <c r="AD2" s="545"/>
    </row>
    <row r="3" spans="1:30" ht="24" customHeight="1" x14ac:dyDescent="0.25">
      <c r="A3" s="535"/>
      <c r="B3" s="454" t="s">
        <v>37</v>
      </c>
      <c r="C3" s="455"/>
      <c r="D3" s="455"/>
      <c r="E3" s="455"/>
      <c r="F3" s="455"/>
      <c r="G3" s="455"/>
      <c r="H3" s="455"/>
      <c r="I3" s="455"/>
      <c r="J3" s="455"/>
      <c r="K3" s="455"/>
      <c r="L3" s="455"/>
      <c r="M3" s="455"/>
      <c r="N3" s="455"/>
      <c r="O3" s="455"/>
      <c r="P3" s="455"/>
      <c r="Q3" s="455"/>
      <c r="R3" s="455"/>
      <c r="S3" s="455"/>
      <c r="T3" s="455"/>
      <c r="U3" s="455"/>
      <c r="V3" s="455"/>
      <c r="W3" s="455"/>
      <c r="X3" s="455"/>
      <c r="Y3" s="455"/>
      <c r="Z3" s="455"/>
      <c r="AA3" s="456"/>
      <c r="AB3" s="543" t="s">
        <v>38</v>
      </c>
      <c r="AC3" s="544"/>
      <c r="AD3" s="545"/>
    </row>
    <row r="4" spans="1:30" ht="21.95" customHeight="1" thickBot="1" x14ac:dyDescent="0.3">
      <c r="A4" s="536"/>
      <c r="B4" s="546"/>
      <c r="C4" s="547"/>
      <c r="D4" s="547"/>
      <c r="E4" s="547"/>
      <c r="F4" s="547"/>
      <c r="G4" s="547"/>
      <c r="H4" s="547"/>
      <c r="I4" s="547"/>
      <c r="J4" s="547"/>
      <c r="K4" s="547"/>
      <c r="L4" s="547"/>
      <c r="M4" s="547"/>
      <c r="N4" s="547"/>
      <c r="O4" s="547"/>
      <c r="P4" s="547"/>
      <c r="Q4" s="547"/>
      <c r="R4" s="547"/>
      <c r="S4" s="547"/>
      <c r="T4" s="547"/>
      <c r="U4" s="547"/>
      <c r="V4" s="547"/>
      <c r="W4" s="547"/>
      <c r="X4" s="547"/>
      <c r="Y4" s="547"/>
      <c r="Z4" s="547"/>
      <c r="AA4" s="548"/>
      <c r="AB4" s="549" t="s">
        <v>39</v>
      </c>
      <c r="AC4" s="550"/>
      <c r="AD4" s="551"/>
    </row>
    <row r="5" spans="1:30" ht="9" customHeight="1" thickBot="1" x14ac:dyDescent="0.3">
      <c r="A5" s="11"/>
      <c r="B5" s="12"/>
      <c r="C5" s="13"/>
      <c r="D5" s="14"/>
      <c r="E5" s="14"/>
      <c r="F5" s="14"/>
      <c r="G5" s="14"/>
      <c r="H5" s="14"/>
      <c r="I5" s="14"/>
      <c r="J5" s="14"/>
      <c r="K5" s="14"/>
      <c r="L5" s="14"/>
      <c r="M5" s="14"/>
      <c r="N5" s="14"/>
      <c r="O5" s="14"/>
      <c r="P5" s="14"/>
      <c r="Q5" s="14"/>
      <c r="R5" s="14"/>
      <c r="S5" s="14"/>
      <c r="T5" s="14"/>
      <c r="U5" s="14"/>
      <c r="V5" s="14"/>
      <c r="W5" s="14"/>
      <c r="X5" s="14"/>
      <c r="Y5" s="14"/>
      <c r="Z5" s="15"/>
      <c r="AA5" s="14"/>
      <c r="AB5" s="16"/>
      <c r="AC5" s="17"/>
      <c r="AD5" s="18"/>
    </row>
    <row r="6" spans="1:30" ht="9" customHeight="1" thickBot="1" x14ac:dyDescent="0.3">
      <c r="A6" s="19"/>
      <c r="B6" s="14"/>
      <c r="C6" s="14"/>
      <c r="D6" s="14"/>
      <c r="E6" s="14"/>
      <c r="F6" s="14"/>
      <c r="G6" s="14"/>
      <c r="H6" s="14"/>
      <c r="I6" s="14"/>
      <c r="J6" s="14"/>
      <c r="K6" s="14"/>
      <c r="L6" s="14"/>
      <c r="M6" s="14"/>
      <c r="N6" s="14"/>
      <c r="O6" s="14"/>
      <c r="P6" s="14"/>
      <c r="Q6" s="14"/>
      <c r="R6" s="14"/>
      <c r="S6" s="14"/>
      <c r="T6" s="14"/>
      <c r="U6" s="14"/>
      <c r="V6" s="14"/>
      <c r="W6" s="14"/>
      <c r="X6" s="14"/>
      <c r="Y6" s="14"/>
      <c r="Z6" s="15"/>
      <c r="AA6" s="14"/>
      <c r="AB6" s="14"/>
      <c r="AC6" s="20"/>
      <c r="AD6" s="21"/>
    </row>
    <row r="7" spans="1:30" ht="15.75" thickBot="1" x14ac:dyDescent="0.3">
      <c r="A7" s="505" t="s">
        <v>40</v>
      </c>
      <c r="B7" s="506"/>
      <c r="C7" s="520" t="s">
        <v>64</v>
      </c>
      <c r="D7" s="505" t="s">
        <v>42</v>
      </c>
      <c r="E7" s="523"/>
      <c r="F7" s="523"/>
      <c r="G7" s="523"/>
      <c r="H7" s="506"/>
      <c r="I7" s="526">
        <v>45079</v>
      </c>
      <c r="J7" s="527"/>
      <c r="K7" s="505" t="s">
        <v>43</v>
      </c>
      <c r="L7" s="506"/>
      <c r="M7" s="532" t="s">
        <v>44</v>
      </c>
      <c r="N7" s="533"/>
      <c r="O7" s="499"/>
      <c r="P7" s="500"/>
      <c r="Q7" s="14"/>
      <c r="R7" s="14"/>
      <c r="S7" s="14"/>
      <c r="T7" s="14"/>
      <c r="U7" s="14"/>
      <c r="V7" s="14"/>
      <c r="W7" s="14"/>
      <c r="X7" s="14"/>
      <c r="Y7" s="14"/>
      <c r="Z7" s="15"/>
      <c r="AA7" s="14"/>
      <c r="AB7" s="14"/>
      <c r="AC7" s="20"/>
      <c r="AD7" s="21"/>
    </row>
    <row r="8" spans="1:30" ht="15.75" thickBot="1" x14ac:dyDescent="0.3">
      <c r="A8" s="507"/>
      <c r="B8" s="508"/>
      <c r="C8" s="521"/>
      <c r="D8" s="507"/>
      <c r="E8" s="524"/>
      <c r="F8" s="524"/>
      <c r="G8" s="524"/>
      <c r="H8" s="508"/>
      <c r="I8" s="528"/>
      <c r="J8" s="529"/>
      <c r="K8" s="507"/>
      <c r="L8" s="508"/>
      <c r="M8" s="501" t="s">
        <v>45</v>
      </c>
      <c r="N8" s="502"/>
      <c r="O8" s="499"/>
      <c r="P8" s="500"/>
      <c r="Q8" s="14"/>
      <c r="R8" s="14"/>
      <c r="S8" s="14"/>
      <c r="T8" s="14"/>
      <c r="U8" s="14"/>
      <c r="V8" s="14"/>
      <c r="W8" s="14"/>
      <c r="X8" s="14"/>
      <c r="Y8" s="14"/>
      <c r="Z8" s="15"/>
      <c r="AA8" s="14"/>
      <c r="AB8" s="14"/>
      <c r="AC8" s="20"/>
      <c r="AD8" s="21"/>
    </row>
    <row r="9" spans="1:30" ht="15.75" thickBot="1" x14ac:dyDescent="0.3">
      <c r="A9" s="509"/>
      <c r="B9" s="510"/>
      <c r="C9" s="522"/>
      <c r="D9" s="509"/>
      <c r="E9" s="525"/>
      <c r="F9" s="525"/>
      <c r="G9" s="525"/>
      <c r="H9" s="510"/>
      <c r="I9" s="530"/>
      <c r="J9" s="531"/>
      <c r="K9" s="509"/>
      <c r="L9" s="510"/>
      <c r="M9" s="503" t="s">
        <v>46</v>
      </c>
      <c r="N9" s="504"/>
      <c r="O9" s="499" t="s">
        <v>519</v>
      </c>
      <c r="P9" s="500"/>
      <c r="Q9" s="14"/>
      <c r="R9" s="14"/>
      <c r="S9" s="14"/>
      <c r="T9" s="14"/>
      <c r="U9" s="14"/>
      <c r="V9" s="14"/>
      <c r="W9" s="14"/>
      <c r="X9" s="14"/>
      <c r="Y9" s="14"/>
      <c r="Z9" s="15"/>
      <c r="AA9" s="14"/>
      <c r="AB9" s="14"/>
      <c r="AC9" s="20"/>
      <c r="AD9" s="21"/>
    </row>
    <row r="10" spans="1:30" ht="15" customHeight="1" thickBot="1" x14ac:dyDescent="0.3">
      <c r="A10" s="22"/>
      <c r="B10" s="23"/>
      <c r="C10" s="23"/>
      <c r="D10" s="24"/>
      <c r="E10" s="24"/>
      <c r="F10" s="24"/>
      <c r="G10" s="24"/>
      <c r="H10" s="24"/>
      <c r="I10" s="25"/>
      <c r="J10" s="25"/>
      <c r="K10" s="24"/>
      <c r="L10" s="24"/>
      <c r="M10" s="26"/>
      <c r="N10" s="26"/>
      <c r="O10" s="201"/>
      <c r="P10" s="201"/>
      <c r="Q10" s="23"/>
      <c r="R10" s="23"/>
      <c r="S10" s="23"/>
      <c r="T10" s="23"/>
      <c r="U10" s="23"/>
      <c r="V10" s="23"/>
      <c r="W10" s="23"/>
      <c r="X10" s="23"/>
      <c r="Y10" s="23"/>
      <c r="Z10" s="27"/>
      <c r="AA10" s="23"/>
      <c r="AB10" s="23"/>
      <c r="AC10" s="28"/>
      <c r="AD10" s="29"/>
    </row>
    <row r="11" spans="1:30" ht="15" customHeight="1" x14ac:dyDescent="0.25">
      <c r="A11" s="505" t="s">
        <v>47</v>
      </c>
      <c r="B11" s="506"/>
      <c r="C11" s="511" t="s">
        <v>48</v>
      </c>
      <c r="D11" s="512"/>
      <c r="E11" s="512"/>
      <c r="F11" s="512"/>
      <c r="G11" s="512"/>
      <c r="H11" s="512"/>
      <c r="I11" s="512"/>
      <c r="J11" s="512"/>
      <c r="K11" s="512"/>
      <c r="L11" s="512"/>
      <c r="M11" s="512"/>
      <c r="N11" s="512"/>
      <c r="O11" s="512"/>
      <c r="P11" s="512"/>
      <c r="Q11" s="512"/>
      <c r="R11" s="512"/>
      <c r="S11" s="512"/>
      <c r="T11" s="512"/>
      <c r="U11" s="512"/>
      <c r="V11" s="512"/>
      <c r="W11" s="512"/>
      <c r="X11" s="512"/>
      <c r="Y11" s="512"/>
      <c r="Z11" s="512"/>
      <c r="AA11" s="512"/>
      <c r="AB11" s="512"/>
      <c r="AC11" s="512"/>
      <c r="AD11" s="513"/>
    </row>
    <row r="12" spans="1:30" ht="15" customHeight="1" x14ac:dyDescent="0.25">
      <c r="A12" s="507"/>
      <c r="B12" s="508"/>
      <c r="C12" s="514"/>
      <c r="D12" s="515"/>
      <c r="E12" s="515"/>
      <c r="F12" s="515"/>
      <c r="G12" s="515"/>
      <c r="H12" s="515"/>
      <c r="I12" s="515"/>
      <c r="J12" s="515"/>
      <c r="K12" s="515"/>
      <c r="L12" s="515"/>
      <c r="M12" s="515"/>
      <c r="N12" s="515"/>
      <c r="O12" s="515"/>
      <c r="P12" s="515"/>
      <c r="Q12" s="515"/>
      <c r="R12" s="515"/>
      <c r="S12" s="515"/>
      <c r="T12" s="515"/>
      <c r="U12" s="515"/>
      <c r="V12" s="515"/>
      <c r="W12" s="515"/>
      <c r="X12" s="515"/>
      <c r="Y12" s="515"/>
      <c r="Z12" s="515"/>
      <c r="AA12" s="515"/>
      <c r="AB12" s="515"/>
      <c r="AC12" s="515"/>
      <c r="AD12" s="516"/>
    </row>
    <row r="13" spans="1:30" ht="15" customHeight="1" thickBot="1" x14ac:dyDescent="0.3">
      <c r="A13" s="509"/>
      <c r="B13" s="510"/>
      <c r="C13" s="517"/>
      <c r="D13" s="518"/>
      <c r="E13" s="518"/>
      <c r="F13" s="518"/>
      <c r="G13" s="518"/>
      <c r="H13" s="518"/>
      <c r="I13" s="518"/>
      <c r="J13" s="518"/>
      <c r="K13" s="518"/>
      <c r="L13" s="518"/>
      <c r="M13" s="518"/>
      <c r="N13" s="518"/>
      <c r="O13" s="518"/>
      <c r="P13" s="518"/>
      <c r="Q13" s="518"/>
      <c r="R13" s="518"/>
      <c r="S13" s="518"/>
      <c r="T13" s="518"/>
      <c r="U13" s="518"/>
      <c r="V13" s="518"/>
      <c r="W13" s="518"/>
      <c r="X13" s="518"/>
      <c r="Y13" s="518"/>
      <c r="Z13" s="518"/>
      <c r="AA13" s="518"/>
      <c r="AB13" s="518"/>
      <c r="AC13" s="518"/>
      <c r="AD13" s="519"/>
    </row>
    <row r="14" spans="1:30" ht="9" customHeight="1" thickBot="1" x14ac:dyDescent="0.3">
      <c r="A14" s="31"/>
      <c r="B14" s="32"/>
      <c r="C14" s="33"/>
      <c r="D14" s="33"/>
      <c r="E14" s="33"/>
      <c r="F14" s="33"/>
      <c r="G14" s="33"/>
      <c r="H14" s="33"/>
      <c r="I14" s="33"/>
      <c r="J14" s="33"/>
      <c r="K14" s="33"/>
      <c r="L14" s="33"/>
      <c r="M14" s="34"/>
      <c r="N14" s="34"/>
      <c r="O14" s="34"/>
      <c r="P14" s="34"/>
      <c r="Q14" s="34"/>
      <c r="R14" s="35"/>
      <c r="S14" s="35"/>
      <c r="T14" s="35"/>
      <c r="U14" s="35"/>
      <c r="V14" s="35"/>
      <c r="W14" s="35"/>
      <c r="X14" s="35"/>
      <c r="Y14" s="24"/>
      <c r="Z14" s="24"/>
      <c r="AA14" s="24"/>
      <c r="AB14" s="24"/>
      <c r="AC14" s="24"/>
      <c r="AD14" s="30"/>
    </row>
    <row r="15" spans="1:30" ht="39" customHeight="1" thickBot="1" x14ac:dyDescent="0.3">
      <c r="A15" s="483" t="s">
        <v>49</v>
      </c>
      <c r="B15" s="484"/>
      <c r="C15" s="490" t="s">
        <v>50</v>
      </c>
      <c r="D15" s="491"/>
      <c r="E15" s="491"/>
      <c r="F15" s="491"/>
      <c r="G15" s="491"/>
      <c r="H15" s="491"/>
      <c r="I15" s="491"/>
      <c r="J15" s="491"/>
      <c r="K15" s="492"/>
      <c r="L15" s="476" t="s">
        <v>51</v>
      </c>
      <c r="M15" s="477"/>
      <c r="N15" s="477"/>
      <c r="O15" s="477"/>
      <c r="P15" s="477"/>
      <c r="Q15" s="478"/>
      <c r="R15" s="493" t="s">
        <v>52</v>
      </c>
      <c r="S15" s="494"/>
      <c r="T15" s="494"/>
      <c r="U15" s="494"/>
      <c r="V15" s="494"/>
      <c r="W15" s="494"/>
      <c r="X15" s="495"/>
      <c r="Y15" s="476" t="s">
        <v>53</v>
      </c>
      <c r="Z15" s="478"/>
      <c r="AA15" s="496" t="s">
        <v>54</v>
      </c>
      <c r="AB15" s="497"/>
      <c r="AC15" s="497"/>
      <c r="AD15" s="498"/>
    </row>
    <row r="16" spans="1:30" ht="9" customHeight="1" thickBot="1" x14ac:dyDescent="0.3">
      <c r="A16" s="19"/>
      <c r="B16" s="14"/>
      <c r="C16" s="482"/>
      <c r="D16" s="482"/>
      <c r="E16" s="482"/>
      <c r="F16" s="482"/>
      <c r="G16" s="482"/>
      <c r="H16" s="482"/>
      <c r="I16" s="482"/>
      <c r="J16" s="482"/>
      <c r="K16" s="482"/>
      <c r="L16" s="482"/>
      <c r="M16" s="482"/>
      <c r="N16" s="482"/>
      <c r="O16" s="482"/>
      <c r="P16" s="482"/>
      <c r="Q16" s="482"/>
      <c r="R16" s="482"/>
      <c r="S16" s="482"/>
      <c r="T16" s="482"/>
      <c r="U16" s="482"/>
      <c r="V16" s="482"/>
      <c r="W16" s="482"/>
      <c r="X16" s="482"/>
      <c r="Y16" s="482"/>
      <c r="Z16" s="482"/>
      <c r="AA16" s="482"/>
      <c r="AB16" s="482"/>
      <c r="AC16" s="36"/>
      <c r="AD16" s="37"/>
    </row>
    <row r="17" spans="1:41" s="38" customFormat="1" ht="37.5" customHeight="1" thickBot="1" x14ac:dyDescent="0.3">
      <c r="A17" s="483" t="s">
        <v>55</v>
      </c>
      <c r="B17" s="484"/>
      <c r="C17" s="485" t="s">
        <v>109</v>
      </c>
      <c r="D17" s="486"/>
      <c r="E17" s="486"/>
      <c r="F17" s="486"/>
      <c r="G17" s="486"/>
      <c r="H17" s="486"/>
      <c r="I17" s="486"/>
      <c r="J17" s="486"/>
      <c r="K17" s="486"/>
      <c r="L17" s="486"/>
      <c r="M17" s="486"/>
      <c r="N17" s="486"/>
      <c r="O17" s="486"/>
      <c r="P17" s="486"/>
      <c r="Q17" s="487"/>
      <c r="R17" s="476" t="s">
        <v>56</v>
      </c>
      <c r="S17" s="477"/>
      <c r="T17" s="477"/>
      <c r="U17" s="477"/>
      <c r="V17" s="478"/>
      <c r="W17" s="488">
        <v>0.25</v>
      </c>
      <c r="X17" s="489"/>
      <c r="Y17" s="477" t="s">
        <v>57</v>
      </c>
      <c r="Z17" s="477"/>
      <c r="AA17" s="477"/>
      <c r="AB17" s="478"/>
      <c r="AC17" s="474">
        <v>7.0000000000000007E-2</v>
      </c>
      <c r="AD17" s="475"/>
    </row>
    <row r="18" spans="1:41" ht="16.5" customHeight="1" thickBot="1" x14ac:dyDescent="0.3">
      <c r="A18" s="39"/>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1"/>
      <c r="AE18" s="202"/>
      <c r="AF18" s="202"/>
      <c r="AG18" s="202"/>
      <c r="AH18" s="202"/>
      <c r="AI18" s="202"/>
      <c r="AJ18" s="202"/>
      <c r="AK18" s="202"/>
      <c r="AL18" s="202"/>
      <c r="AM18" s="202"/>
      <c r="AN18" s="202"/>
      <c r="AO18" s="202"/>
    </row>
    <row r="19" spans="1:41" ht="32.1" customHeight="1" thickBot="1" x14ac:dyDescent="0.3">
      <c r="A19" s="476" t="s">
        <v>58</v>
      </c>
      <c r="B19" s="477"/>
      <c r="C19" s="477"/>
      <c r="D19" s="477"/>
      <c r="E19" s="477"/>
      <c r="F19" s="477"/>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78"/>
      <c r="AE19" s="203"/>
      <c r="AF19" s="203"/>
      <c r="AG19" s="202"/>
      <c r="AH19" s="202"/>
      <c r="AI19" s="202"/>
      <c r="AJ19" s="202"/>
      <c r="AK19" s="202"/>
      <c r="AL19" s="202"/>
      <c r="AM19" s="202"/>
      <c r="AN19" s="202"/>
      <c r="AO19" s="202"/>
    </row>
    <row r="20" spans="1:41" ht="32.1" customHeight="1" thickBot="1" x14ac:dyDescent="0.3">
      <c r="A20" s="42"/>
      <c r="B20" s="20"/>
      <c r="C20" s="578" t="s">
        <v>59</v>
      </c>
      <c r="D20" s="579"/>
      <c r="E20" s="579"/>
      <c r="F20" s="579"/>
      <c r="G20" s="579"/>
      <c r="H20" s="579"/>
      <c r="I20" s="579"/>
      <c r="J20" s="579"/>
      <c r="K20" s="579"/>
      <c r="L20" s="579"/>
      <c r="M20" s="579"/>
      <c r="N20" s="579"/>
      <c r="O20" s="579"/>
      <c r="P20" s="580"/>
      <c r="Q20" s="479" t="s">
        <v>60</v>
      </c>
      <c r="R20" s="480"/>
      <c r="S20" s="480"/>
      <c r="T20" s="480"/>
      <c r="U20" s="480"/>
      <c r="V20" s="480"/>
      <c r="W20" s="480"/>
      <c r="X20" s="480"/>
      <c r="Y20" s="480"/>
      <c r="Z20" s="480"/>
      <c r="AA20" s="480"/>
      <c r="AB20" s="480"/>
      <c r="AC20" s="480"/>
      <c r="AD20" s="481"/>
      <c r="AE20" s="203"/>
      <c r="AF20" s="203"/>
      <c r="AG20" s="202"/>
      <c r="AH20" s="202"/>
      <c r="AI20" s="202"/>
      <c r="AJ20" s="202"/>
      <c r="AK20" s="202"/>
      <c r="AL20" s="202"/>
      <c r="AM20" s="202"/>
      <c r="AN20" s="202"/>
      <c r="AO20" s="202"/>
    </row>
    <row r="21" spans="1:41" ht="32.1" customHeight="1" thickBot="1" x14ac:dyDescent="0.3">
      <c r="A21" s="19"/>
      <c r="B21" s="14"/>
      <c r="C21" s="379" t="s">
        <v>61</v>
      </c>
      <c r="D21" s="356" t="s">
        <v>62</v>
      </c>
      <c r="E21" s="356" t="s">
        <v>41</v>
      </c>
      <c r="F21" s="356" t="s">
        <v>63</v>
      </c>
      <c r="G21" s="356" t="s">
        <v>64</v>
      </c>
      <c r="H21" s="356" t="s">
        <v>65</v>
      </c>
      <c r="I21" s="356" t="s">
        <v>66</v>
      </c>
      <c r="J21" s="356" t="s">
        <v>67</v>
      </c>
      <c r="K21" s="356" t="s">
        <v>68</v>
      </c>
      <c r="L21" s="356" t="s">
        <v>69</v>
      </c>
      <c r="M21" s="356" t="s">
        <v>70</v>
      </c>
      <c r="N21" s="356" t="s">
        <v>71</v>
      </c>
      <c r="O21" s="356" t="s">
        <v>25</v>
      </c>
      <c r="P21" s="393" t="s">
        <v>72</v>
      </c>
      <c r="Q21" s="43" t="s">
        <v>61</v>
      </c>
      <c r="R21" s="44" t="s">
        <v>62</v>
      </c>
      <c r="S21" s="44" t="s">
        <v>41</v>
      </c>
      <c r="T21" s="44" t="s">
        <v>63</v>
      </c>
      <c r="U21" s="44" t="s">
        <v>64</v>
      </c>
      <c r="V21" s="44" t="s">
        <v>65</v>
      </c>
      <c r="W21" s="44" t="s">
        <v>66</v>
      </c>
      <c r="X21" s="44" t="s">
        <v>67</v>
      </c>
      <c r="Y21" s="44" t="s">
        <v>68</v>
      </c>
      <c r="Z21" s="44" t="s">
        <v>69</v>
      </c>
      <c r="AA21" s="44" t="s">
        <v>70</v>
      </c>
      <c r="AB21" s="44" t="s">
        <v>71</v>
      </c>
      <c r="AC21" s="44" t="s">
        <v>25</v>
      </c>
      <c r="AD21" s="45" t="s">
        <v>72</v>
      </c>
      <c r="AE21" s="46"/>
      <c r="AF21" s="46"/>
      <c r="AG21" s="202"/>
      <c r="AH21" s="202"/>
      <c r="AI21" s="202"/>
      <c r="AJ21" s="202"/>
      <c r="AK21" s="202"/>
      <c r="AL21" s="202"/>
      <c r="AM21" s="202"/>
      <c r="AN21" s="202"/>
      <c r="AO21" s="202"/>
    </row>
    <row r="22" spans="1:41" ht="32.1" customHeight="1" x14ac:dyDescent="0.25">
      <c r="A22" s="441" t="s">
        <v>73</v>
      </c>
      <c r="B22" s="446"/>
      <c r="C22" s="381"/>
      <c r="D22" s="83"/>
      <c r="E22" s="83"/>
      <c r="F22" s="83"/>
      <c r="G22" s="83"/>
      <c r="H22" s="83"/>
      <c r="I22" s="83"/>
      <c r="J22" s="83"/>
      <c r="K22" s="83"/>
      <c r="L22" s="83"/>
      <c r="M22" s="83"/>
      <c r="N22" s="83"/>
      <c r="O22" s="394">
        <f>SUM(C22:N22)</f>
        <v>0</v>
      </c>
      <c r="P22" s="395"/>
      <c r="Q22" s="391">
        <v>230307550</v>
      </c>
      <c r="R22" s="361"/>
      <c r="S22" s="361"/>
      <c r="T22" s="361"/>
      <c r="U22" s="361">
        <v>41878941</v>
      </c>
      <c r="V22" s="361"/>
      <c r="W22" s="361"/>
      <c r="X22" s="361"/>
      <c r="Y22" s="361"/>
      <c r="Z22" s="361"/>
      <c r="AA22" s="361"/>
      <c r="AB22" s="361"/>
      <c r="AC22" s="361">
        <f>SUM(Q22:AB22)</f>
        <v>272186491</v>
      </c>
      <c r="AD22" s="50"/>
      <c r="AE22" s="46"/>
      <c r="AF22" s="46">
        <v>272186491</v>
      </c>
      <c r="AG22" s="266">
        <f>AF22-AC22</f>
        <v>0</v>
      </c>
      <c r="AH22" s="202"/>
      <c r="AI22" s="202"/>
      <c r="AJ22" s="202"/>
      <c r="AK22" s="202"/>
      <c r="AL22" s="202"/>
      <c r="AM22" s="202"/>
      <c r="AN22" s="202"/>
      <c r="AO22" s="202"/>
    </row>
    <row r="23" spans="1:41" ht="32.1" customHeight="1" x14ac:dyDescent="0.25">
      <c r="A23" s="442" t="s">
        <v>32</v>
      </c>
      <c r="B23" s="449"/>
      <c r="C23" s="51"/>
      <c r="D23" s="52"/>
      <c r="E23" s="52"/>
      <c r="F23" s="52"/>
      <c r="G23" s="52"/>
      <c r="H23" s="52"/>
      <c r="I23" s="52"/>
      <c r="J23" s="52"/>
      <c r="K23" s="52"/>
      <c r="L23" s="52"/>
      <c r="M23" s="52"/>
      <c r="N23" s="52"/>
      <c r="O23" s="53">
        <f t="shared" ref="O23:O25" si="0">SUM(C23:N23)</f>
        <v>0</v>
      </c>
      <c r="P23" s="396" t="s">
        <v>548</v>
      </c>
      <c r="Q23" s="391">
        <v>116998635</v>
      </c>
      <c r="R23" s="361">
        <v>72394740</v>
      </c>
      <c r="S23" s="361">
        <v>40486306</v>
      </c>
      <c r="T23" s="361">
        <f>34695985-1856360</f>
        <v>32839625</v>
      </c>
      <c r="U23" s="361"/>
      <c r="V23" s="361"/>
      <c r="W23" s="361"/>
      <c r="X23" s="361"/>
      <c r="Y23" s="361"/>
      <c r="Z23" s="361"/>
      <c r="AA23" s="361"/>
      <c r="AB23" s="361"/>
      <c r="AC23" s="361">
        <f t="shared" ref="AC23:AC25" si="1">SUM(Q23:AB23)</f>
        <v>262719306</v>
      </c>
      <c r="AD23" s="362">
        <f>AC23/AC22</f>
        <v>0.96521802031681281</v>
      </c>
      <c r="AE23" s="46"/>
      <c r="AF23" s="46"/>
      <c r="AG23" s="202"/>
      <c r="AH23" s="202"/>
      <c r="AI23" s="202"/>
      <c r="AJ23" s="202"/>
      <c r="AK23" s="202"/>
      <c r="AL23" s="202"/>
      <c r="AM23" s="202"/>
      <c r="AN23" s="202"/>
      <c r="AO23" s="202"/>
    </row>
    <row r="24" spans="1:41" ht="32.1" customHeight="1" x14ac:dyDescent="0.25">
      <c r="A24" s="442" t="s">
        <v>74</v>
      </c>
      <c r="B24" s="449"/>
      <c r="C24" s="51">
        <v>20130368</v>
      </c>
      <c r="D24" s="52">
        <f>27853639.44-20130368</f>
        <v>7723271.4400000013</v>
      </c>
      <c r="E24" s="52">
        <v>0</v>
      </c>
      <c r="F24" s="52">
        <v>0</v>
      </c>
      <c r="G24" s="52">
        <v>0</v>
      </c>
      <c r="H24" s="52">
        <v>0</v>
      </c>
      <c r="I24" s="52">
        <v>0</v>
      </c>
      <c r="J24" s="52">
        <v>0</v>
      </c>
      <c r="K24" s="52">
        <v>0</v>
      </c>
      <c r="L24" s="52">
        <v>0</v>
      </c>
      <c r="M24" s="52">
        <v>0</v>
      </c>
      <c r="N24" s="52">
        <v>0</v>
      </c>
      <c r="O24" s="53">
        <f t="shared" si="0"/>
        <v>27853639.440000001</v>
      </c>
      <c r="P24" s="387"/>
      <c r="Q24" s="391"/>
      <c r="R24" s="361">
        <f t="shared" ref="R24:AA24" si="2">+$Q22/12</f>
        <v>19192295.833333332</v>
      </c>
      <c r="S24" s="361">
        <f t="shared" si="2"/>
        <v>19192295.833333332</v>
      </c>
      <c r="T24" s="361">
        <f t="shared" si="2"/>
        <v>19192295.833333332</v>
      </c>
      <c r="U24" s="361">
        <f>+$Q22/12</f>
        <v>19192295.833333332</v>
      </c>
      <c r="V24" s="361">
        <f t="shared" si="2"/>
        <v>19192295.833333332</v>
      </c>
      <c r="W24" s="361">
        <f t="shared" si="2"/>
        <v>19192295.833333332</v>
      </c>
      <c r="X24" s="361">
        <f t="shared" si="2"/>
        <v>19192295.833333332</v>
      </c>
      <c r="Y24" s="361">
        <f t="shared" si="2"/>
        <v>19192295.833333332</v>
      </c>
      <c r="Z24" s="361">
        <f t="shared" si="2"/>
        <v>19192295.833333332</v>
      </c>
      <c r="AA24" s="361">
        <f t="shared" si="2"/>
        <v>19192295.833333332</v>
      </c>
      <c r="AB24" s="361">
        <f>($Q22/12)*2+41878941</f>
        <v>80263532.666666657</v>
      </c>
      <c r="AC24" s="361">
        <f t="shared" si="1"/>
        <v>272186491</v>
      </c>
      <c r="AD24" s="54"/>
      <c r="AE24" s="46"/>
      <c r="AF24" s="77"/>
      <c r="AG24" s="202"/>
      <c r="AH24" s="202"/>
      <c r="AI24" s="202"/>
      <c r="AJ24" s="202"/>
      <c r="AK24" s="202"/>
      <c r="AL24" s="202"/>
      <c r="AM24" s="202"/>
      <c r="AN24" s="202"/>
      <c r="AO24" s="202"/>
    </row>
    <row r="25" spans="1:41" ht="32.1" customHeight="1" thickBot="1" x14ac:dyDescent="0.3">
      <c r="A25" s="463" t="s">
        <v>23</v>
      </c>
      <c r="B25" s="464"/>
      <c r="C25" s="382">
        <v>19473831</v>
      </c>
      <c r="D25" s="369">
        <v>2439379</v>
      </c>
      <c r="E25" s="369">
        <v>4353585</v>
      </c>
      <c r="F25" s="369">
        <v>15230</v>
      </c>
      <c r="G25" s="369">
        <v>1571614.4399999976</v>
      </c>
      <c r="H25" s="369"/>
      <c r="I25" s="369"/>
      <c r="J25" s="369"/>
      <c r="K25" s="369"/>
      <c r="L25" s="369"/>
      <c r="M25" s="369"/>
      <c r="N25" s="369"/>
      <c r="O25" s="388">
        <f t="shared" si="0"/>
        <v>27853639.439999998</v>
      </c>
      <c r="P25" s="389">
        <v>1</v>
      </c>
      <c r="Q25" s="392"/>
      <c r="R25" s="363">
        <v>928107</v>
      </c>
      <c r="S25" s="363">
        <v>16438439</v>
      </c>
      <c r="T25" s="363">
        <v>17821120</v>
      </c>
      <c r="U25" s="363">
        <f>63413441.94-R25-S25-T25</f>
        <v>28225775.939999998</v>
      </c>
      <c r="V25" s="363"/>
      <c r="W25" s="363"/>
      <c r="X25" s="363"/>
      <c r="Y25" s="363"/>
      <c r="Z25" s="363"/>
      <c r="AA25" s="363"/>
      <c r="AB25" s="363"/>
      <c r="AC25" s="363">
        <f t="shared" si="1"/>
        <v>63413441.939999998</v>
      </c>
      <c r="AD25" s="55">
        <f>AC25/AC24</f>
        <v>0.23297791784971428</v>
      </c>
      <c r="AE25" s="46"/>
      <c r="AF25" s="399">
        <v>63413442</v>
      </c>
      <c r="AG25" s="202"/>
      <c r="AH25" s="202"/>
      <c r="AI25" s="202"/>
      <c r="AJ25" s="202"/>
      <c r="AK25" s="202"/>
      <c r="AL25" s="202"/>
      <c r="AM25" s="202"/>
      <c r="AN25" s="202"/>
      <c r="AO25" s="202"/>
    </row>
    <row r="26" spans="1:41" ht="32.1" customHeight="1" thickBot="1" x14ac:dyDescent="0.3">
      <c r="A26" s="19"/>
      <c r="B26" s="14"/>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20"/>
      <c r="AD26" s="29"/>
      <c r="AE26" s="202"/>
      <c r="AF26" s="202"/>
      <c r="AG26" s="202"/>
      <c r="AH26" s="202"/>
      <c r="AI26" s="202"/>
      <c r="AJ26" s="202"/>
      <c r="AK26" s="202"/>
      <c r="AL26" s="202"/>
      <c r="AM26" s="202"/>
      <c r="AN26" s="202"/>
      <c r="AO26" s="202"/>
    </row>
    <row r="27" spans="1:41" ht="33.950000000000003" customHeight="1" x14ac:dyDescent="0.25">
      <c r="A27" s="465" t="s">
        <v>75</v>
      </c>
      <c r="B27" s="466"/>
      <c r="C27" s="467"/>
      <c r="D27" s="467"/>
      <c r="E27" s="467"/>
      <c r="F27" s="467"/>
      <c r="G27" s="467"/>
      <c r="H27" s="467"/>
      <c r="I27" s="467"/>
      <c r="J27" s="467"/>
      <c r="K27" s="467"/>
      <c r="L27" s="467"/>
      <c r="M27" s="467"/>
      <c r="N27" s="467"/>
      <c r="O27" s="467"/>
      <c r="P27" s="467"/>
      <c r="Q27" s="467"/>
      <c r="R27" s="467"/>
      <c r="S27" s="467"/>
      <c r="T27" s="467"/>
      <c r="U27" s="467"/>
      <c r="V27" s="467"/>
      <c r="W27" s="467"/>
      <c r="X27" s="467"/>
      <c r="Y27" s="467"/>
      <c r="Z27" s="467"/>
      <c r="AA27" s="467"/>
      <c r="AB27" s="467"/>
      <c r="AC27" s="467"/>
      <c r="AD27" s="468"/>
      <c r="AE27" s="202"/>
      <c r="AF27" s="202"/>
      <c r="AG27" s="202"/>
      <c r="AH27" s="202"/>
      <c r="AI27" s="202"/>
      <c r="AJ27" s="202"/>
      <c r="AK27" s="202"/>
      <c r="AL27" s="202"/>
      <c r="AM27" s="202"/>
      <c r="AN27" s="202"/>
      <c r="AO27" s="202"/>
    </row>
    <row r="28" spans="1:41" ht="15" customHeight="1" x14ac:dyDescent="0.25">
      <c r="A28" s="469" t="s">
        <v>76</v>
      </c>
      <c r="B28" s="471" t="s">
        <v>77</v>
      </c>
      <c r="C28" s="472"/>
      <c r="D28" s="449" t="s">
        <v>78</v>
      </c>
      <c r="E28" s="450"/>
      <c r="F28" s="450"/>
      <c r="G28" s="450"/>
      <c r="H28" s="450"/>
      <c r="I28" s="450"/>
      <c r="J28" s="450"/>
      <c r="K28" s="450"/>
      <c r="L28" s="450"/>
      <c r="M28" s="450"/>
      <c r="N28" s="450"/>
      <c r="O28" s="473"/>
      <c r="P28" s="457" t="s">
        <v>25</v>
      </c>
      <c r="Q28" s="457" t="s">
        <v>79</v>
      </c>
      <c r="R28" s="457"/>
      <c r="S28" s="457"/>
      <c r="T28" s="457"/>
      <c r="U28" s="457"/>
      <c r="V28" s="457"/>
      <c r="W28" s="457"/>
      <c r="X28" s="457"/>
      <c r="Y28" s="457"/>
      <c r="Z28" s="457"/>
      <c r="AA28" s="457"/>
      <c r="AB28" s="457"/>
      <c r="AC28" s="457"/>
      <c r="AD28" s="459"/>
      <c r="AE28" s="202"/>
      <c r="AF28" s="202"/>
      <c r="AG28" s="202"/>
      <c r="AH28" s="202"/>
      <c r="AI28" s="202"/>
      <c r="AJ28" s="202"/>
      <c r="AK28" s="202"/>
      <c r="AL28" s="202"/>
      <c r="AM28" s="202"/>
      <c r="AN28" s="202"/>
      <c r="AO28" s="202"/>
    </row>
    <row r="29" spans="1:41" ht="27" customHeight="1" x14ac:dyDescent="0.25">
      <c r="A29" s="470"/>
      <c r="B29" s="417"/>
      <c r="C29" s="419"/>
      <c r="D29" s="57" t="s">
        <v>61</v>
      </c>
      <c r="E29" s="57" t="s">
        <v>62</v>
      </c>
      <c r="F29" s="57" t="s">
        <v>41</v>
      </c>
      <c r="G29" s="57" t="s">
        <v>63</v>
      </c>
      <c r="H29" s="57" t="s">
        <v>64</v>
      </c>
      <c r="I29" s="57" t="s">
        <v>65</v>
      </c>
      <c r="J29" s="57" t="s">
        <v>66</v>
      </c>
      <c r="K29" s="57" t="s">
        <v>67</v>
      </c>
      <c r="L29" s="57" t="s">
        <v>68</v>
      </c>
      <c r="M29" s="57" t="s">
        <v>69</v>
      </c>
      <c r="N29" s="57" t="s">
        <v>70</v>
      </c>
      <c r="O29" s="57" t="s">
        <v>71</v>
      </c>
      <c r="P29" s="473"/>
      <c r="Q29" s="457"/>
      <c r="R29" s="457"/>
      <c r="S29" s="457"/>
      <c r="T29" s="457"/>
      <c r="U29" s="457"/>
      <c r="V29" s="457"/>
      <c r="W29" s="457"/>
      <c r="X29" s="457"/>
      <c r="Y29" s="457"/>
      <c r="Z29" s="457"/>
      <c r="AA29" s="457"/>
      <c r="AB29" s="457"/>
      <c r="AC29" s="457"/>
      <c r="AD29" s="459"/>
      <c r="AE29" s="202"/>
      <c r="AF29" s="202"/>
      <c r="AG29" s="202"/>
      <c r="AH29" s="202"/>
      <c r="AI29" s="202"/>
      <c r="AJ29" s="202"/>
      <c r="AK29" s="202"/>
      <c r="AL29" s="202"/>
      <c r="AM29" s="202"/>
      <c r="AN29" s="202"/>
      <c r="AO29" s="202"/>
    </row>
    <row r="30" spans="1:41" ht="93.75" customHeight="1" thickBot="1" x14ac:dyDescent="0.3">
      <c r="A30" s="58" t="s">
        <v>109</v>
      </c>
      <c r="B30" s="452"/>
      <c r="C30" s="453"/>
      <c r="D30" s="59"/>
      <c r="E30" s="59"/>
      <c r="F30" s="59"/>
      <c r="G30" s="59"/>
      <c r="H30" s="59"/>
      <c r="I30" s="59"/>
      <c r="J30" s="59"/>
      <c r="K30" s="59"/>
      <c r="L30" s="59"/>
      <c r="M30" s="59"/>
      <c r="N30" s="59"/>
      <c r="O30" s="59"/>
      <c r="P30" s="60">
        <f>SUM(D30:O30)</f>
        <v>0</v>
      </c>
      <c r="Q30" s="575" t="s">
        <v>554</v>
      </c>
      <c r="R30" s="576"/>
      <c r="S30" s="576"/>
      <c r="T30" s="576"/>
      <c r="U30" s="576"/>
      <c r="V30" s="576"/>
      <c r="W30" s="576"/>
      <c r="X30" s="576"/>
      <c r="Y30" s="576"/>
      <c r="Z30" s="576"/>
      <c r="AA30" s="576"/>
      <c r="AB30" s="576"/>
      <c r="AC30" s="576"/>
      <c r="AD30" s="577"/>
      <c r="AE30" s="202"/>
      <c r="AF30" s="202"/>
      <c r="AG30" s="202"/>
      <c r="AH30" s="202"/>
      <c r="AI30" s="202"/>
      <c r="AJ30" s="202"/>
      <c r="AK30" s="202"/>
      <c r="AL30" s="202"/>
      <c r="AM30" s="202"/>
      <c r="AN30" s="202"/>
      <c r="AO30" s="202"/>
    </row>
    <row r="31" spans="1:41" ht="45" customHeight="1" x14ac:dyDescent="0.25">
      <c r="A31" s="454" t="s">
        <v>80</v>
      </c>
      <c r="B31" s="455"/>
      <c r="C31" s="455"/>
      <c r="D31" s="455"/>
      <c r="E31" s="455"/>
      <c r="F31" s="455"/>
      <c r="G31" s="455"/>
      <c r="H31" s="455"/>
      <c r="I31" s="455"/>
      <c r="J31" s="455"/>
      <c r="K31" s="455"/>
      <c r="L31" s="455"/>
      <c r="M31" s="455"/>
      <c r="N31" s="455"/>
      <c r="O31" s="455"/>
      <c r="P31" s="455"/>
      <c r="Q31" s="455"/>
      <c r="R31" s="455"/>
      <c r="S31" s="455"/>
      <c r="T31" s="455"/>
      <c r="U31" s="455"/>
      <c r="V31" s="455"/>
      <c r="W31" s="455"/>
      <c r="X31" s="455"/>
      <c r="Y31" s="455"/>
      <c r="Z31" s="455"/>
      <c r="AA31" s="455"/>
      <c r="AB31" s="455"/>
      <c r="AC31" s="455"/>
      <c r="AD31" s="456"/>
      <c r="AE31" s="202"/>
      <c r="AF31" s="202"/>
      <c r="AG31" s="202"/>
      <c r="AH31" s="202"/>
      <c r="AI31" s="202"/>
      <c r="AJ31" s="202"/>
      <c r="AK31" s="202"/>
      <c r="AL31" s="202"/>
      <c r="AM31" s="202"/>
      <c r="AN31" s="202"/>
      <c r="AO31" s="202"/>
    </row>
    <row r="32" spans="1:41" ht="23.1" customHeight="1" x14ac:dyDescent="0.25">
      <c r="A32" s="442" t="s">
        <v>81</v>
      </c>
      <c r="B32" s="457" t="s">
        <v>82</v>
      </c>
      <c r="C32" s="457" t="s">
        <v>77</v>
      </c>
      <c r="D32" s="457" t="s">
        <v>83</v>
      </c>
      <c r="E32" s="457"/>
      <c r="F32" s="457"/>
      <c r="G32" s="457"/>
      <c r="H32" s="457"/>
      <c r="I32" s="457"/>
      <c r="J32" s="457"/>
      <c r="K32" s="457"/>
      <c r="L32" s="457"/>
      <c r="M32" s="457"/>
      <c r="N32" s="457"/>
      <c r="O32" s="457"/>
      <c r="P32" s="457"/>
      <c r="Q32" s="457" t="s">
        <v>84</v>
      </c>
      <c r="R32" s="457"/>
      <c r="S32" s="457"/>
      <c r="T32" s="457"/>
      <c r="U32" s="457"/>
      <c r="V32" s="457"/>
      <c r="W32" s="457"/>
      <c r="X32" s="457"/>
      <c r="Y32" s="457"/>
      <c r="Z32" s="457"/>
      <c r="AA32" s="457"/>
      <c r="AB32" s="457"/>
      <c r="AC32" s="457"/>
      <c r="AD32" s="459"/>
      <c r="AE32" s="202"/>
      <c r="AF32" s="202"/>
      <c r="AG32" s="61"/>
      <c r="AH32" s="61"/>
      <c r="AI32" s="61"/>
      <c r="AJ32" s="61"/>
      <c r="AK32" s="61"/>
      <c r="AL32" s="61"/>
      <c r="AM32" s="61"/>
      <c r="AN32" s="61"/>
      <c r="AO32" s="61"/>
    </row>
    <row r="33" spans="1:41" ht="27" customHeight="1" x14ac:dyDescent="0.25">
      <c r="A33" s="442"/>
      <c r="B33" s="457"/>
      <c r="C33" s="458"/>
      <c r="D33" s="57" t="s">
        <v>61</v>
      </c>
      <c r="E33" s="57" t="s">
        <v>62</v>
      </c>
      <c r="F33" s="57" t="s">
        <v>41</v>
      </c>
      <c r="G33" s="57" t="s">
        <v>63</v>
      </c>
      <c r="H33" s="57" t="s">
        <v>64</v>
      </c>
      <c r="I33" s="57" t="s">
        <v>65</v>
      </c>
      <c r="J33" s="57" t="s">
        <v>66</v>
      </c>
      <c r="K33" s="57" t="s">
        <v>67</v>
      </c>
      <c r="L33" s="57" t="s">
        <v>68</v>
      </c>
      <c r="M33" s="57" t="s">
        <v>69</v>
      </c>
      <c r="N33" s="57" t="s">
        <v>70</v>
      </c>
      <c r="O33" s="57" t="s">
        <v>71</v>
      </c>
      <c r="P33" s="57" t="s">
        <v>25</v>
      </c>
      <c r="Q33" s="457" t="s">
        <v>85</v>
      </c>
      <c r="R33" s="457"/>
      <c r="S33" s="457"/>
      <c r="T33" s="457" t="s">
        <v>86</v>
      </c>
      <c r="U33" s="457"/>
      <c r="V33" s="457"/>
      <c r="W33" s="417" t="s">
        <v>87</v>
      </c>
      <c r="X33" s="418"/>
      <c r="Y33" s="418"/>
      <c r="Z33" s="419"/>
      <c r="AA33" s="417" t="s">
        <v>88</v>
      </c>
      <c r="AB33" s="418"/>
      <c r="AC33" s="418"/>
      <c r="AD33" s="420"/>
      <c r="AE33" s="202"/>
      <c r="AF33" s="202"/>
      <c r="AG33" s="61"/>
      <c r="AH33" s="61"/>
      <c r="AI33" s="61"/>
      <c r="AJ33" s="61"/>
      <c r="AK33" s="61"/>
      <c r="AL33" s="61"/>
      <c r="AM33" s="61"/>
      <c r="AN33" s="61"/>
      <c r="AO33" s="61"/>
    </row>
    <row r="34" spans="1:41" ht="129" customHeight="1" x14ac:dyDescent="0.25">
      <c r="A34" s="573" t="s">
        <v>109</v>
      </c>
      <c r="B34" s="421">
        <f>+AC17</f>
        <v>7.0000000000000007E-2</v>
      </c>
      <c r="C34" s="65" t="s">
        <v>89</v>
      </c>
      <c r="D34" s="78">
        <f>((D38*($B$38/$B$34))+(D40*($B$40/$B$34)))*$P$34</f>
        <v>0</v>
      </c>
      <c r="E34" s="78">
        <f t="shared" ref="E34:O35" si="3">((E38*($B$38/$B$34))+(E40*($B$40/$B$34)))*$P$34</f>
        <v>1.2857142857142855E-2</v>
      </c>
      <c r="F34" s="78">
        <f t="shared" si="3"/>
        <v>1.2999999999999999E-2</v>
      </c>
      <c r="G34" s="78">
        <f t="shared" si="3"/>
        <v>1.2999999999999999E-2</v>
      </c>
      <c r="H34" s="78">
        <f t="shared" si="3"/>
        <v>0.12014285714285712</v>
      </c>
      <c r="I34" s="78">
        <f t="shared" si="3"/>
        <v>1.2999999999999999E-2</v>
      </c>
      <c r="J34" s="78">
        <f t="shared" si="3"/>
        <v>1.2999999999999999E-2</v>
      </c>
      <c r="K34" s="78">
        <f>((K38*($B$38/$B$34))+(K40*($B$40/$B$34)))*$P$34</f>
        <v>1.2857142857142855E-2</v>
      </c>
      <c r="L34" s="78">
        <f t="shared" si="3"/>
        <v>1.2857142857142855E-2</v>
      </c>
      <c r="M34" s="78">
        <f t="shared" si="3"/>
        <v>1.2857142857142855E-2</v>
      </c>
      <c r="N34" s="78">
        <f t="shared" si="3"/>
        <v>1.2857142857142855E-2</v>
      </c>
      <c r="O34" s="78">
        <f t="shared" si="3"/>
        <v>1.2857142857142855E-2</v>
      </c>
      <c r="P34" s="79">
        <v>0.25</v>
      </c>
      <c r="Q34" s="552" t="s">
        <v>530</v>
      </c>
      <c r="R34" s="553"/>
      <c r="S34" s="554"/>
      <c r="T34" s="552" t="s">
        <v>543</v>
      </c>
      <c r="U34" s="553"/>
      <c r="V34" s="554"/>
      <c r="W34" s="564" t="s">
        <v>531</v>
      </c>
      <c r="X34" s="565"/>
      <c r="Y34" s="565"/>
      <c r="Z34" s="566"/>
      <c r="AA34" s="570" t="s">
        <v>523</v>
      </c>
      <c r="AB34" s="553"/>
      <c r="AC34" s="553"/>
      <c r="AD34" s="571"/>
      <c r="AE34" s="202"/>
      <c r="AF34" s="202"/>
      <c r="AG34" s="61"/>
      <c r="AH34" s="61"/>
      <c r="AI34" s="61"/>
      <c r="AJ34" s="61"/>
      <c r="AK34" s="61"/>
      <c r="AL34" s="61"/>
      <c r="AM34" s="61"/>
      <c r="AN34" s="61"/>
      <c r="AO34" s="61"/>
    </row>
    <row r="35" spans="1:41" ht="190.5" customHeight="1" thickBot="1" x14ac:dyDescent="0.3">
      <c r="A35" s="574"/>
      <c r="B35" s="422"/>
      <c r="C35" s="73" t="s">
        <v>90</v>
      </c>
      <c r="D35" s="80">
        <f>((D39*($B$38/$B$34))+(D41*($B$40/$B$34)))*$P$34</f>
        <v>0</v>
      </c>
      <c r="E35" s="80">
        <v>0.01</v>
      </c>
      <c r="F35" s="80">
        <v>0.01</v>
      </c>
      <c r="G35" s="265">
        <f t="shared" si="3"/>
        <v>1.2857142857142855E-2</v>
      </c>
      <c r="H35" s="265">
        <f t="shared" si="3"/>
        <v>3.9642857142857132E-2</v>
      </c>
      <c r="I35" s="81"/>
      <c r="J35" s="81"/>
      <c r="K35" s="81"/>
      <c r="L35" s="81"/>
      <c r="M35" s="81"/>
      <c r="N35" s="81"/>
      <c r="O35" s="81"/>
      <c r="P35" s="82">
        <f>SUM(D35:O35)</f>
        <v>7.2499999999999981E-2</v>
      </c>
      <c r="Q35" s="555"/>
      <c r="R35" s="556"/>
      <c r="S35" s="557"/>
      <c r="T35" s="555"/>
      <c r="U35" s="556"/>
      <c r="V35" s="557"/>
      <c r="W35" s="567"/>
      <c r="X35" s="568"/>
      <c r="Y35" s="568"/>
      <c r="Z35" s="569"/>
      <c r="AA35" s="555"/>
      <c r="AB35" s="556"/>
      <c r="AC35" s="556"/>
      <c r="AD35" s="572"/>
      <c r="AE35" s="63"/>
      <c r="AF35" s="202"/>
      <c r="AG35" s="61"/>
      <c r="AH35" s="61"/>
      <c r="AI35" s="61"/>
      <c r="AJ35" s="61"/>
      <c r="AK35" s="61"/>
      <c r="AL35" s="61"/>
      <c r="AM35" s="61"/>
      <c r="AN35" s="61"/>
      <c r="AO35" s="61"/>
    </row>
    <row r="36" spans="1:41" ht="36.75" customHeight="1" x14ac:dyDescent="0.25">
      <c r="A36" s="441" t="s">
        <v>91</v>
      </c>
      <c r="B36" s="443" t="s">
        <v>92</v>
      </c>
      <c r="C36" s="445" t="s">
        <v>93</v>
      </c>
      <c r="D36" s="445"/>
      <c r="E36" s="445"/>
      <c r="F36" s="445"/>
      <c r="G36" s="445"/>
      <c r="H36" s="445"/>
      <c r="I36" s="445"/>
      <c r="J36" s="445"/>
      <c r="K36" s="445"/>
      <c r="L36" s="445"/>
      <c r="M36" s="445"/>
      <c r="N36" s="445"/>
      <c r="O36" s="445"/>
      <c r="P36" s="445"/>
      <c r="Q36" s="446" t="s">
        <v>94</v>
      </c>
      <c r="R36" s="447"/>
      <c r="S36" s="447"/>
      <c r="T36" s="447"/>
      <c r="U36" s="447"/>
      <c r="V36" s="447"/>
      <c r="W36" s="447"/>
      <c r="X36" s="447"/>
      <c r="Y36" s="447"/>
      <c r="Z36" s="447"/>
      <c r="AA36" s="447"/>
      <c r="AB36" s="447"/>
      <c r="AC36" s="447"/>
      <c r="AD36" s="448"/>
      <c r="AE36" s="202"/>
      <c r="AF36" s="202"/>
      <c r="AG36" s="61"/>
      <c r="AH36" s="61"/>
      <c r="AI36" s="61"/>
      <c r="AJ36" s="61"/>
      <c r="AK36" s="61"/>
      <c r="AL36" s="61"/>
      <c r="AM36" s="61"/>
      <c r="AN36" s="61"/>
      <c r="AO36" s="61"/>
    </row>
    <row r="37" spans="1:41" ht="26.1" customHeight="1" x14ac:dyDescent="0.25">
      <c r="A37" s="442"/>
      <c r="B37" s="444"/>
      <c r="C37" s="57" t="s">
        <v>95</v>
      </c>
      <c r="D37" s="57" t="s">
        <v>96</v>
      </c>
      <c r="E37" s="57" t="s">
        <v>97</v>
      </c>
      <c r="F37" s="57" t="s">
        <v>98</v>
      </c>
      <c r="G37" s="57" t="s">
        <v>99</v>
      </c>
      <c r="H37" s="57" t="s">
        <v>100</v>
      </c>
      <c r="I37" s="57" t="s">
        <v>101</v>
      </c>
      <c r="J37" s="57" t="s">
        <v>102</v>
      </c>
      <c r="K37" s="57" t="s">
        <v>103</v>
      </c>
      <c r="L37" s="57" t="s">
        <v>104</v>
      </c>
      <c r="M37" s="57" t="s">
        <v>105</v>
      </c>
      <c r="N37" s="57" t="s">
        <v>106</v>
      </c>
      <c r="O37" s="57" t="s">
        <v>107</v>
      </c>
      <c r="P37" s="57" t="s">
        <v>21</v>
      </c>
      <c r="Q37" s="449" t="s">
        <v>108</v>
      </c>
      <c r="R37" s="450"/>
      <c r="S37" s="450"/>
      <c r="T37" s="450"/>
      <c r="U37" s="450"/>
      <c r="V37" s="450"/>
      <c r="W37" s="450"/>
      <c r="X37" s="450"/>
      <c r="Y37" s="450"/>
      <c r="Z37" s="450"/>
      <c r="AA37" s="450"/>
      <c r="AB37" s="450"/>
      <c r="AC37" s="450"/>
      <c r="AD37" s="451"/>
      <c r="AE37" s="202"/>
      <c r="AF37" s="202"/>
      <c r="AG37" s="64"/>
      <c r="AH37" s="64"/>
      <c r="AI37" s="64"/>
      <c r="AJ37" s="64"/>
      <c r="AK37" s="64"/>
      <c r="AL37" s="64"/>
      <c r="AM37" s="64"/>
      <c r="AN37" s="64"/>
      <c r="AO37" s="64"/>
    </row>
    <row r="38" spans="1:41" ht="116.25" customHeight="1" x14ac:dyDescent="0.25">
      <c r="A38" s="404" t="s">
        <v>110</v>
      </c>
      <c r="B38" s="406">
        <v>0.04</v>
      </c>
      <c r="C38" s="65" t="s">
        <v>89</v>
      </c>
      <c r="D38" s="66">
        <v>0</v>
      </c>
      <c r="E38" s="66">
        <v>0.09</v>
      </c>
      <c r="F38" s="66">
        <v>9.0999999999999998E-2</v>
      </c>
      <c r="G38" s="66">
        <v>9.0999999999999998E-2</v>
      </c>
      <c r="H38" s="66">
        <v>9.0999999999999998E-2</v>
      </c>
      <c r="I38" s="66">
        <v>9.0999999999999998E-2</v>
      </c>
      <c r="J38" s="66">
        <v>9.0999999999999998E-2</v>
      </c>
      <c r="K38" s="66">
        <v>0.09</v>
      </c>
      <c r="L38" s="66">
        <v>0.09</v>
      </c>
      <c r="M38" s="66">
        <v>0.09</v>
      </c>
      <c r="N38" s="66">
        <v>0.09</v>
      </c>
      <c r="O38" s="66">
        <v>0.09</v>
      </c>
      <c r="P38" s="67">
        <f>SUM(D38:O38)</f>
        <v>0.99499999999999977</v>
      </c>
      <c r="Q38" s="558" t="s">
        <v>532</v>
      </c>
      <c r="R38" s="559"/>
      <c r="S38" s="559"/>
      <c r="T38" s="559"/>
      <c r="U38" s="559"/>
      <c r="V38" s="559"/>
      <c r="W38" s="559"/>
      <c r="X38" s="559"/>
      <c r="Y38" s="559"/>
      <c r="Z38" s="559"/>
      <c r="AA38" s="559"/>
      <c r="AB38" s="559"/>
      <c r="AC38" s="559"/>
      <c r="AD38" s="560"/>
      <c r="AE38" s="202"/>
      <c r="AF38" s="202"/>
      <c r="AG38" s="64"/>
      <c r="AH38" s="64"/>
      <c r="AI38" s="64"/>
      <c r="AJ38" s="64"/>
      <c r="AK38" s="64"/>
      <c r="AL38" s="64"/>
      <c r="AM38" s="64"/>
      <c r="AN38" s="64"/>
      <c r="AO38" s="64"/>
    </row>
    <row r="39" spans="1:41" ht="102.75" customHeight="1" thickBot="1" x14ac:dyDescent="0.3">
      <c r="A39" s="405"/>
      <c r="B39" s="407"/>
      <c r="C39" s="68" t="s">
        <v>90</v>
      </c>
      <c r="D39" s="69">
        <v>0</v>
      </c>
      <c r="E39" s="69">
        <v>0.09</v>
      </c>
      <c r="F39" s="69">
        <v>0.09</v>
      </c>
      <c r="G39" s="69">
        <v>0.09</v>
      </c>
      <c r="H39" s="69">
        <v>0.09</v>
      </c>
      <c r="I39" s="69"/>
      <c r="J39" s="69"/>
      <c r="K39" s="69"/>
      <c r="L39" s="69"/>
      <c r="M39" s="69"/>
      <c r="N39" s="69"/>
      <c r="O39" s="69"/>
      <c r="P39" s="70">
        <f>SUM(D39:O39)</f>
        <v>0.36</v>
      </c>
      <c r="Q39" s="561"/>
      <c r="R39" s="562"/>
      <c r="S39" s="562"/>
      <c r="T39" s="562"/>
      <c r="U39" s="562"/>
      <c r="V39" s="562"/>
      <c r="W39" s="562"/>
      <c r="X39" s="562"/>
      <c r="Y39" s="562"/>
      <c r="Z39" s="562"/>
      <c r="AA39" s="562"/>
      <c r="AB39" s="562"/>
      <c r="AC39" s="562"/>
      <c r="AD39" s="563"/>
      <c r="AE39" s="202"/>
      <c r="AF39" s="202"/>
      <c r="AG39" s="64"/>
      <c r="AH39" s="64"/>
      <c r="AI39" s="64"/>
      <c r="AJ39" s="64"/>
      <c r="AK39" s="64"/>
      <c r="AL39" s="64"/>
      <c r="AM39" s="64"/>
      <c r="AN39" s="64"/>
      <c r="AO39" s="64"/>
    </row>
    <row r="40" spans="1:41" ht="56.25" customHeight="1" x14ac:dyDescent="0.25">
      <c r="A40" s="404" t="s">
        <v>111</v>
      </c>
      <c r="B40" s="415">
        <v>0.03</v>
      </c>
      <c r="C40" s="62" t="s">
        <v>89</v>
      </c>
      <c r="D40" s="66">
        <v>0</v>
      </c>
      <c r="E40" s="66">
        <v>0</v>
      </c>
      <c r="F40" s="66">
        <v>0</v>
      </c>
      <c r="G40" s="66">
        <v>0</v>
      </c>
      <c r="H40" s="66">
        <v>1</v>
      </c>
      <c r="I40" s="66">
        <v>0</v>
      </c>
      <c r="J40" s="66">
        <v>0</v>
      </c>
      <c r="K40" s="66">
        <v>0</v>
      </c>
      <c r="L40" s="66">
        <v>0</v>
      </c>
      <c r="M40" s="66">
        <v>0</v>
      </c>
      <c r="N40" s="66">
        <v>0</v>
      </c>
      <c r="O40" s="66">
        <v>0</v>
      </c>
      <c r="P40" s="70">
        <f>SUM(D40:O40)</f>
        <v>1</v>
      </c>
      <c r="Q40" s="558" t="s">
        <v>533</v>
      </c>
      <c r="R40" s="559"/>
      <c r="S40" s="559"/>
      <c r="T40" s="559"/>
      <c r="U40" s="559"/>
      <c r="V40" s="559"/>
      <c r="W40" s="559"/>
      <c r="X40" s="559"/>
      <c r="Y40" s="559"/>
      <c r="Z40" s="559"/>
      <c r="AA40" s="559"/>
      <c r="AB40" s="559"/>
      <c r="AC40" s="559"/>
      <c r="AD40" s="560"/>
      <c r="AE40" s="71"/>
      <c r="AF40" s="202"/>
      <c r="AG40" s="72"/>
      <c r="AH40" s="72"/>
      <c r="AI40" s="72"/>
      <c r="AJ40" s="72"/>
      <c r="AK40" s="72"/>
      <c r="AL40" s="72"/>
      <c r="AM40" s="72"/>
      <c r="AN40" s="72"/>
      <c r="AO40" s="72"/>
    </row>
    <row r="41" spans="1:41" ht="121.5" customHeight="1" thickBot="1" x14ac:dyDescent="0.3">
      <c r="A41" s="414"/>
      <c r="B41" s="416"/>
      <c r="C41" s="73" t="s">
        <v>90</v>
      </c>
      <c r="D41" s="74">
        <v>0</v>
      </c>
      <c r="E41" s="74">
        <v>0</v>
      </c>
      <c r="F41" s="74">
        <v>0</v>
      </c>
      <c r="G41" s="74">
        <v>0</v>
      </c>
      <c r="H41" s="74">
        <v>0.25</v>
      </c>
      <c r="I41" s="74"/>
      <c r="J41" s="74"/>
      <c r="K41" s="74"/>
      <c r="L41" s="74"/>
      <c r="M41" s="74"/>
      <c r="N41" s="74"/>
      <c r="O41" s="74"/>
      <c r="P41" s="76">
        <f>SUM(D41:O41)</f>
        <v>0.25</v>
      </c>
      <c r="Q41" s="561"/>
      <c r="R41" s="562"/>
      <c r="S41" s="562"/>
      <c r="T41" s="562"/>
      <c r="U41" s="562"/>
      <c r="V41" s="562"/>
      <c r="W41" s="562"/>
      <c r="X41" s="562"/>
      <c r="Y41" s="562"/>
      <c r="Z41" s="562"/>
      <c r="AA41" s="562"/>
      <c r="AB41" s="562"/>
      <c r="AC41" s="562"/>
      <c r="AD41" s="563"/>
      <c r="AE41" s="71"/>
      <c r="AF41" s="202"/>
      <c r="AG41" s="202"/>
      <c r="AH41" s="202"/>
      <c r="AI41" s="202"/>
      <c r="AJ41" s="202"/>
      <c r="AK41" s="202"/>
      <c r="AL41" s="202"/>
      <c r="AM41" s="202"/>
      <c r="AN41" s="202"/>
      <c r="AO41" s="202"/>
    </row>
    <row r="42" spans="1:41" x14ac:dyDescent="0.25">
      <c r="A42" s="202"/>
      <c r="B42" s="204"/>
      <c r="C42" s="202"/>
      <c r="D42" s="202"/>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row>
  </sheetData>
  <mergeCells count="76">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B34:B35"/>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Q34:S35"/>
    <mergeCell ref="T34:V35"/>
    <mergeCell ref="A40:A41"/>
    <mergeCell ref="B40:B41"/>
    <mergeCell ref="Q40:AD41"/>
    <mergeCell ref="A36:A37"/>
    <mergeCell ref="B36:B37"/>
    <mergeCell ref="C36:P36"/>
    <mergeCell ref="Q36:AD36"/>
    <mergeCell ref="Q37:AD37"/>
    <mergeCell ref="A38:A39"/>
    <mergeCell ref="B38:B39"/>
    <mergeCell ref="Q38:AD39"/>
    <mergeCell ref="W34:Z35"/>
    <mergeCell ref="AA34:AD35"/>
    <mergeCell ref="A34:A35"/>
  </mergeCells>
  <dataValidations count="2">
    <dataValidation type="textLength" operator="lessThanOrEqual" allowBlank="1" showInputMessage="1" showErrorMessage="1" errorTitle="Máximo 2.000 caracteres" error="Máximo 2.000 caracteres" sqref="AA34 Q34 T34 Q40:AD41" xr:uid="{CAD0C67B-C603-46FD-B40E-9FC480BC51E3}">
      <formula1>2000</formula1>
    </dataValidation>
    <dataValidation type="list" allowBlank="1" showInputMessage="1" showErrorMessage="1" sqref="C7:C9" xr:uid="{23962D53-FAF3-461A-ADF8-1FA85DDB2782}">
      <formula1>$C$21:$N$21</formula1>
    </dataValidation>
  </dataValidations>
  <printOptions horizontalCentered="1" verticalCentered="1"/>
  <pageMargins left="0.23622047244094491" right="0.23622047244094491" top="0.39370078740157483" bottom="0.39370078740157483" header="0.31496062992125984" footer="0.31496062992125984"/>
  <pageSetup paperSize="9" scale="21"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B503C-3E22-47FB-A9CC-8342DB4655C4}">
  <sheetPr>
    <tabColor theme="7" tint="0.39997558519241921"/>
  </sheetPr>
  <dimension ref="A1:AO40"/>
  <sheetViews>
    <sheetView topLeftCell="W3" zoomScale="55" zoomScaleNormal="55" workbookViewId="0">
      <selection activeCell="AG26" sqref="AG26"/>
    </sheetView>
  </sheetViews>
  <sheetFormatPr baseColWidth="10" defaultColWidth="10.85546875" defaultRowHeight="15" x14ac:dyDescent="0.25"/>
  <cols>
    <col min="1" max="1" width="38.42578125" style="272" customWidth="1"/>
    <col min="2" max="2" width="23" style="272" customWidth="1"/>
    <col min="3" max="14" width="20.7109375" style="272" customWidth="1"/>
    <col min="15" max="15" width="21.85546875" style="272" customWidth="1"/>
    <col min="16" max="21" width="18.140625" style="272" customWidth="1"/>
    <col min="22" max="22" width="34.7109375" style="272" customWidth="1"/>
    <col min="23" max="27" width="18.140625" style="272" customWidth="1"/>
    <col min="28" max="28" width="22.7109375" style="272" customWidth="1"/>
    <col min="29" max="29" width="19" style="272" customWidth="1"/>
    <col min="30" max="30" width="19.42578125" style="272" customWidth="1"/>
    <col min="31" max="31" width="6.28515625" style="272" bestFit="1" customWidth="1"/>
    <col min="32" max="32" width="22.85546875" style="272" customWidth="1"/>
    <col min="33" max="33" width="18.42578125" style="272" bestFit="1" customWidth="1"/>
    <col min="34" max="34" width="8.42578125" style="272" customWidth="1"/>
    <col min="35" max="35" width="18.42578125" style="272" bestFit="1" customWidth="1"/>
    <col min="36" max="36" width="5.7109375" style="272" customWidth="1"/>
    <col min="37" max="37" width="18.42578125" style="272" bestFit="1" customWidth="1"/>
    <col min="38" max="38" width="4.7109375" style="272" customWidth="1"/>
    <col min="39" max="39" width="23" style="272" bestFit="1" customWidth="1"/>
    <col min="40" max="40" width="10.85546875" style="272"/>
    <col min="41" max="41" width="18.42578125" style="272" bestFit="1" customWidth="1"/>
    <col min="42" max="42" width="16.140625" style="272" customWidth="1"/>
    <col min="43" max="16384" width="10.85546875" style="272"/>
  </cols>
  <sheetData>
    <row r="1" spans="1:30" ht="32.25" customHeight="1" thickBot="1" x14ac:dyDescent="0.3">
      <c r="A1" s="581"/>
      <c r="B1" s="584" t="s">
        <v>33</v>
      </c>
      <c r="C1" s="585"/>
      <c r="D1" s="585"/>
      <c r="E1" s="585"/>
      <c r="F1" s="585"/>
      <c r="G1" s="585"/>
      <c r="H1" s="585"/>
      <c r="I1" s="585"/>
      <c r="J1" s="585"/>
      <c r="K1" s="585"/>
      <c r="L1" s="585"/>
      <c r="M1" s="585"/>
      <c r="N1" s="585"/>
      <c r="O1" s="585"/>
      <c r="P1" s="585"/>
      <c r="Q1" s="585"/>
      <c r="R1" s="585"/>
      <c r="S1" s="585"/>
      <c r="T1" s="585"/>
      <c r="U1" s="585"/>
      <c r="V1" s="585"/>
      <c r="W1" s="585"/>
      <c r="X1" s="585"/>
      <c r="Y1" s="585"/>
      <c r="Z1" s="585"/>
      <c r="AA1" s="586"/>
      <c r="AB1" s="587" t="s">
        <v>34</v>
      </c>
      <c r="AC1" s="588"/>
      <c r="AD1" s="589"/>
    </row>
    <row r="2" spans="1:30" ht="30.75" customHeight="1" thickBot="1" x14ac:dyDescent="0.3">
      <c r="A2" s="582"/>
      <c r="B2" s="584" t="s">
        <v>35</v>
      </c>
      <c r="C2" s="585"/>
      <c r="D2" s="585"/>
      <c r="E2" s="585"/>
      <c r="F2" s="585"/>
      <c r="G2" s="585"/>
      <c r="H2" s="585"/>
      <c r="I2" s="585"/>
      <c r="J2" s="585"/>
      <c r="K2" s="585"/>
      <c r="L2" s="585"/>
      <c r="M2" s="585"/>
      <c r="N2" s="585"/>
      <c r="O2" s="585"/>
      <c r="P2" s="585"/>
      <c r="Q2" s="585"/>
      <c r="R2" s="585"/>
      <c r="S2" s="585"/>
      <c r="T2" s="585"/>
      <c r="U2" s="585"/>
      <c r="V2" s="585"/>
      <c r="W2" s="585"/>
      <c r="X2" s="585"/>
      <c r="Y2" s="585"/>
      <c r="Z2" s="585"/>
      <c r="AA2" s="586"/>
      <c r="AB2" s="590" t="s">
        <v>36</v>
      </c>
      <c r="AC2" s="591"/>
      <c r="AD2" s="592"/>
    </row>
    <row r="3" spans="1:30" ht="24" customHeight="1" x14ac:dyDescent="0.25">
      <c r="A3" s="582"/>
      <c r="B3" s="593" t="s">
        <v>37</v>
      </c>
      <c r="C3" s="594"/>
      <c r="D3" s="594"/>
      <c r="E3" s="594"/>
      <c r="F3" s="594"/>
      <c r="G3" s="594"/>
      <c r="H3" s="594"/>
      <c r="I3" s="594"/>
      <c r="J3" s="594"/>
      <c r="K3" s="594"/>
      <c r="L3" s="594"/>
      <c r="M3" s="594"/>
      <c r="N3" s="594"/>
      <c r="O3" s="594"/>
      <c r="P3" s="594"/>
      <c r="Q3" s="594"/>
      <c r="R3" s="594"/>
      <c r="S3" s="594"/>
      <c r="T3" s="594"/>
      <c r="U3" s="594"/>
      <c r="V3" s="594"/>
      <c r="W3" s="594"/>
      <c r="X3" s="594"/>
      <c r="Y3" s="594"/>
      <c r="Z3" s="594"/>
      <c r="AA3" s="595"/>
      <c r="AB3" s="590" t="s">
        <v>38</v>
      </c>
      <c r="AC3" s="591"/>
      <c r="AD3" s="592"/>
    </row>
    <row r="4" spans="1:30" ht="21.95" customHeight="1" thickBot="1" x14ac:dyDescent="0.3">
      <c r="A4" s="583"/>
      <c r="B4" s="596"/>
      <c r="C4" s="597"/>
      <c r="D4" s="597"/>
      <c r="E4" s="597"/>
      <c r="F4" s="597"/>
      <c r="G4" s="597"/>
      <c r="H4" s="597"/>
      <c r="I4" s="597"/>
      <c r="J4" s="597"/>
      <c r="K4" s="597"/>
      <c r="L4" s="597"/>
      <c r="M4" s="597"/>
      <c r="N4" s="597"/>
      <c r="O4" s="597"/>
      <c r="P4" s="597"/>
      <c r="Q4" s="597"/>
      <c r="R4" s="597"/>
      <c r="S4" s="597"/>
      <c r="T4" s="597"/>
      <c r="U4" s="597"/>
      <c r="V4" s="597"/>
      <c r="W4" s="597"/>
      <c r="X4" s="597"/>
      <c r="Y4" s="597"/>
      <c r="Z4" s="597"/>
      <c r="AA4" s="598"/>
      <c r="AB4" s="599" t="s">
        <v>39</v>
      </c>
      <c r="AC4" s="600"/>
      <c r="AD4" s="601"/>
    </row>
    <row r="5" spans="1:30" ht="9" customHeight="1" thickBot="1" x14ac:dyDescent="0.3">
      <c r="A5" s="273"/>
      <c r="B5" s="274"/>
      <c r="C5" s="275"/>
      <c r="D5" s="276"/>
      <c r="E5" s="276"/>
      <c r="F5" s="276"/>
      <c r="G5" s="276"/>
      <c r="H5" s="276"/>
      <c r="I5" s="276"/>
      <c r="J5" s="276"/>
      <c r="K5" s="276"/>
      <c r="L5" s="276"/>
      <c r="M5" s="276"/>
      <c r="N5" s="276"/>
      <c r="O5" s="276"/>
      <c r="P5" s="276"/>
      <c r="Q5" s="276"/>
      <c r="R5" s="276"/>
      <c r="S5" s="276"/>
      <c r="T5" s="276"/>
      <c r="U5" s="276"/>
      <c r="V5" s="276"/>
      <c r="W5" s="276"/>
      <c r="X5" s="276"/>
      <c r="Y5" s="276"/>
      <c r="Z5" s="277"/>
      <c r="AA5" s="276"/>
      <c r="AB5" s="278"/>
      <c r="AC5" s="279"/>
      <c r="AD5" s="280"/>
    </row>
    <row r="6" spans="1:30" ht="9" customHeight="1" thickBot="1" x14ac:dyDescent="0.3">
      <c r="A6" s="281"/>
      <c r="B6" s="276"/>
      <c r="C6" s="276"/>
      <c r="D6" s="276"/>
      <c r="E6" s="276"/>
      <c r="F6" s="276"/>
      <c r="G6" s="276"/>
      <c r="H6" s="276"/>
      <c r="I6" s="276"/>
      <c r="J6" s="276"/>
      <c r="K6" s="276"/>
      <c r="L6" s="276"/>
      <c r="M6" s="276"/>
      <c r="N6" s="276"/>
      <c r="O6" s="276"/>
      <c r="P6" s="276"/>
      <c r="Q6" s="276"/>
      <c r="R6" s="276"/>
      <c r="S6" s="276"/>
      <c r="T6" s="276"/>
      <c r="U6" s="276"/>
      <c r="V6" s="276"/>
      <c r="W6" s="276"/>
      <c r="X6" s="276"/>
      <c r="Y6" s="276"/>
      <c r="Z6" s="277"/>
      <c r="AA6" s="276"/>
      <c r="AB6" s="276"/>
      <c r="AC6" s="282"/>
      <c r="AD6" s="283"/>
    </row>
    <row r="7" spans="1:30" ht="15.75" thickBot="1" x14ac:dyDescent="0.3">
      <c r="A7" s="602" t="s">
        <v>40</v>
      </c>
      <c r="B7" s="603"/>
      <c r="C7" s="617" t="s">
        <v>64</v>
      </c>
      <c r="D7" s="602" t="s">
        <v>42</v>
      </c>
      <c r="E7" s="620"/>
      <c r="F7" s="620"/>
      <c r="G7" s="620"/>
      <c r="H7" s="603"/>
      <c r="I7" s="623">
        <v>45079</v>
      </c>
      <c r="J7" s="624"/>
      <c r="K7" s="602" t="s">
        <v>43</v>
      </c>
      <c r="L7" s="603"/>
      <c r="M7" s="629" t="s">
        <v>44</v>
      </c>
      <c r="N7" s="630"/>
      <c r="O7" s="634"/>
      <c r="P7" s="635"/>
      <c r="Q7" s="276"/>
      <c r="R7" s="276"/>
      <c r="S7" s="276"/>
      <c r="T7" s="276"/>
      <c r="U7" s="276"/>
      <c r="V7" s="276"/>
      <c r="W7" s="276"/>
      <c r="X7" s="276"/>
      <c r="Y7" s="276"/>
      <c r="Z7" s="277"/>
      <c r="AA7" s="276"/>
      <c r="AB7" s="276"/>
      <c r="AC7" s="282"/>
      <c r="AD7" s="283"/>
    </row>
    <row r="8" spans="1:30" ht="15.75" thickBot="1" x14ac:dyDescent="0.3">
      <c r="A8" s="604"/>
      <c r="B8" s="605"/>
      <c r="C8" s="618"/>
      <c r="D8" s="604"/>
      <c r="E8" s="621"/>
      <c r="F8" s="621"/>
      <c r="G8" s="621"/>
      <c r="H8" s="605"/>
      <c r="I8" s="625"/>
      <c r="J8" s="626"/>
      <c r="K8" s="604"/>
      <c r="L8" s="605"/>
      <c r="M8" s="636" t="s">
        <v>45</v>
      </c>
      <c r="N8" s="637"/>
      <c r="O8" s="499"/>
      <c r="P8" s="500"/>
      <c r="Q8" s="276"/>
      <c r="R8" s="276"/>
      <c r="S8" s="276"/>
      <c r="T8" s="276"/>
      <c r="U8" s="276"/>
      <c r="V8" s="276"/>
      <c r="W8" s="276"/>
      <c r="X8" s="276"/>
      <c r="Y8" s="276"/>
      <c r="Z8" s="277"/>
      <c r="AA8" s="276"/>
      <c r="AB8" s="276"/>
      <c r="AC8" s="282"/>
      <c r="AD8" s="283"/>
    </row>
    <row r="9" spans="1:30" ht="15.75" thickBot="1" x14ac:dyDescent="0.3">
      <c r="A9" s="606"/>
      <c r="B9" s="607"/>
      <c r="C9" s="619"/>
      <c r="D9" s="606"/>
      <c r="E9" s="622"/>
      <c r="F9" s="622"/>
      <c r="G9" s="622"/>
      <c r="H9" s="607"/>
      <c r="I9" s="627"/>
      <c r="J9" s="628"/>
      <c r="K9" s="606"/>
      <c r="L9" s="607"/>
      <c r="M9" s="638" t="s">
        <v>46</v>
      </c>
      <c r="N9" s="639"/>
      <c r="O9" s="640" t="s">
        <v>519</v>
      </c>
      <c r="P9" s="635"/>
      <c r="Q9" s="276"/>
      <c r="R9" s="276"/>
      <c r="S9" s="276"/>
      <c r="T9" s="276"/>
      <c r="U9" s="276"/>
      <c r="V9" s="276"/>
      <c r="W9" s="276"/>
      <c r="X9" s="276"/>
      <c r="Y9" s="276"/>
      <c r="Z9" s="277"/>
      <c r="AA9" s="276"/>
      <c r="AB9" s="276"/>
      <c r="AC9" s="282"/>
      <c r="AD9" s="283"/>
    </row>
    <row r="10" spans="1:30" ht="15" customHeight="1" thickBot="1" x14ac:dyDescent="0.3">
      <c r="A10" s="284"/>
      <c r="B10" s="285"/>
      <c r="C10" s="285"/>
      <c r="D10" s="286"/>
      <c r="E10" s="286"/>
      <c r="F10" s="286"/>
      <c r="G10" s="286"/>
      <c r="H10" s="286"/>
      <c r="I10" s="287"/>
      <c r="J10" s="287"/>
      <c r="K10" s="286"/>
      <c r="L10" s="286"/>
      <c r="M10" s="288"/>
      <c r="N10" s="288"/>
      <c r="O10" s="289"/>
      <c r="P10" s="289"/>
      <c r="Q10" s="285"/>
      <c r="R10" s="285"/>
      <c r="S10" s="285"/>
      <c r="T10" s="285"/>
      <c r="U10" s="285"/>
      <c r="V10" s="285"/>
      <c r="W10" s="285"/>
      <c r="X10" s="285"/>
      <c r="Y10" s="285"/>
      <c r="Z10" s="290"/>
      <c r="AA10" s="285"/>
      <c r="AB10" s="285"/>
      <c r="AC10" s="291"/>
      <c r="AD10" s="292"/>
    </row>
    <row r="11" spans="1:30" ht="15" customHeight="1" x14ac:dyDescent="0.25">
      <c r="A11" s="602" t="s">
        <v>47</v>
      </c>
      <c r="B11" s="603"/>
      <c r="C11" s="608" t="s">
        <v>48</v>
      </c>
      <c r="D11" s="609"/>
      <c r="E11" s="609"/>
      <c r="F11" s="609"/>
      <c r="G11" s="609"/>
      <c r="H11" s="609"/>
      <c r="I11" s="609"/>
      <c r="J11" s="609"/>
      <c r="K11" s="609"/>
      <c r="L11" s="609"/>
      <c r="M11" s="609"/>
      <c r="N11" s="609"/>
      <c r="O11" s="609"/>
      <c r="P11" s="609"/>
      <c r="Q11" s="609"/>
      <c r="R11" s="609"/>
      <c r="S11" s="609"/>
      <c r="T11" s="609"/>
      <c r="U11" s="609"/>
      <c r="V11" s="609"/>
      <c r="W11" s="609"/>
      <c r="X11" s="609"/>
      <c r="Y11" s="609"/>
      <c r="Z11" s="609"/>
      <c r="AA11" s="609"/>
      <c r="AB11" s="609"/>
      <c r="AC11" s="609"/>
      <c r="AD11" s="610"/>
    </row>
    <row r="12" spans="1:30" ht="15" customHeight="1" x14ac:dyDescent="0.25">
      <c r="A12" s="604"/>
      <c r="B12" s="605"/>
      <c r="C12" s="611"/>
      <c r="D12" s="612"/>
      <c r="E12" s="612"/>
      <c r="F12" s="612"/>
      <c r="G12" s="612"/>
      <c r="H12" s="612"/>
      <c r="I12" s="612"/>
      <c r="J12" s="612"/>
      <c r="K12" s="612"/>
      <c r="L12" s="612"/>
      <c r="M12" s="612"/>
      <c r="N12" s="612"/>
      <c r="O12" s="612"/>
      <c r="P12" s="612"/>
      <c r="Q12" s="612"/>
      <c r="R12" s="612"/>
      <c r="S12" s="612"/>
      <c r="T12" s="612"/>
      <c r="U12" s="612"/>
      <c r="V12" s="612"/>
      <c r="W12" s="612"/>
      <c r="X12" s="612"/>
      <c r="Y12" s="612"/>
      <c r="Z12" s="612"/>
      <c r="AA12" s="612"/>
      <c r="AB12" s="612"/>
      <c r="AC12" s="612"/>
      <c r="AD12" s="613"/>
    </row>
    <row r="13" spans="1:30" ht="15" customHeight="1" thickBot="1" x14ac:dyDescent="0.3">
      <c r="A13" s="606"/>
      <c r="B13" s="607"/>
      <c r="C13" s="614"/>
      <c r="D13" s="615"/>
      <c r="E13" s="615"/>
      <c r="F13" s="615"/>
      <c r="G13" s="615"/>
      <c r="H13" s="615"/>
      <c r="I13" s="615"/>
      <c r="J13" s="615"/>
      <c r="K13" s="615"/>
      <c r="L13" s="615"/>
      <c r="M13" s="615"/>
      <c r="N13" s="615"/>
      <c r="O13" s="615"/>
      <c r="P13" s="615"/>
      <c r="Q13" s="615"/>
      <c r="R13" s="615"/>
      <c r="S13" s="615"/>
      <c r="T13" s="615"/>
      <c r="U13" s="615"/>
      <c r="V13" s="615"/>
      <c r="W13" s="615"/>
      <c r="X13" s="615"/>
      <c r="Y13" s="615"/>
      <c r="Z13" s="615"/>
      <c r="AA13" s="615"/>
      <c r="AB13" s="615"/>
      <c r="AC13" s="615"/>
      <c r="AD13" s="616"/>
    </row>
    <row r="14" spans="1:30" ht="9" customHeight="1" thickBot="1" x14ac:dyDescent="0.3">
      <c r="A14" s="294"/>
      <c r="B14" s="295"/>
      <c r="C14" s="296"/>
      <c r="D14" s="296"/>
      <c r="E14" s="296"/>
      <c r="F14" s="296"/>
      <c r="G14" s="296"/>
      <c r="H14" s="296"/>
      <c r="I14" s="296"/>
      <c r="J14" s="296"/>
      <c r="K14" s="296"/>
      <c r="L14" s="296"/>
      <c r="M14" s="297"/>
      <c r="N14" s="297"/>
      <c r="O14" s="297"/>
      <c r="P14" s="297"/>
      <c r="Q14" s="297"/>
      <c r="R14" s="298"/>
      <c r="S14" s="298"/>
      <c r="T14" s="298"/>
      <c r="U14" s="298"/>
      <c r="V14" s="298"/>
      <c r="W14" s="298"/>
      <c r="X14" s="298"/>
      <c r="Y14" s="286"/>
      <c r="Z14" s="286"/>
      <c r="AA14" s="286"/>
      <c r="AB14" s="286"/>
      <c r="AC14" s="286"/>
      <c r="AD14" s="293"/>
    </row>
    <row r="15" spans="1:30" ht="39" customHeight="1" thickBot="1" x14ac:dyDescent="0.3">
      <c r="A15" s="641" t="s">
        <v>49</v>
      </c>
      <c r="B15" s="642"/>
      <c r="C15" s="643" t="s">
        <v>50</v>
      </c>
      <c r="D15" s="644"/>
      <c r="E15" s="644"/>
      <c r="F15" s="644"/>
      <c r="G15" s="644"/>
      <c r="H15" s="644"/>
      <c r="I15" s="644"/>
      <c r="J15" s="644"/>
      <c r="K15" s="645"/>
      <c r="L15" s="646" t="s">
        <v>51</v>
      </c>
      <c r="M15" s="647"/>
      <c r="N15" s="647"/>
      <c r="O15" s="647"/>
      <c r="P15" s="647"/>
      <c r="Q15" s="648"/>
      <c r="R15" s="649" t="s">
        <v>52</v>
      </c>
      <c r="S15" s="650"/>
      <c r="T15" s="650"/>
      <c r="U15" s="650"/>
      <c r="V15" s="650"/>
      <c r="W15" s="650"/>
      <c r="X15" s="651"/>
      <c r="Y15" s="646" t="s">
        <v>53</v>
      </c>
      <c r="Z15" s="648"/>
      <c r="AA15" s="631" t="s">
        <v>54</v>
      </c>
      <c r="AB15" s="632"/>
      <c r="AC15" s="632"/>
      <c r="AD15" s="633"/>
    </row>
    <row r="16" spans="1:30" ht="9" customHeight="1" thickBot="1" x14ac:dyDescent="0.3">
      <c r="A16" s="281"/>
      <c r="B16" s="276"/>
      <c r="C16" s="654"/>
      <c r="D16" s="654"/>
      <c r="E16" s="654"/>
      <c r="F16" s="654"/>
      <c r="G16" s="654"/>
      <c r="H16" s="654"/>
      <c r="I16" s="654"/>
      <c r="J16" s="654"/>
      <c r="K16" s="654"/>
      <c r="L16" s="654"/>
      <c r="M16" s="654"/>
      <c r="N16" s="654"/>
      <c r="O16" s="654"/>
      <c r="P16" s="654"/>
      <c r="Q16" s="654"/>
      <c r="R16" s="654"/>
      <c r="S16" s="654"/>
      <c r="T16" s="654"/>
      <c r="U16" s="654"/>
      <c r="V16" s="654"/>
      <c r="W16" s="654"/>
      <c r="X16" s="654"/>
      <c r="Y16" s="654"/>
      <c r="Z16" s="654"/>
      <c r="AA16" s="654"/>
      <c r="AB16" s="654"/>
      <c r="AC16" s="299"/>
      <c r="AD16" s="300"/>
    </row>
    <row r="17" spans="1:41" s="301" customFormat="1" ht="37.5" customHeight="1" thickBot="1" x14ac:dyDescent="0.3">
      <c r="A17" s="641" t="s">
        <v>55</v>
      </c>
      <c r="B17" s="642"/>
      <c r="C17" s="655" t="s">
        <v>510</v>
      </c>
      <c r="D17" s="656"/>
      <c r="E17" s="656"/>
      <c r="F17" s="656"/>
      <c r="G17" s="656"/>
      <c r="H17" s="656"/>
      <c r="I17" s="656"/>
      <c r="J17" s="656"/>
      <c r="K17" s="656"/>
      <c r="L17" s="656"/>
      <c r="M17" s="656"/>
      <c r="N17" s="656"/>
      <c r="O17" s="656"/>
      <c r="P17" s="656"/>
      <c r="Q17" s="657"/>
      <c r="R17" s="646" t="s">
        <v>56</v>
      </c>
      <c r="S17" s="647"/>
      <c r="T17" s="647"/>
      <c r="U17" s="647"/>
      <c r="V17" s="648"/>
      <c r="W17" s="658">
        <v>10</v>
      </c>
      <c r="X17" s="659"/>
      <c r="Y17" s="647" t="s">
        <v>57</v>
      </c>
      <c r="Z17" s="647"/>
      <c r="AA17" s="647"/>
      <c r="AB17" s="648"/>
      <c r="AC17" s="660">
        <v>0.09</v>
      </c>
      <c r="AD17" s="661"/>
      <c r="AF17" s="301">
        <v>393311941</v>
      </c>
    </row>
    <row r="18" spans="1:41" ht="16.5" customHeight="1" thickBot="1" x14ac:dyDescent="0.3">
      <c r="A18" s="302"/>
      <c r="B18" s="303"/>
      <c r="C18" s="303"/>
      <c r="D18" s="303"/>
      <c r="E18" s="303"/>
      <c r="F18" s="303"/>
      <c r="G18" s="303"/>
      <c r="H18" s="303"/>
      <c r="I18" s="303"/>
      <c r="J18" s="303"/>
      <c r="K18" s="303"/>
      <c r="L18" s="303"/>
      <c r="M18" s="303"/>
      <c r="N18" s="303"/>
      <c r="O18" s="303"/>
      <c r="P18" s="303"/>
      <c r="Q18" s="303"/>
      <c r="R18" s="303"/>
      <c r="S18" s="303"/>
      <c r="T18" s="303"/>
      <c r="U18" s="303"/>
      <c r="V18" s="303"/>
      <c r="W18" s="303"/>
      <c r="X18" s="303"/>
      <c r="Y18" s="303"/>
      <c r="Z18" s="303"/>
      <c r="AA18" s="303"/>
      <c r="AB18" s="303"/>
      <c r="AC18" s="303"/>
      <c r="AD18" s="304"/>
    </row>
    <row r="19" spans="1:41" ht="32.1" customHeight="1" thickBot="1" x14ac:dyDescent="0.3">
      <c r="A19" s="646" t="s">
        <v>58</v>
      </c>
      <c r="B19" s="647"/>
      <c r="C19" s="647"/>
      <c r="D19" s="647"/>
      <c r="E19" s="647"/>
      <c r="F19" s="647"/>
      <c r="G19" s="647"/>
      <c r="H19" s="647"/>
      <c r="I19" s="647"/>
      <c r="J19" s="647"/>
      <c r="K19" s="647"/>
      <c r="L19" s="647"/>
      <c r="M19" s="647"/>
      <c r="N19" s="647"/>
      <c r="O19" s="647"/>
      <c r="P19" s="647"/>
      <c r="Q19" s="647"/>
      <c r="R19" s="647"/>
      <c r="S19" s="647"/>
      <c r="T19" s="647"/>
      <c r="U19" s="647"/>
      <c r="V19" s="647"/>
      <c r="W19" s="647"/>
      <c r="X19" s="647"/>
      <c r="Y19" s="647"/>
      <c r="Z19" s="647"/>
      <c r="AA19" s="647"/>
      <c r="AB19" s="647"/>
      <c r="AC19" s="647"/>
      <c r="AD19" s="648"/>
      <c r="AE19" s="305"/>
      <c r="AF19" s="305"/>
    </row>
    <row r="20" spans="1:41" ht="32.1" customHeight="1" thickBot="1" x14ac:dyDescent="0.3">
      <c r="A20" s="306"/>
      <c r="B20" s="282"/>
      <c r="C20" s="662" t="s">
        <v>59</v>
      </c>
      <c r="D20" s="663"/>
      <c r="E20" s="663"/>
      <c r="F20" s="663"/>
      <c r="G20" s="663"/>
      <c r="H20" s="663"/>
      <c r="I20" s="663"/>
      <c r="J20" s="663"/>
      <c r="K20" s="663"/>
      <c r="L20" s="663"/>
      <c r="M20" s="663"/>
      <c r="N20" s="663"/>
      <c r="O20" s="663"/>
      <c r="P20" s="664"/>
      <c r="Q20" s="665" t="s">
        <v>60</v>
      </c>
      <c r="R20" s="666"/>
      <c r="S20" s="666"/>
      <c r="T20" s="666"/>
      <c r="U20" s="666"/>
      <c r="V20" s="666"/>
      <c r="W20" s="666"/>
      <c r="X20" s="666"/>
      <c r="Y20" s="666"/>
      <c r="Z20" s="666"/>
      <c r="AA20" s="666"/>
      <c r="AB20" s="666"/>
      <c r="AC20" s="666"/>
      <c r="AD20" s="667"/>
      <c r="AE20" s="305"/>
      <c r="AF20" s="305"/>
    </row>
    <row r="21" spans="1:41" ht="32.1" customHeight="1" thickBot="1" x14ac:dyDescent="0.3">
      <c r="A21" s="281"/>
      <c r="B21" s="276"/>
      <c r="C21" s="307" t="s">
        <v>61</v>
      </c>
      <c r="D21" s="308" t="s">
        <v>62</v>
      </c>
      <c r="E21" s="308" t="s">
        <v>41</v>
      </c>
      <c r="F21" s="308" t="s">
        <v>63</v>
      </c>
      <c r="G21" s="308" t="s">
        <v>64</v>
      </c>
      <c r="H21" s="308" t="s">
        <v>65</v>
      </c>
      <c r="I21" s="308" t="s">
        <v>66</v>
      </c>
      <c r="J21" s="308" t="s">
        <v>67</v>
      </c>
      <c r="K21" s="308" t="s">
        <v>68</v>
      </c>
      <c r="L21" s="308" t="s">
        <v>69</v>
      </c>
      <c r="M21" s="308" t="s">
        <v>70</v>
      </c>
      <c r="N21" s="308" t="s">
        <v>71</v>
      </c>
      <c r="O21" s="308" t="s">
        <v>25</v>
      </c>
      <c r="P21" s="370" t="s">
        <v>72</v>
      </c>
      <c r="Q21" s="307" t="s">
        <v>61</v>
      </c>
      <c r="R21" s="308" t="s">
        <v>62</v>
      </c>
      <c r="S21" s="308" t="s">
        <v>41</v>
      </c>
      <c r="T21" s="308" t="s">
        <v>63</v>
      </c>
      <c r="U21" s="308" t="s">
        <v>64</v>
      </c>
      <c r="V21" s="308" t="s">
        <v>65</v>
      </c>
      <c r="W21" s="308" t="s">
        <v>66</v>
      </c>
      <c r="X21" s="308" t="s">
        <v>67</v>
      </c>
      <c r="Y21" s="308" t="s">
        <v>68</v>
      </c>
      <c r="Z21" s="308" t="s">
        <v>69</v>
      </c>
      <c r="AA21" s="308" t="s">
        <v>70</v>
      </c>
      <c r="AB21" s="308" t="s">
        <v>71</v>
      </c>
      <c r="AC21" s="308" t="s">
        <v>25</v>
      </c>
      <c r="AD21" s="309" t="s">
        <v>72</v>
      </c>
      <c r="AE21" s="310"/>
      <c r="AF21" s="310"/>
    </row>
    <row r="22" spans="1:41" ht="32.1" customHeight="1" x14ac:dyDescent="0.25">
      <c r="A22" s="668" t="s">
        <v>73</v>
      </c>
      <c r="B22" s="669"/>
      <c r="C22" s="311"/>
      <c r="D22" s="312"/>
      <c r="E22" s="312"/>
      <c r="F22" s="312"/>
      <c r="G22" s="312"/>
      <c r="H22" s="312"/>
      <c r="I22" s="312"/>
      <c r="J22" s="312"/>
      <c r="K22" s="312"/>
      <c r="L22" s="312"/>
      <c r="M22" s="312"/>
      <c r="N22" s="312"/>
      <c r="O22" s="313">
        <f>SUM(C22:N22)</f>
        <v>0</v>
      </c>
      <c r="P22" s="314"/>
      <c r="Q22" s="374"/>
      <c r="R22" s="375"/>
      <c r="S22" s="375"/>
      <c r="T22" s="375"/>
      <c r="U22" s="375">
        <v>6311941</v>
      </c>
      <c r="V22" s="375"/>
      <c r="W22" s="375">
        <v>387000000</v>
      </c>
      <c r="X22" s="375"/>
      <c r="Y22" s="375"/>
      <c r="Z22" s="375"/>
      <c r="AA22" s="375"/>
      <c r="AB22" s="375"/>
      <c r="AC22" s="375">
        <f>SUM(Q22:AB22)</f>
        <v>393311941</v>
      </c>
      <c r="AD22" s="376"/>
      <c r="AE22" s="310"/>
      <c r="AF22" s="310"/>
    </row>
    <row r="23" spans="1:41" ht="32.1" customHeight="1" x14ac:dyDescent="0.25">
      <c r="A23" s="652" t="s">
        <v>32</v>
      </c>
      <c r="B23" s="653"/>
      <c r="C23" s="357"/>
      <c r="D23" s="358"/>
      <c r="E23" s="358"/>
      <c r="F23" s="358"/>
      <c r="G23" s="358"/>
      <c r="H23" s="358"/>
      <c r="I23" s="358"/>
      <c r="J23" s="358"/>
      <c r="K23" s="358"/>
      <c r="L23" s="358"/>
      <c r="M23" s="358"/>
      <c r="N23" s="358"/>
      <c r="O23" s="359" t="s">
        <v>547</v>
      </c>
      <c r="P23" s="360" t="s">
        <v>548</v>
      </c>
      <c r="Q23" s="371">
        <v>3571035</v>
      </c>
      <c r="R23" s="315"/>
      <c r="S23" s="315">
        <v>2740906</v>
      </c>
      <c r="T23" s="315"/>
      <c r="U23" s="315"/>
      <c r="V23" s="315"/>
      <c r="W23" s="315"/>
      <c r="X23" s="315"/>
      <c r="Y23" s="315"/>
      <c r="Z23" s="315"/>
      <c r="AA23" s="315"/>
      <c r="AB23" s="315"/>
      <c r="AC23" s="315">
        <f t="shared" ref="AC23:AC25" si="0">SUM(Q23:AB23)</f>
        <v>6311941</v>
      </c>
      <c r="AD23" s="319">
        <f>AC23/AC22</f>
        <v>1.6048180444132511E-2</v>
      </c>
      <c r="AE23" s="310"/>
      <c r="AF23" s="320">
        <f>AC23/AC22</f>
        <v>1.6048180444132511E-2</v>
      </c>
    </row>
    <row r="24" spans="1:41" ht="32.1" customHeight="1" x14ac:dyDescent="0.25">
      <c r="A24" s="652" t="s">
        <v>74</v>
      </c>
      <c r="B24" s="653"/>
      <c r="C24" s="316"/>
      <c r="D24" s="317"/>
      <c r="E24" s="317">
        <v>0</v>
      </c>
      <c r="F24" s="317">
        <v>0</v>
      </c>
      <c r="G24" s="317">
        <v>0</v>
      </c>
      <c r="H24" s="317">
        <v>0</v>
      </c>
      <c r="I24" s="317">
        <v>0</v>
      </c>
      <c r="J24" s="317">
        <v>0</v>
      </c>
      <c r="K24" s="317">
        <v>0</v>
      </c>
      <c r="L24" s="317">
        <v>0</v>
      </c>
      <c r="M24" s="317">
        <v>0</v>
      </c>
      <c r="N24" s="317">
        <v>0</v>
      </c>
      <c r="O24" s="318">
        <f>SUM(C24:N24)</f>
        <v>0</v>
      </c>
      <c r="P24" s="321"/>
      <c r="Q24" s="371"/>
      <c r="R24" s="315"/>
      <c r="S24" s="315"/>
      <c r="T24" s="315"/>
      <c r="U24" s="315"/>
      <c r="V24" s="315">
        <v>6311941</v>
      </c>
      <c r="W24" s="315"/>
      <c r="X24" s="315"/>
      <c r="Y24" s="315"/>
      <c r="Z24" s="315"/>
      <c r="AA24" s="315"/>
      <c r="AB24" s="315">
        <v>387000000</v>
      </c>
      <c r="AC24" s="315">
        <f t="shared" si="0"/>
        <v>393311941</v>
      </c>
      <c r="AD24" s="322"/>
      <c r="AE24" s="310"/>
      <c r="AF24" s="310"/>
    </row>
    <row r="25" spans="1:41" ht="32.1" customHeight="1" thickBot="1" x14ac:dyDescent="0.3">
      <c r="A25" s="670" t="s">
        <v>23</v>
      </c>
      <c r="B25" s="671"/>
      <c r="C25" s="365"/>
      <c r="D25" s="364"/>
      <c r="E25" s="364"/>
      <c r="F25" s="364"/>
      <c r="G25" s="364"/>
      <c r="H25" s="364"/>
      <c r="I25" s="364"/>
      <c r="J25" s="364"/>
      <c r="K25" s="364"/>
      <c r="L25" s="364"/>
      <c r="M25" s="364"/>
      <c r="N25" s="364"/>
      <c r="O25" s="366" t="s">
        <v>547</v>
      </c>
      <c r="P25" s="367" t="s">
        <v>548</v>
      </c>
      <c r="Q25" s="372"/>
      <c r="R25" s="373"/>
      <c r="S25" s="373">
        <v>1749515</v>
      </c>
      <c r="T25" s="373"/>
      <c r="U25" s="373">
        <f>4057926.5-S25</f>
        <v>2308411.5</v>
      </c>
      <c r="V25" s="373"/>
      <c r="W25" s="373"/>
      <c r="X25" s="373"/>
      <c r="Y25" s="373"/>
      <c r="Z25" s="373"/>
      <c r="AA25" s="373"/>
      <c r="AB25" s="373"/>
      <c r="AC25" s="373">
        <f t="shared" si="0"/>
        <v>4057926.5</v>
      </c>
      <c r="AD25" s="377">
        <f>AC25/AC24</f>
        <v>1.0317323419377191E-2</v>
      </c>
      <c r="AE25" s="310"/>
      <c r="AF25" s="310">
        <v>4057927</v>
      </c>
    </row>
    <row r="26" spans="1:41" ht="32.1" customHeight="1" thickBot="1" x14ac:dyDescent="0.3">
      <c r="A26" s="281"/>
      <c r="B26" s="276"/>
      <c r="C26" s="323"/>
      <c r="D26" s="323"/>
      <c r="E26" s="323"/>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282"/>
      <c r="AD26" s="292"/>
      <c r="AG26" s="272">
        <v>4057926.5</v>
      </c>
    </row>
    <row r="27" spans="1:41" ht="33.950000000000003" customHeight="1" x14ac:dyDescent="0.25">
      <c r="A27" s="672" t="s">
        <v>75</v>
      </c>
      <c r="B27" s="673"/>
      <c r="C27" s="674"/>
      <c r="D27" s="674"/>
      <c r="E27" s="674"/>
      <c r="F27" s="674"/>
      <c r="G27" s="674"/>
      <c r="H27" s="674"/>
      <c r="I27" s="674"/>
      <c r="J27" s="674"/>
      <c r="K27" s="674"/>
      <c r="L27" s="674"/>
      <c r="M27" s="674"/>
      <c r="N27" s="674"/>
      <c r="O27" s="674"/>
      <c r="P27" s="674"/>
      <c r="Q27" s="674"/>
      <c r="R27" s="674"/>
      <c r="S27" s="674"/>
      <c r="T27" s="674"/>
      <c r="U27" s="674"/>
      <c r="V27" s="674"/>
      <c r="W27" s="674"/>
      <c r="X27" s="674"/>
      <c r="Y27" s="674"/>
      <c r="Z27" s="674"/>
      <c r="AA27" s="674"/>
      <c r="AB27" s="674"/>
      <c r="AC27" s="674"/>
      <c r="AD27" s="675"/>
    </row>
    <row r="28" spans="1:41" ht="15" customHeight="1" x14ac:dyDescent="0.25">
      <c r="A28" s="676" t="s">
        <v>76</v>
      </c>
      <c r="B28" s="678" t="s">
        <v>77</v>
      </c>
      <c r="C28" s="679"/>
      <c r="D28" s="653" t="s">
        <v>78</v>
      </c>
      <c r="E28" s="682"/>
      <c r="F28" s="682"/>
      <c r="G28" s="682"/>
      <c r="H28" s="682"/>
      <c r="I28" s="682"/>
      <c r="J28" s="682"/>
      <c r="K28" s="682"/>
      <c r="L28" s="682"/>
      <c r="M28" s="682"/>
      <c r="N28" s="682"/>
      <c r="O28" s="683"/>
      <c r="P28" s="684" t="s">
        <v>25</v>
      </c>
      <c r="Q28" s="684" t="s">
        <v>79</v>
      </c>
      <c r="R28" s="684"/>
      <c r="S28" s="684"/>
      <c r="T28" s="684"/>
      <c r="U28" s="684"/>
      <c r="V28" s="684"/>
      <c r="W28" s="684"/>
      <c r="X28" s="684"/>
      <c r="Y28" s="684"/>
      <c r="Z28" s="684"/>
      <c r="AA28" s="684"/>
      <c r="AB28" s="684"/>
      <c r="AC28" s="684"/>
      <c r="AD28" s="685"/>
    </row>
    <row r="29" spans="1:41" ht="27" customHeight="1" x14ac:dyDescent="0.25">
      <c r="A29" s="677"/>
      <c r="B29" s="680"/>
      <c r="C29" s="681"/>
      <c r="D29" s="324" t="s">
        <v>61</v>
      </c>
      <c r="E29" s="324" t="s">
        <v>62</v>
      </c>
      <c r="F29" s="324" t="s">
        <v>41</v>
      </c>
      <c r="G29" s="324" t="s">
        <v>63</v>
      </c>
      <c r="H29" s="324" t="s">
        <v>64</v>
      </c>
      <c r="I29" s="324" t="s">
        <v>65</v>
      </c>
      <c r="J29" s="324" t="s">
        <v>66</v>
      </c>
      <c r="K29" s="324" t="s">
        <v>67</v>
      </c>
      <c r="L29" s="324" t="s">
        <v>68</v>
      </c>
      <c r="M29" s="324" t="s">
        <v>69</v>
      </c>
      <c r="N29" s="324" t="s">
        <v>70</v>
      </c>
      <c r="O29" s="324" t="s">
        <v>71</v>
      </c>
      <c r="P29" s="683"/>
      <c r="Q29" s="684"/>
      <c r="R29" s="684"/>
      <c r="S29" s="684"/>
      <c r="T29" s="684"/>
      <c r="U29" s="684"/>
      <c r="V29" s="684"/>
      <c r="W29" s="684"/>
      <c r="X29" s="684"/>
      <c r="Y29" s="684"/>
      <c r="Z29" s="684"/>
      <c r="AA29" s="684"/>
      <c r="AB29" s="684"/>
      <c r="AC29" s="684"/>
      <c r="AD29" s="685"/>
    </row>
    <row r="30" spans="1:41" ht="93.75" customHeight="1" thickBot="1" x14ac:dyDescent="0.3">
      <c r="A30" s="325" t="s">
        <v>510</v>
      </c>
      <c r="B30" s="686"/>
      <c r="C30" s="687"/>
      <c r="D30" s="326"/>
      <c r="E30" s="326"/>
      <c r="F30" s="326"/>
      <c r="G30" s="326"/>
      <c r="H30" s="326"/>
      <c r="I30" s="326"/>
      <c r="J30" s="326"/>
      <c r="K30" s="326"/>
      <c r="L30" s="326"/>
      <c r="M30" s="326"/>
      <c r="N30" s="326"/>
      <c r="O30" s="326"/>
      <c r="P30" s="327">
        <f>SUM(D30:O30)</f>
        <v>0</v>
      </c>
      <c r="Q30" s="688"/>
      <c r="R30" s="689"/>
      <c r="S30" s="689"/>
      <c r="T30" s="689"/>
      <c r="U30" s="689"/>
      <c r="V30" s="689"/>
      <c r="W30" s="689"/>
      <c r="X30" s="689"/>
      <c r="Y30" s="689"/>
      <c r="Z30" s="689"/>
      <c r="AA30" s="689"/>
      <c r="AB30" s="689"/>
      <c r="AC30" s="689"/>
      <c r="AD30" s="690"/>
    </row>
    <row r="31" spans="1:41" ht="45" customHeight="1" x14ac:dyDescent="0.25">
      <c r="A31" s="593" t="s">
        <v>80</v>
      </c>
      <c r="B31" s="594"/>
      <c r="C31" s="594"/>
      <c r="D31" s="594"/>
      <c r="E31" s="594"/>
      <c r="F31" s="594"/>
      <c r="G31" s="594"/>
      <c r="H31" s="594"/>
      <c r="I31" s="594"/>
      <c r="J31" s="594"/>
      <c r="K31" s="594"/>
      <c r="L31" s="594"/>
      <c r="M31" s="594"/>
      <c r="N31" s="594"/>
      <c r="O31" s="594"/>
      <c r="P31" s="594"/>
      <c r="Q31" s="594"/>
      <c r="R31" s="594"/>
      <c r="S31" s="594"/>
      <c r="T31" s="594"/>
      <c r="U31" s="594"/>
      <c r="V31" s="594"/>
      <c r="W31" s="594"/>
      <c r="X31" s="594"/>
      <c r="Y31" s="594"/>
      <c r="Z31" s="594"/>
      <c r="AA31" s="594"/>
      <c r="AB31" s="594"/>
      <c r="AC31" s="594"/>
      <c r="AD31" s="595"/>
    </row>
    <row r="32" spans="1:41" ht="23.1" customHeight="1" x14ac:dyDescent="0.25">
      <c r="A32" s="652" t="s">
        <v>81</v>
      </c>
      <c r="B32" s="684" t="s">
        <v>82</v>
      </c>
      <c r="C32" s="684" t="s">
        <v>77</v>
      </c>
      <c r="D32" s="684" t="s">
        <v>83</v>
      </c>
      <c r="E32" s="684"/>
      <c r="F32" s="684"/>
      <c r="G32" s="684"/>
      <c r="H32" s="684"/>
      <c r="I32" s="684"/>
      <c r="J32" s="684"/>
      <c r="K32" s="684"/>
      <c r="L32" s="684"/>
      <c r="M32" s="684"/>
      <c r="N32" s="684"/>
      <c r="O32" s="684"/>
      <c r="P32" s="684"/>
      <c r="Q32" s="684" t="s">
        <v>84</v>
      </c>
      <c r="R32" s="684"/>
      <c r="S32" s="684"/>
      <c r="T32" s="684"/>
      <c r="U32" s="684"/>
      <c r="V32" s="684"/>
      <c r="W32" s="684"/>
      <c r="X32" s="684"/>
      <c r="Y32" s="684"/>
      <c r="Z32" s="684"/>
      <c r="AA32" s="684"/>
      <c r="AB32" s="684"/>
      <c r="AC32" s="684"/>
      <c r="AD32" s="685"/>
      <c r="AG32" s="328"/>
      <c r="AH32" s="328"/>
      <c r="AI32" s="328"/>
      <c r="AJ32" s="328"/>
      <c r="AK32" s="328"/>
      <c r="AL32" s="328"/>
      <c r="AM32" s="328"/>
      <c r="AN32" s="328"/>
      <c r="AO32" s="328"/>
    </row>
    <row r="33" spans="1:41" ht="27" customHeight="1" x14ac:dyDescent="0.25">
      <c r="A33" s="652"/>
      <c r="B33" s="684"/>
      <c r="C33" s="691"/>
      <c r="D33" s="324" t="s">
        <v>61</v>
      </c>
      <c r="E33" s="324" t="s">
        <v>62</v>
      </c>
      <c r="F33" s="324" t="s">
        <v>41</v>
      </c>
      <c r="G33" s="324" t="s">
        <v>63</v>
      </c>
      <c r="H33" s="324" t="s">
        <v>64</v>
      </c>
      <c r="I33" s="324" t="s">
        <v>65</v>
      </c>
      <c r="J33" s="324" t="s">
        <v>66</v>
      </c>
      <c r="K33" s="324" t="s">
        <v>67</v>
      </c>
      <c r="L33" s="324" t="s">
        <v>68</v>
      </c>
      <c r="M33" s="324" t="s">
        <v>69</v>
      </c>
      <c r="N33" s="324" t="s">
        <v>70</v>
      </c>
      <c r="O33" s="324" t="s">
        <v>71</v>
      </c>
      <c r="P33" s="324" t="s">
        <v>25</v>
      </c>
      <c r="Q33" s="684" t="s">
        <v>85</v>
      </c>
      <c r="R33" s="684"/>
      <c r="S33" s="684"/>
      <c r="T33" s="684" t="s">
        <v>86</v>
      </c>
      <c r="U33" s="684"/>
      <c r="V33" s="684"/>
      <c r="W33" s="680" t="s">
        <v>87</v>
      </c>
      <c r="X33" s="700"/>
      <c r="Y33" s="700"/>
      <c r="Z33" s="681"/>
      <c r="AA33" s="680" t="s">
        <v>88</v>
      </c>
      <c r="AB33" s="700"/>
      <c r="AC33" s="700"/>
      <c r="AD33" s="701"/>
      <c r="AG33" s="328"/>
      <c r="AH33" s="328"/>
      <c r="AI33" s="328"/>
      <c r="AJ33" s="328"/>
      <c r="AK33" s="328"/>
      <c r="AL33" s="328"/>
      <c r="AM33" s="328"/>
      <c r="AN33" s="328"/>
      <c r="AO33" s="328"/>
    </row>
    <row r="34" spans="1:41" ht="102" customHeight="1" x14ac:dyDescent="0.25">
      <c r="A34" s="702" t="s">
        <v>510</v>
      </c>
      <c r="B34" s="704">
        <f>+AC17</f>
        <v>0.09</v>
      </c>
      <c r="C34" s="329" t="s">
        <v>89</v>
      </c>
      <c r="D34" s="330">
        <v>0.9</v>
      </c>
      <c r="E34" s="330">
        <f>(((E38*($B$38/$B$34))*($P$34-$D$34)))</f>
        <v>8.9999999999999976E-3</v>
      </c>
      <c r="F34" s="330">
        <f t="shared" ref="F34:O34" si="1">(((F38*($B$38/$B$34))*($P$34-$D$34)))</f>
        <v>9.099999999999997E-3</v>
      </c>
      <c r="G34" s="330">
        <f t="shared" si="1"/>
        <v>9.099999999999997E-3</v>
      </c>
      <c r="H34" s="330">
        <f t="shared" si="1"/>
        <v>9.099999999999997E-3</v>
      </c>
      <c r="I34" s="330">
        <f t="shared" si="1"/>
        <v>9.099999999999997E-3</v>
      </c>
      <c r="J34" s="330">
        <f t="shared" si="1"/>
        <v>9.099999999999997E-3</v>
      </c>
      <c r="K34" s="330">
        <f t="shared" si="1"/>
        <v>8.9999999999999976E-3</v>
      </c>
      <c r="L34" s="330">
        <f t="shared" si="1"/>
        <v>8.9999999999999976E-3</v>
      </c>
      <c r="M34" s="330">
        <f t="shared" si="1"/>
        <v>8.9999999999999976E-3</v>
      </c>
      <c r="N34" s="330">
        <f t="shared" si="1"/>
        <v>8.9999999999999976E-3</v>
      </c>
      <c r="O34" s="330">
        <f t="shared" si="1"/>
        <v>8.9999999999999976E-3</v>
      </c>
      <c r="P34" s="331">
        <v>1</v>
      </c>
      <c r="Q34" s="706" t="s">
        <v>536</v>
      </c>
      <c r="R34" s="707"/>
      <c r="S34" s="708"/>
      <c r="T34" s="706" t="s">
        <v>535</v>
      </c>
      <c r="U34" s="707"/>
      <c r="V34" s="708"/>
      <c r="W34" s="712" t="s">
        <v>522</v>
      </c>
      <c r="X34" s="713"/>
      <c r="Y34" s="713"/>
      <c r="Z34" s="714"/>
      <c r="AA34" s="712" t="s">
        <v>511</v>
      </c>
      <c r="AB34" s="713"/>
      <c r="AC34" s="713"/>
      <c r="AD34" s="714"/>
      <c r="AG34" s="328"/>
      <c r="AH34" s="328"/>
      <c r="AI34" s="328"/>
      <c r="AJ34" s="328"/>
      <c r="AK34" s="328"/>
      <c r="AL34" s="328"/>
      <c r="AM34" s="328"/>
      <c r="AN34" s="328"/>
      <c r="AO34" s="328"/>
    </row>
    <row r="35" spans="1:41" ht="121.5" customHeight="1" thickBot="1" x14ac:dyDescent="0.3">
      <c r="A35" s="703"/>
      <c r="B35" s="705"/>
      <c r="C35" s="332" t="s">
        <v>90</v>
      </c>
      <c r="D35" s="352">
        <v>0.9</v>
      </c>
      <c r="E35" s="352">
        <f>(((E39*($B$38/$B$34))*($P$34-$D$34)))</f>
        <v>8.9999999999999976E-3</v>
      </c>
      <c r="F35" s="352">
        <f>(((F39*($B$38/$B$34))*($P$34-$D$34)))</f>
        <v>8.9999999999999976E-3</v>
      </c>
      <c r="G35" s="352">
        <f>(((G39*($B$38/$B$34))*($P$34-$D$34)))</f>
        <v>8.9999999999999976E-3</v>
      </c>
      <c r="H35" s="352">
        <f>(((H39*($B$38/$B$34))*($P$34-$D$34)))</f>
        <v>8.9999999999999976E-3</v>
      </c>
      <c r="I35" s="333"/>
      <c r="J35" s="333"/>
      <c r="K35" s="333"/>
      <c r="L35" s="333"/>
      <c r="M35" s="333"/>
      <c r="N35" s="333"/>
      <c r="O35" s="333"/>
      <c r="P35" s="334">
        <f>SUM(D35:O35)</f>
        <v>0.93600000000000005</v>
      </c>
      <c r="Q35" s="709"/>
      <c r="R35" s="710"/>
      <c r="S35" s="711"/>
      <c r="T35" s="709"/>
      <c r="U35" s="710"/>
      <c r="V35" s="711"/>
      <c r="W35" s="715"/>
      <c r="X35" s="716"/>
      <c r="Y35" s="716"/>
      <c r="Z35" s="717"/>
      <c r="AA35" s="715"/>
      <c r="AB35" s="716"/>
      <c r="AC35" s="716"/>
      <c r="AD35" s="717"/>
      <c r="AE35" s="335"/>
      <c r="AG35" s="328"/>
      <c r="AH35" s="328"/>
      <c r="AI35" s="328"/>
      <c r="AJ35" s="328"/>
      <c r="AK35" s="328"/>
      <c r="AL35" s="328"/>
      <c r="AM35" s="328"/>
      <c r="AN35" s="328"/>
      <c r="AO35" s="328"/>
    </row>
    <row r="36" spans="1:41" ht="36.75" customHeight="1" x14ac:dyDescent="0.25">
      <c r="A36" s="668" t="s">
        <v>91</v>
      </c>
      <c r="B36" s="718" t="s">
        <v>92</v>
      </c>
      <c r="C36" s="720" t="s">
        <v>93</v>
      </c>
      <c r="D36" s="720"/>
      <c r="E36" s="720"/>
      <c r="F36" s="720"/>
      <c r="G36" s="720"/>
      <c r="H36" s="720"/>
      <c r="I36" s="720"/>
      <c r="J36" s="720"/>
      <c r="K36" s="720"/>
      <c r="L36" s="720"/>
      <c r="M36" s="720"/>
      <c r="N36" s="720"/>
      <c r="O36" s="720"/>
      <c r="P36" s="720"/>
      <c r="Q36" s="669" t="s">
        <v>94</v>
      </c>
      <c r="R36" s="721"/>
      <c r="S36" s="721"/>
      <c r="T36" s="721"/>
      <c r="U36" s="721"/>
      <c r="V36" s="721"/>
      <c r="W36" s="721"/>
      <c r="X36" s="721"/>
      <c r="Y36" s="721"/>
      <c r="Z36" s="721"/>
      <c r="AA36" s="721"/>
      <c r="AB36" s="721"/>
      <c r="AC36" s="721"/>
      <c r="AD36" s="722"/>
      <c r="AG36" s="328"/>
      <c r="AH36" s="328"/>
      <c r="AI36" s="328"/>
      <c r="AJ36" s="328"/>
      <c r="AK36" s="328"/>
      <c r="AL36" s="328"/>
      <c r="AM36" s="328"/>
      <c r="AN36" s="328"/>
      <c r="AO36" s="328"/>
    </row>
    <row r="37" spans="1:41" ht="42.75" customHeight="1" x14ac:dyDescent="0.25">
      <c r="A37" s="652"/>
      <c r="B37" s="719"/>
      <c r="C37" s="324" t="s">
        <v>95</v>
      </c>
      <c r="D37" s="324" t="s">
        <v>96</v>
      </c>
      <c r="E37" s="324" t="s">
        <v>97</v>
      </c>
      <c r="F37" s="324" t="s">
        <v>98</v>
      </c>
      <c r="G37" s="324" t="s">
        <v>99</v>
      </c>
      <c r="H37" s="324" t="s">
        <v>100</v>
      </c>
      <c r="I37" s="324" t="s">
        <v>101</v>
      </c>
      <c r="J37" s="324" t="s">
        <v>102</v>
      </c>
      <c r="K37" s="324" t="s">
        <v>103</v>
      </c>
      <c r="L37" s="324" t="s">
        <v>104</v>
      </c>
      <c r="M37" s="324" t="s">
        <v>105</v>
      </c>
      <c r="N37" s="324" t="s">
        <v>106</v>
      </c>
      <c r="O37" s="324" t="s">
        <v>107</v>
      </c>
      <c r="P37" s="324" t="s">
        <v>21</v>
      </c>
      <c r="Q37" s="653" t="s">
        <v>108</v>
      </c>
      <c r="R37" s="682"/>
      <c r="S37" s="682"/>
      <c r="T37" s="682"/>
      <c r="U37" s="682"/>
      <c r="V37" s="682"/>
      <c r="W37" s="682"/>
      <c r="X37" s="682"/>
      <c r="Y37" s="682"/>
      <c r="Z37" s="682"/>
      <c r="AA37" s="682"/>
      <c r="AB37" s="682"/>
      <c r="AC37" s="682"/>
      <c r="AD37" s="723"/>
      <c r="AG37" s="336"/>
      <c r="AH37" s="336"/>
      <c r="AI37" s="336"/>
      <c r="AJ37" s="336"/>
      <c r="AK37" s="336"/>
      <c r="AL37" s="336"/>
      <c r="AM37" s="336"/>
      <c r="AN37" s="336"/>
      <c r="AO37" s="336"/>
    </row>
    <row r="38" spans="1:41" ht="59.25" customHeight="1" x14ac:dyDescent="0.25">
      <c r="A38" s="692" t="s">
        <v>512</v>
      </c>
      <c r="B38" s="694">
        <v>0.09</v>
      </c>
      <c r="C38" s="337" t="s">
        <v>89</v>
      </c>
      <c r="D38" s="338">
        <v>0</v>
      </c>
      <c r="E38" s="338">
        <v>0.09</v>
      </c>
      <c r="F38" s="338">
        <v>9.0999999999999998E-2</v>
      </c>
      <c r="G38" s="338">
        <v>9.0999999999999998E-2</v>
      </c>
      <c r="H38" s="338">
        <v>9.0999999999999998E-2</v>
      </c>
      <c r="I38" s="338">
        <v>9.0999999999999998E-2</v>
      </c>
      <c r="J38" s="338">
        <v>9.0999999999999998E-2</v>
      </c>
      <c r="K38" s="338">
        <v>0.09</v>
      </c>
      <c r="L38" s="338">
        <v>0.09</v>
      </c>
      <c r="M38" s="338">
        <v>0.09</v>
      </c>
      <c r="N38" s="338">
        <v>0.09</v>
      </c>
      <c r="O38" s="338">
        <v>0.09</v>
      </c>
      <c r="P38" s="339">
        <f>SUM(D38:O38)</f>
        <v>0.99499999999999977</v>
      </c>
      <c r="Q38" s="696" t="s">
        <v>537</v>
      </c>
      <c r="R38" s="697"/>
      <c r="S38" s="697"/>
      <c r="T38" s="697"/>
      <c r="U38" s="697"/>
      <c r="V38" s="697"/>
      <c r="W38" s="697"/>
      <c r="X38" s="697"/>
      <c r="Y38" s="697"/>
      <c r="Z38" s="697"/>
      <c r="AA38" s="697"/>
      <c r="AB38" s="697"/>
      <c r="AC38" s="697"/>
      <c r="AD38" s="697"/>
      <c r="AG38" s="336"/>
      <c r="AH38" s="336"/>
      <c r="AI38" s="336"/>
      <c r="AJ38" s="336"/>
      <c r="AK38" s="336"/>
      <c r="AL38" s="336"/>
      <c r="AM38" s="336"/>
      <c r="AN38" s="336"/>
      <c r="AO38" s="336"/>
    </row>
    <row r="39" spans="1:41" ht="93" customHeight="1" thickBot="1" x14ac:dyDescent="0.3">
      <c r="A39" s="693"/>
      <c r="B39" s="695"/>
      <c r="C39" s="332" t="s">
        <v>90</v>
      </c>
      <c r="D39" s="353">
        <v>0</v>
      </c>
      <c r="E39" s="353">
        <v>0.09</v>
      </c>
      <c r="F39" s="353">
        <v>0.09</v>
      </c>
      <c r="G39" s="353">
        <v>0.09</v>
      </c>
      <c r="H39" s="340">
        <v>0.09</v>
      </c>
      <c r="I39" s="340"/>
      <c r="J39" s="340"/>
      <c r="K39" s="340"/>
      <c r="L39" s="340"/>
      <c r="M39" s="340"/>
      <c r="N39" s="340"/>
      <c r="O39" s="340"/>
      <c r="P39" s="341">
        <f>SUM(D39:O39)</f>
        <v>0.36</v>
      </c>
      <c r="Q39" s="698"/>
      <c r="R39" s="699"/>
      <c r="S39" s="699"/>
      <c r="T39" s="699"/>
      <c r="U39" s="699"/>
      <c r="V39" s="699"/>
      <c r="W39" s="699"/>
      <c r="X39" s="699"/>
      <c r="Y39" s="699"/>
      <c r="Z39" s="699"/>
      <c r="AA39" s="699"/>
      <c r="AB39" s="699"/>
      <c r="AC39" s="699"/>
      <c r="AD39" s="699"/>
      <c r="AG39" s="336"/>
      <c r="AH39" s="336"/>
      <c r="AI39" s="336"/>
      <c r="AJ39" s="336"/>
      <c r="AK39" s="336"/>
      <c r="AL39" s="336"/>
      <c r="AM39" s="336"/>
      <c r="AN39" s="336"/>
      <c r="AO39" s="336"/>
    </row>
    <row r="40" spans="1:41" x14ac:dyDescent="0.25">
      <c r="A40" s="272" t="s">
        <v>112</v>
      </c>
    </row>
  </sheetData>
  <mergeCells count="73">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23:B23"/>
    <mergeCell ref="C16:AB16"/>
    <mergeCell ref="A17:B17"/>
    <mergeCell ref="C17:Q17"/>
    <mergeCell ref="R17:V17"/>
    <mergeCell ref="W17:X17"/>
    <mergeCell ref="Y17:AB17"/>
    <mergeCell ref="A15:B15"/>
    <mergeCell ref="C15:K15"/>
    <mergeCell ref="L15:Q15"/>
    <mergeCell ref="R15:X15"/>
    <mergeCell ref="Y15:Z15"/>
    <mergeCell ref="AA15:AD15"/>
    <mergeCell ref="O7:P7"/>
    <mergeCell ref="M8:N8"/>
    <mergeCell ref="O8:P8"/>
    <mergeCell ref="M9:N9"/>
    <mergeCell ref="O9:P9"/>
    <mergeCell ref="A11:B13"/>
    <mergeCell ref="C11:AD13"/>
    <mergeCell ref="A7:B9"/>
    <mergeCell ref="C7:C9"/>
    <mergeCell ref="D7:H9"/>
    <mergeCell ref="I7:J9"/>
    <mergeCell ref="K7:L9"/>
    <mergeCell ref="M7:N7"/>
    <mergeCell ref="A1:A4"/>
    <mergeCell ref="B1:AA1"/>
    <mergeCell ref="AB1:AD1"/>
    <mergeCell ref="B2:AA2"/>
    <mergeCell ref="AB2:AD2"/>
    <mergeCell ref="B3:AA4"/>
    <mergeCell ref="AB3:AD3"/>
    <mergeCell ref="AB4:AD4"/>
  </mergeCells>
  <dataValidations count="2">
    <dataValidation type="textLength" operator="lessThanOrEqual" allowBlank="1" showInputMessage="1" showErrorMessage="1" errorTitle="Máximo 2.000 caracteres" error="Máximo 2.000 caracteres" sqref="T34 Q34" xr:uid="{2B4E5AEF-3FC4-41DB-AD43-7717FD929AEC}">
      <formula1>2000</formula1>
    </dataValidation>
    <dataValidation type="list" allowBlank="1" showInputMessage="1" showErrorMessage="1" sqref="C7:C9" xr:uid="{AEFE1094-A747-4E3D-8DA3-53E180E22B34}">
      <formula1>$C$21:$N$21</formula1>
    </dataValidation>
  </dataValidations>
  <printOptions horizontalCentered="1" verticalCentered="1"/>
  <pageMargins left="0.23622047244094491" right="0.23622047244094491" top="0.39370078740157483" bottom="0.39370078740157483" header="0.31496062992125984" footer="0.31496062992125984"/>
  <pageSetup scale="2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B2A1C6"/>
    <pageSetUpPr fitToPage="1"/>
  </sheetPr>
  <dimension ref="A1:AM40"/>
  <sheetViews>
    <sheetView topLeftCell="H9" workbookViewId="0">
      <selection activeCell="S13" sqref="S13:T13"/>
    </sheetView>
  </sheetViews>
  <sheetFormatPr baseColWidth="10" defaultColWidth="10.85546875" defaultRowHeight="15" x14ac:dyDescent="0.25"/>
  <cols>
    <col min="1" max="1" width="38.42578125" style="10" customWidth="1"/>
    <col min="2" max="2" width="15.42578125" style="10" customWidth="1"/>
    <col min="3" max="3" width="16.28515625" style="10" customWidth="1"/>
    <col min="4" max="6" width="7" style="10" customWidth="1"/>
    <col min="7" max="15" width="7.7109375" style="10" customWidth="1"/>
    <col min="16" max="16" width="13.28515625" style="10" customWidth="1"/>
    <col min="17" max="17" width="10.85546875" style="10"/>
    <col min="18" max="18" width="7.42578125" style="10" customWidth="1"/>
    <col min="19" max="20" width="10.85546875" style="10"/>
    <col min="21" max="21" width="13" style="10" customWidth="1"/>
    <col min="22" max="22" width="7.85546875" style="10" customWidth="1"/>
    <col min="23" max="28" width="12.140625" style="10" customWidth="1"/>
    <col min="29" max="29" width="6.28515625" style="10" bestFit="1" customWidth="1"/>
    <col min="30" max="30" width="22.85546875" style="10" customWidth="1"/>
    <col min="31" max="31" width="18.42578125" style="10" bestFit="1" customWidth="1"/>
    <col min="32" max="32" width="8.42578125" style="10" customWidth="1"/>
    <col min="33" max="33" width="18.42578125" style="10" bestFit="1" customWidth="1"/>
    <col min="34" max="34" width="5.7109375" style="10" customWidth="1"/>
    <col min="35" max="35" width="18.42578125" style="10" bestFit="1" customWidth="1"/>
    <col min="36" max="36" width="4.7109375" style="10" customWidth="1"/>
    <col min="37" max="37" width="23" style="10" bestFit="1" customWidth="1"/>
    <col min="38" max="38" width="10.85546875" style="10"/>
    <col min="39" max="39" width="18.42578125" style="10" bestFit="1" customWidth="1"/>
    <col min="40" max="40" width="16.140625" style="10" customWidth="1"/>
    <col min="41" max="16384" width="10.85546875" style="10"/>
  </cols>
  <sheetData>
    <row r="1" spans="1:28" ht="32.25" customHeight="1" x14ac:dyDescent="0.25">
      <c r="A1" s="735"/>
      <c r="B1" s="724" t="s">
        <v>33</v>
      </c>
      <c r="C1" s="725"/>
      <c r="D1" s="725"/>
      <c r="E1" s="725"/>
      <c r="F1" s="725"/>
      <c r="G1" s="725"/>
      <c r="H1" s="725"/>
      <c r="I1" s="725"/>
      <c r="J1" s="725"/>
      <c r="K1" s="725"/>
      <c r="L1" s="725"/>
      <c r="M1" s="725"/>
      <c r="N1" s="725"/>
      <c r="O1" s="725"/>
      <c r="P1" s="725"/>
      <c r="Q1" s="725"/>
      <c r="R1" s="725"/>
      <c r="S1" s="725"/>
      <c r="T1" s="725"/>
      <c r="U1" s="725"/>
      <c r="V1" s="725"/>
      <c r="W1" s="725"/>
      <c r="X1" s="725"/>
      <c r="Y1" s="726"/>
      <c r="Z1" s="787" t="s">
        <v>117</v>
      </c>
      <c r="AA1" s="788"/>
      <c r="AB1" s="789"/>
    </row>
    <row r="2" spans="1:28" ht="30.75" customHeight="1" x14ac:dyDescent="0.25">
      <c r="A2" s="736"/>
      <c r="B2" s="732" t="s">
        <v>35</v>
      </c>
      <c r="C2" s="733"/>
      <c r="D2" s="733"/>
      <c r="E2" s="733"/>
      <c r="F2" s="733"/>
      <c r="G2" s="733"/>
      <c r="H2" s="733"/>
      <c r="I2" s="733"/>
      <c r="J2" s="733"/>
      <c r="K2" s="733"/>
      <c r="L2" s="733"/>
      <c r="M2" s="733"/>
      <c r="N2" s="733"/>
      <c r="O2" s="733"/>
      <c r="P2" s="733"/>
      <c r="Q2" s="733"/>
      <c r="R2" s="733"/>
      <c r="S2" s="733"/>
      <c r="T2" s="733"/>
      <c r="U2" s="733"/>
      <c r="V2" s="733"/>
      <c r="W2" s="733"/>
      <c r="X2" s="733"/>
      <c r="Y2" s="734"/>
      <c r="Z2" s="743" t="s">
        <v>118</v>
      </c>
      <c r="AA2" s="744"/>
      <c r="AB2" s="745"/>
    </row>
    <row r="3" spans="1:28" ht="24" customHeight="1" x14ac:dyDescent="0.25">
      <c r="A3" s="736"/>
      <c r="B3" s="514" t="s">
        <v>37</v>
      </c>
      <c r="C3" s="515"/>
      <c r="D3" s="515"/>
      <c r="E3" s="515"/>
      <c r="F3" s="515"/>
      <c r="G3" s="515"/>
      <c r="H3" s="515"/>
      <c r="I3" s="515"/>
      <c r="J3" s="515"/>
      <c r="K3" s="515"/>
      <c r="L3" s="515"/>
      <c r="M3" s="515"/>
      <c r="N3" s="515"/>
      <c r="O3" s="515"/>
      <c r="P3" s="515"/>
      <c r="Q3" s="515"/>
      <c r="R3" s="515"/>
      <c r="S3" s="515"/>
      <c r="T3" s="515"/>
      <c r="U3" s="515"/>
      <c r="V3" s="515"/>
      <c r="W3" s="515"/>
      <c r="X3" s="515"/>
      <c r="Y3" s="516"/>
      <c r="Z3" s="743" t="s">
        <v>119</v>
      </c>
      <c r="AA3" s="744"/>
      <c r="AB3" s="745"/>
    </row>
    <row r="4" spans="1:28" ht="15.75" customHeight="1" x14ac:dyDescent="0.25">
      <c r="A4" s="737"/>
      <c r="B4" s="517"/>
      <c r="C4" s="518"/>
      <c r="D4" s="518"/>
      <c r="E4" s="518"/>
      <c r="F4" s="518"/>
      <c r="G4" s="518"/>
      <c r="H4" s="518"/>
      <c r="I4" s="518"/>
      <c r="J4" s="518"/>
      <c r="K4" s="518"/>
      <c r="L4" s="518"/>
      <c r="M4" s="518"/>
      <c r="N4" s="518"/>
      <c r="O4" s="518"/>
      <c r="P4" s="518"/>
      <c r="Q4" s="518"/>
      <c r="R4" s="518"/>
      <c r="S4" s="518"/>
      <c r="T4" s="518"/>
      <c r="U4" s="518"/>
      <c r="V4" s="518"/>
      <c r="W4" s="518"/>
      <c r="X4" s="518"/>
      <c r="Y4" s="519"/>
      <c r="Z4" s="746" t="s">
        <v>39</v>
      </c>
      <c r="AA4" s="747"/>
      <c r="AB4" s="748"/>
    </row>
    <row r="5" spans="1:28" ht="9" customHeight="1" x14ac:dyDescent="0.25">
      <c r="A5" s="11"/>
      <c r="B5" s="89"/>
      <c r="C5" s="90"/>
      <c r="D5" s="14"/>
      <c r="E5" s="14"/>
      <c r="F5" s="14"/>
      <c r="G5" s="14"/>
      <c r="H5" s="14"/>
      <c r="I5" s="14"/>
      <c r="J5" s="14"/>
      <c r="K5" s="14"/>
      <c r="L5" s="14"/>
      <c r="M5" s="14"/>
      <c r="N5" s="14"/>
      <c r="O5" s="14"/>
      <c r="P5" s="14"/>
      <c r="Q5" s="14"/>
      <c r="R5" s="14"/>
      <c r="S5" s="14"/>
      <c r="T5" s="14"/>
      <c r="U5" s="14"/>
      <c r="V5" s="14"/>
      <c r="W5" s="14"/>
      <c r="X5" s="15"/>
      <c r="Y5" s="14"/>
      <c r="Z5" s="16"/>
      <c r="AA5" s="17"/>
      <c r="AB5" s="18"/>
    </row>
    <row r="6" spans="1:28" ht="9" customHeight="1" x14ac:dyDescent="0.25">
      <c r="A6" s="19"/>
      <c r="B6" s="14"/>
      <c r="C6" s="14"/>
      <c r="D6" s="14"/>
      <c r="E6" s="14"/>
      <c r="F6" s="14"/>
      <c r="G6" s="14"/>
      <c r="H6" s="14"/>
      <c r="I6" s="14"/>
      <c r="J6" s="14"/>
      <c r="K6" s="14"/>
      <c r="L6" s="14"/>
      <c r="M6" s="14"/>
      <c r="N6" s="14"/>
      <c r="O6" s="14"/>
      <c r="P6" s="14"/>
      <c r="Q6" s="14"/>
      <c r="R6" s="14"/>
      <c r="S6" s="14"/>
      <c r="T6" s="14"/>
      <c r="U6" s="14"/>
      <c r="V6" s="14"/>
      <c r="W6" s="14"/>
      <c r="X6" s="15"/>
      <c r="Y6" s="14"/>
      <c r="Z6" s="14"/>
      <c r="AA6" s="20"/>
      <c r="AB6" s="21"/>
    </row>
    <row r="7" spans="1:28" ht="15" customHeight="1" x14ac:dyDescent="0.25">
      <c r="A7" s="505" t="s">
        <v>47</v>
      </c>
      <c r="B7" s="506"/>
      <c r="C7" s="511"/>
      <c r="D7" s="512"/>
      <c r="E7" s="512"/>
      <c r="F7" s="512"/>
      <c r="G7" s="512"/>
      <c r="H7" s="512"/>
      <c r="I7" s="512"/>
      <c r="J7" s="512"/>
      <c r="K7" s="513"/>
      <c r="L7" s="205"/>
      <c r="M7" s="206"/>
      <c r="N7" s="206"/>
      <c r="O7" s="206"/>
      <c r="P7" s="206"/>
      <c r="Q7" s="207"/>
      <c r="R7" s="738" t="s">
        <v>42</v>
      </c>
      <c r="S7" s="739"/>
      <c r="T7" s="740"/>
      <c r="U7" s="731" t="s">
        <v>120</v>
      </c>
      <c r="V7" s="527"/>
      <c r="W7" s="738" t="s">
        <v>43</v>
      </c>
      <c r="X7" s="740"/>
      <c r="Y7" s="532" t="s">
        <v>44</v>
      </c>
      <c r="Z7" s="533"/>
      <c r="AA7" s="499"/>
      <c r="AB7" s="500"/>
    </row>
    <row r="8" spans="1:28" ht="15" customHeight="1" x14ac:dyDescent="0.25">
      <c r="A8" s="507"/>
      <c r="B8" s="508"/>
      <c r="C8" s="514"/>
      <c r="D8" s="515"/>
      <c r="E8" s="515"/>
      <c r="F8" s="515"/>
      <c r="G8" s="515"/>
      <c r="H8" s="515"/>
      <c r="I8" s="515"/>
      <c r="J8" s="515"/>
      <c r="K8" s="516"/>
      <c r="L8" s="205"/>
      <c r="M8" s="206"/>
      <c r="N8" s="206"/>
      <c r="O8" s="206"/>
      <c r="P8" s="206"/>
      <c r="Q8" s="207"/>
      <c r="R8" s="479"/>
      <c r="S8" s="480"/>
      <c r="T8" s="481"/>
      <c r="U8" s="528"/>
      <c r="V8" s="529"/>
      <c r="W8" s="479"/>
      <c r="X8" s="481"/>
      <c r="Y8" s="501" t="s">
        <v>45</v>
      </c>
      <c r="Z8" s="502"/>
      <c r="AA8" s="776"/>
      <c r="AB8" s="777"/>
    </row>
    <row r="9" spans="1:28" ht="15" customHeight="1" x14ac:dyDescent="0.25">
      <c r="A9" s="509"/>
      <c r="B9" s="510"/>
      <c r="C9" s="517"/>
      <c r="D9" s="518"/>
      <c r="E9" s="518"/>
      <c r="F9" s="518"/>
      <c r="G9" s="518"/>
      <c r="H9" s="518"/>
      <c r="I9" s="518"/>
      <c r="J9" s="518"/>
      <c r="K9" s="519"/>
      <c r="L9" s="205"/>
      <c r="M9" s="206"/>
      <c r="N9" s="206"/>
      <c r="O9" s="206"/>
      <c r="P9" s="206"/>
      <c r="Q9" s="207"/>
      <c r="R9" s="578"/>
      <c r="S9" s="579"/>
      <c r="T9" s="580"/>
      <c r="U9" s="530"/>
      <c r="V9" s="531"/>
      <c r="W9" s="578"/>
      <c r="X9" s="580"/>
      <c r="Y9" s="503" t="s">
        <v>46</v>
      </c>
      <c r="Z9" s="504"/>
      <c r="AA9" s="741"/>
      <c r="AB9" s="742"/>
    </row>
    <row r="10" spans="1:28" ht="9" customHeight="1" x14ac:dyDescent="0.25">
      <c r="A10" s="31"/>
      <c r="B10" s="32"/>
      <c r="C10" s="33"/>
      <c r="D10" s="33"/>
      <c r="E10" s="33"/>
      <c r="F10" s="33"/>
      <c r="G10" s="33"/>
      <c r="H10" s="33"/>
      <c r="I10" s="33"/>
      <c r="J10" s="33"/>
      <c r="K10" s="33"/>
      <c r="L10" s="33"/>
      <c r="M10" s="34"/>
      <c r="N10" s="34"/>
      <c r="O10" s="34"/>
      <c r="P10" s="34"/>
      <c r="Q10" s="34"/>
      <c r="R10" s="35"/>
      <c r="S10" s="35"/>
      <c r="T10" s="35"/>
      <c r="U10" s="35"/>
      <c r="V10" s="35"/>
      <c r="W10" s="24"/>
      <c r="X10" s="24"/>
      <c r="Y10" s="24"/>
      <c r="Z10" s="24"/>
      <c r="AA10" s="24"/>
      <c r="AB10" s="30"/>
    </row>
    <row r="11" spans="1:28" ht="39" customHeight="1" x14ac:dyDescent="0.25">
      <c r="A11" s="483" t="s">
        <v>49</v>
      </c>
      <c r="B11" s="484"/>
      <c r="C11" s="490"/>
      <c r="D11" s="491"/>
      <c r="E11" s="491"/>
      <c r="F11" s="491"/>
      <c r="G11" s="491"/>
      <c r="H11" s="491"/>
      <c r="I11" s="491"/>
      <c r="J11" s="491"/>
      <c r="K11" s="492"/>
      <c r="L11" s="208"/>
      <c r="M11" s="476" t="s">
        <v>51</v>
      </c>
      <c r="N11" s="477"/>
      <c r="O11" s="477"/>
      <c r="P11" s="477"/>
      <c r="Q11" s="478"/>
      <c r="R11" s="493"/>
      <c r="S11" s="494"/>
      <c r="T11" s="494"/>
      <c r="U11" s="494"/>
      <c r="V11" s="495"/>
      <c r="W11" s="476" t="s">
        <v>53</v>
      </c>
      <c r="X11" s="478"/>
      <c r="Y11" s="496"/>
      <c r="Z11" s="497"/>
      <c r="AA11" s="497"/>
      <c r="AB11" s="498"/>
    </row>
    <row r="12" spans="1:28" ht="9" customHeight="1" x14ac:dyDescent="0.25">
      <c r="A12" s="19"/>
      <c r="B12" s="14"/>
      <c r="C12" s="482"/>
      <c r="D12" s="482"/>
      <c r="E12" s="482"/>
      <c r="F12" s="482"/>
      <c r="G12" s="482"/>
      <c r="H12" s="482"/>
      <c r="I12" s="482"/>
      <c r="J12" s="482"/>
      <c r="K12" s="482"/>
      <c r="L12" s="482"/>
      <c r="M12" s="482"/>
      <c r="N12" s="482"/>
      <c r="O12" s="482"/>
      <c r="P12" s="482"/>
      <c r="Q12" s="482"/>
      <c r="R12" s="482"/>
      <c r="S12" s="482"/>
      <c r="T12" s="482"/>
      <c r="U12" s="482"/>
      <c r="V12" s="482"/>
      <c r="W12" s="482"/>
      <c r="X12" s="482"/>
      <c r="Y12" s="482"/>
      <c r="Z12" s="482"/>
      <c r="AA12" s="36"/>
      <c r="AB12" s="37"/>
    </row>
    <row r="13" spans="1:28" s="38" customFormat="1" ht="37.5" customHeight="1" x14ac:dyDescent="0.25">
      <c r="A13" s="483" t="s">
        <v>55</v>
      </c>
      <c r="B13" s="484"/>
      <c r="C13" s="485"/>
      <c r="D13" s="486"/>
      <c r="E13" s="486"/>
      <c r="F13" s="486"/>
      <c r="G13" s="486"/>
      <c r="H13" s="486"/>
      <c r="I13" s="486"/>
      <c r="J13" s="486"/>
      <c r="K13" s="486"/>
      <c r="L13" s="486"/>
      <c r="M13" s="486"/>
      <c r="N13" s="486"/>
      <c r="O13" s="486"/>
      <c r="P13" s="486"/>
      <c r="Q13" s="487"/>
      <c r="R13" s="14"/>
      <c r="S13" s="753" t="s">
        <v>121</v>
      </c>
      <c r="T13" s="753"/>
      <c r="U13" s="91"/>
      <c r="V13" s="799" t="s">
        <v>57</v>
      </c>
      <c r="W13" s="753"/>
      <c r="X13" s="753"/>
      <c r="Y13" s="753"/>
      <c r="Z13" s="14"/>
      <c r="AA13" s="474"/>
      <c r="AB13" s="475"/>
    </row>
    <row r="14" spans="1:28" ht="16.5" customHeight="1" x14ac:dyDescent="0.25">
      <c r="A14" s="39"/>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1"/>
    </row>
    <row r="15" spans="1:28" ht="24" customHeight="1" x14ac:dyDescent="0.25">
      <c r="A15" s="505" t="s">
        <v>40</v>
      </c>
      <c r="B15" s="506"/>
      <c r="C15" s="778" t="s">
        <v>122</v>
      </c>
      <c r="D15" s="56"/>
      <c r="E15" s="56"/>
      <c r="F15" s="56"/>
      <c r="G15" s="56"/>
      <c r="H15" s="56"/>
      <c r="I15" s="56"/>
      <c r="J15" s="34"/>
      <c r="K15" s="209"/>
      <c r="L15" s="34"/>
      <c r="M15" s="20"/>
      <c r="N15" s="20"/>
      <c r="O15" s="20"/>
      <c r="P15" s="20"/>
      <c r="Q15" s="803" t="s">
        <v>58</v>
      </c>
      <c r="R15" s="804"/>
      <c r="S15" s="804"/>
      <c r="T15" s="804"/>
      <c r="U15" s="804"/>
      <c r="V15" s="804"/>
      <c r="W15" s="804"/>
      <c r="X15" s="804"/>
      <c r="Y15" s="804"/>
      <c r="Z15" s="804"/>
      <c r="AA15" s="804"/>
      <c r="AB15" s="805"/>
    </row>
    <row r="16" spans="1:28" ht="35.25" customHeight="1" x14ac:dyDescent="0.25">
      <c r="A16" s="509"/>
      <c r="B16" s="510"/>
      <c r="C16" s="779"/>
      <c r="D16" s="56"/>
      <c r="E16" s="56"/>
      <c r="F16" s="56"/>
      <c r="G16" s="56"/>
      <c r="H16" s="56"/>
      <c r="I16" s="56"/>
      <c r="J16" s="34"/>
      <c r="K16" s="34"/>
      <c r="L16" s="34"/>
      <c r="M16" s="20"/>
      <c r="N16" s="20"/>
      <c r="O16" s="20"/>
      <c r="P16" s="20"/>
      <c r="Q16" s="791" t="s">
        <v>123</v>
      </c>
      <c r="R16" s="781"/>
      <c r="S16" s="781"/>
      <c r="T16" s="781"/>
      <c r="U16" s="781"/>
      <c r="V16" s="792"/>
      <c r="W16" s="780" t="s">
        <v>124</v>
      </c>
      <c r="X16" s="781"/>
      <c r="Y16" s="781"/>
      <c r="Z16" s="781"/>
      <c r="AA16" s="781"/>
      <c r="AB16" s="782"/>
    </row>
    <row r="17" spans="1:39" ht="27" customHeight="1" x14ac:dyDescent="0.25">
      <c r="A17" s="42"/>
      <c r="B17" s="20"/>
      <c r="C17" s="20"/>
      <c r="D17" s="56"/>
      <c r="E17" s="56"/>
      <c r="F17" s="56"/>
      <c r="G17" s="56"/>
      <c r="H17" s="56"/>
      <c r="I17" s="56"/>
      <c r="J17" s="56"/>
      <c r="K17" s="56"/>
      <c r="L17" s="56"/>
      <c r="M17" s="20"/>
      <c r="N17" s="20"/>
      <c r="O17" s="20"/>
      <c r="P17" s="20"/>
      <c r="Q17" s="806" t="s">
        <v>125</v>
      </c>
      <c r="R17" s="807"/>
      <c r="S17" s="728"/>
      <c r="T17" s="729" t="s">
        <v>126</v>
      </c>
      <c r="U17" s="783"/>
      <c r="V17" s="784"/>
      <c r="W17" s="727" t="s">
        <v>125</v>
      </c>
      <c r="X17" s="728"/>
      <c r="Y17" s="727" t="s">
        <v>127</v>
      </c>
      <c r="Z17" s="728"/>
      <c r="AA17" s="729" t="s">
        <v>128</v>
      </c>
      <c r="AB17" s="730"/>
      <c r="AC17" s="203"/>
      <c r="AD17" s="203"/>
      <c r="AE17" s="202"/>
      <c r="AF17" s="202"/>
      <c r="AG17" s="202"/>
      <c r="AH17" s="202"/>
      <c r="AI17" s="202"/>
      <c r="AJ17" s="202"/>
      <c r="AK17" s="202"/>
      <c r="AL17" s="202"/>
      <c r="AM17" s="202"/>
    </row>
    <row r="18" spans="1:39" ht="27" customHeight="1" x14ac:dyDescent="0.25">
      <c r="A18" s="42"/>
      <c r="B18" s="20"/>
      <c r="C18" s="20"/>
      <c r="D18" s="56"/>
      <c r="E18" s="56"/>
      <c r="F18" s="56"/>
      <c r="G18" s="56"/>
      <c r="H18" s="56"/>
      <c r="I18" s="56"/>
      <c r="J18" s="56"/>
      <c r="K18" s="56"/>
      <c r="L18" s="56"/>
      <c r="M18" s="20"/>
      <c r="N18" s="20"/>
      <c r="O18" s="20"/>
      <c r="P18" s="20"/>
      <c r="Q18" s="96"/>
      <c r="R18" s="97"/>
      <c r="S18" s="98"/>
      <c r="T18" s="729"/>
      <c r="U18" s="783"/>
      <c r="V18" s="784"/>
      <c r="W18" s="94"/>
      <c r="X18" s="92"/>
      <c r="Y18" s="94"/>
      <c r="Z18" s="92"/>
      <c r="AA18" s="93"/>
      <c r="AB18" s="95"/>
      <c r="AC18" s="203"/>
      <c r="AD18" s="203"/>
      <c r="AE18" s="202"/>
      <c r="AF18" s="202"/>
      <c r="AG18" s="202"/>
      <c r="AH18" s="202"/>
      <c r="AI18" s="202"/>
      <c r="AJ18" s="202"/>
      <c r="AK18" s="202"/>
      <c r="AL18" s="202"/>
      <c r="AM18" s="202"/>
    </row>
    <row r="19" spans="1:39" ht="18" customHeight="1" x14ac:dyDescent="0.25">
      <c r="A19" s="19"/>
      <c r="B19" s="14"/>
      <c r="C19" s="56"/>
      <c r="D19" s="56"/>
      <c r="E19" s="56"/>
      <c r="F19" s="56"/>
      <c r="G19" s="210"/>
      <c r="H19" s="210"/>
      <c r="I19" s="210"/>
      <c r="J19" s="210"/>
      <c r="K19" s="210"/>
      <c r="L19" s="210"/>
      <c r="M19" s="56"/>
      <c r="N19" s="56"/>
      <c r="O19" s="56"/>
      <c r="P19" s="56"/>
      <c r="Q19" s="768"/>
      <c r="R19" s="769"/>
      <c r="S19" s="770"/>
      <c r="T19" s="800"/>
      <c r="U19" s="769"/>
      <c r="V19" s="770"/>
      <c r="W19" s="810"/>
      <c r="X19" s="811"/>
      <c r="Y19" s="812"/>
      <c r="Z19" s="813"/>
      <c r="AA19" s="785"/>
      <c r="AB19" s="786"/>
      <c r="AC19" s="46"/>
      <c r="AD19" s="46"/>
      <c r="AE19" s="202"/>
      <c r="AF19" s="202"/>
      <c r="AG19" s="202"/>
      <c r="AH19" s="202"/>
      <c r="AI19" s="202"/>
      <c r="AJ19" s="202"/>
      <c r="AK19" s="202"/>
      <c r="AL19" s="202"/>
      <c r="AM19" s="202"/>
    </row>
    <row r="20" spans="1:39" ht="7.5" customHeight="1" x14ac:dyDescent="0.25">
      <c r="A20" s="19"/>
      <c r="B20" s="14"/>
      <c r="C20" s="56"/>
      <c r="D20" s="56"/>
      <c r="E20" s="56"/>
      <c r="F20" s="56"/>
      <c r="G20" s="56"/>
      <c r="H20" s="56"/>
      <c r="I20" s="56"/>
      <c r="J20" s="56"/>
      <c r="K20" s="56"/>
      <c r="L20" s="56"/>
      <c r="M20" s="56"/>
      <c r="N20" s="56"/>
      <c r="O20" s="56"/>
      <c r="P20" s="56"/>
      <c r="Q20" s="56"/>
      <c r="R20" s="56"/>
      <c r="S20" s="56"/>
      <c r="T20" s="56"/>
      <c r="U20" s="56"/>
      <c r="V20" s="56"/>
      <c r="W20" s="56"/>
      <c r="X20" s="56"/>
      <c r="Y20" s="56"/>
      <c r="Z20" s="56"/>
      <c r="AA20" s="20"/>
      <c r="AB20" s="21"/>
      <c r="AC20" s="202"/>
      <c r="AD20" s="202"/>
      <c r="AE20" s="202"/>
      <c r="AF20" s="202"/>
      <c r="AG20" s="202"/>
      <c r="AH20" s="202"/>
      <c r="AI20" s="202"/>
      <c r="AJ20" s="202"/>
      <c r="AK20" s="202"/>
      <c r="AL20" s="202"/>
      <c r="AM20" s="202"/>
    </row>
    <row r="21" spans="1:39" ht="17.25" customHeight="1" x14ac:dyDescent="0.25">
      <c r="A21" s="465" t="s">
        <v>75</v>
      </c>
      <c r="B21" s="466"/>
      <c r="C21" s="467"/>
      <c r="D21" s="467"/>
      <c r="E21" s="467"/>
      <c r="F21" s="467"/>
      <c r="G21" s="467"/>
      <c r="H21" s="467"/>
      <c r="I21" s="467"/>
      <c r="J21" s="467"/>
      <c r="K21" s="467"/>
      <c r="L21" s="467"/>
      <c r="M21" s="467"/>
      <c r="N21" s="467"/>
      <c r="O21" s="467"/>
      <c r="P21" s="467"/>
      <c r="Q21" s="467"/>
      <c r="R21" s="467"/>
      <c r="S21" s="467"/>
      <c r="T21" s="467"/>
      <c r="U21" s="467"/>
      <c r="V21" s="467"/>
      <c r="W21" s="467"/>
      <c r="X21" s="467"/>
      <c r="Y21" s="467"/>
      <c r="Z21" s="467"/>
      <c r="AA21" s="467"/>
      <c r="AB21" s="468"/>
      <c r="AC21" s="202"/>
      <c r="AD21" s="202"/>
      <c r="AE21" s="202"/>
      <c r="AF21" s="202"/>
      <c r="AG21" s="202"/>
      <c r="AH21" s="202"/>
      <c r="AI21" s="202"/>
      <c r="AJ21" s="202"/>
      <c r="AK21" s="202"/>
      <c r="AL21" s="202"/>
      <c r="AM21" s="202"/>
    </row>
    <row r="22" spans="1:39" ht="15" customHeight="1" x14ac:dyDescent="0.25">
      <c r="A22" s="469" t="s">
        <v>76</v>
      </c>
      <c r="B22" s="471" t="s">
        <v>77</v>
      </c>
      <c r="C22" s="472"/>
      <c r="D22" s="449" t="s">
        <v>129</v>
      </c>
      <c r="E22" s="450"/>
      <c r="F22" s="450"/>
      <c r="G22" s="450"/>
      <c r="H22" s="450"/>
      <c r="I22" s="450"/>
      <c r="J22" s="450"/>
      <c r="K22" s="450"/>
      <c r="L22" s="450"/>
      <c r="M22" s="450"/>
      <c r="N22" s="450"/>
      <c r="O22" s="473"/>
      <c r="P22" s="457" t="s">
        <v>25</v>
      </c>
      <c r="Q22" s="457" t="s">
        <v>79</v>
      </c>
      <c r="R22" s="457"/>
      <c r="S22" s="457"/>
      <c r="T22" s="457"/>
      <c r="U22" s="457"/>
      <c r="V22" s="457"/>
      <c r="W22" s="457"/>
      <c r="X22" s="457"/>
      <c r="Y22" s="457"/>
      <c r="Z22" s="457"/>
      <c r="AA22" s="457"/>
      <c r="AB22" s="459"/>
      <c r="AC22" s="202"/>
      <c r="AD22" s="202"/>
      <c r="AE22" s="202"/>
      <c r="AF22" s="202"/>
      <c r="AG22" s="202"/>
      <c r="AH22" s="202"/>
      <c r="AI22" s="202"/>
      <c r="AJ22" s="202"/>
      <c r="AK22" s="202"/>
      <c r="AL22" s="202"/>
      <c r="AM22" s="202"/>
    </row>
    <row r="23" spans="1:39" ht="27" customHeight="1" x14ac:dyDescent="0.25">
      <c r="A23" s="470"/>
      <c r="B23" s="417"/>
      <c r="C23" s="419"/>
      <c r="D23" s="57" t="s">
        <v>61</v>
      </c>
      <c r="E23" s="57" t="s">
        <v>62</v>
      </c>
      <c r="F23" s="57" t="s">
        <v>41</v>
      </c>
      <c r="G23" s="57" t="s">
        <v>63</v>
      </c>
      <c r="H23" s="57" t="s">
        <v>64</v>
      </c>
      <c r="I23" s="57" t="s">
        <v>65</v>
      </c>
      <c r="J23" s="57" t="s">
        <v>66</v>
      </c>
      <c r="K23" s="57" t="s">
        <v>67</v>
      </c>
      <c r="L23" s="57" t="s">
        <v>68</v>
      </c>
      <c r="M23" s="57" t="s">
        <v>69</v>
      </c>
      <c r="N23" s="57" t="s">
        <v>70</v>
      </c>
      <c r="O23" s="57" t="s">
        <v>71</v>
      </c>
      <c r="P23" s="473"/>
      <c r="Q23" s="457"/>
      <c r="R23" s="457"/>
      <c r="S23" s="457"/>
      <c r="T23" s="457"/>
      <c r="U23" s="457"/>
      <c r="V23" s="457"/>
      <c r="W23" s="457"/>
      <c r="X23" s="457"/>
      <c r="Y23" s="457"/>
      <c r="Z23" s="457"/>
      <c r="AA23" s="457"/>
      <c r="AB23" s="459"/>
      <c r="AC23" s="202"/>
      <c r="AD23" s="202"/>
      <c r="AE23" s="202"/>
      <c r="AF23" s="202"/>
      <c r="AG23" s="202"/>
      <c r="AH23" s="202"/>
      <c r="AI23" s="202"/>
      <c r="AJ23" s="202"/>
      <c r="AK23" s="202"/>
      <c r="AL23" s="202"/>
      <c r="AM23" s="202"/>
    </row>
    <row r="24" spans="1:39" ht="42" customHeight="1" x14ac:dyDescent="0.25">
      <c r="A24" s="58"/>
      <c r="B24" s="452"/>
      <c r="C24" s="453"/>
      <c r="D24" s="59"/>
      <c r="E24" s="59"/>
      <c r="F24" s="59"/>
      <c r="G24" s="59"/>
      <c r="H24" s="59"/>
      <c r="I24" s="59"/>
      <c r="J24" s="59"/>
      <c r="K24" s="59"/>
      <c r="L24" s="59"/>
      <c r="M24" s="59"/>
      <c r="N24" s="59"/>
      <c r="O24" s="59"/>
      <c r="P24" s="60">
        <f>SUM(D24:O24)</f>
        <v>0</v>
      </c>
      <c r="Q24" s="801" t="s">
        <v>130</v>
      </c>
      <c r="R24" s="801"/>
      <c r="S24" s="801"/>
      <c r="T24" s="801"/>
      <c r="U24" s="801"/>
      <c r="V24" s="801"/>
      <c r="W24" s="801"/>
      <c r="X24" s="801"/>
      <c r="Y24" s="801"/>
      <c r="Z24" s="801"/>
      <c r="AA24" s="801"/>
      <c r="AB24" s="802"/>
      <c r="AC24" s="202"/>
      <c r="AD24" s="202"/>
      <c r="AE24" s="202"/>
      <c r="AF24" s="202"/>
      <c r="AG24" s="202"/>
      <c r="AH24" s="202"/>
      <c r="AI24" s="202"/>
      <c r="AJ24" s="202"/>
      <c r="AK24" s="202"/>
      <c r="AL24" s="202"/>
      <c r="AM24" s="202"/>
    </row>
    <row r="25" spans="1:39" ht="21.95" customHeight="1" x14ac:dyDescent="0.25">
      <c r="A25" s="454" t="s">
        <v>80</v>
      </c>
      <c r="B25" s="455"/>
      <c r="C25" s="455"/>
      <c r="D25" s="455"/>
      <c r="E25" s="455"/>
      <c r="F25" s="455"/>
      <c r="G25" s="455"/>
      <c r="H25" s="455"/>
      <c r="I25" s="455"/>
      <c r="J25" s="455"/>
      <c r="K25" s="455"/>
      <c r="L25" s="455"/>
      <c r="M25" s="455"/>
      <c r="N25" s="455"/>
      <c r="O25" s="455"/>
      <c r="P25" s="455"/>
      <c r="Q25" s="455"/>
      <c r="R25" s="455"/>
      <c r="S25" s="455"/>
      <c r="T25" s="455"/>
      <c r="U25" s="455"/>
      <c r="V25" s="455"/>
      <c r="W25" s="455"/>
      <c r="X25" s="455"/>
      <c r="Y25" s="455"/>
      <c r="Z25" s="455"/>
      <c r="AA25" s="455"/>
      <c r="AB25" s="456"/>
      <c r="AC25" s="202"/>
      <c r="AD25" s="202"/>
      <c r="AE25" s="202"/>
      <c r="AF25" s="202"/>
      <c r="AG25" s="202"/>
      <c r="AH25" s="202"/>
      <c r="AI25" s="202"/>
      <c r="AJ25" s="202"/>
      <c r="AK25" s="202"/>
      <c r="AL25" s="202"/>
      <c r="AM25" s="202"/>
    </row>
    <row r="26" spans="1:39" ht="23.1" customHeight="1" x14ac:dyDescent="0.25">
      <c r="A26" s="442" t="s">
        <v>81</v>
      </c>
      <c r="B26" s="457" t="s">
        <v>82</v>
      </c>
      <c r="C26" s="457" t="s">
        <v>77</v>
      </c>
      <c r="D26" s="457" t="s">
        <v>83</v>
      </c>
      <c r="E26" s="457"/>
      <c r="F26" s="457"/>
      <c r="G26" s="457"/>
      <c r="H26" s="457"/>
      <c r="I26" s="457"/>
      <c r="J26" s="457"/>
      <c r="K26" s="457"/>
      <c r="L26" s="457"/>
      <c r="M26" s="457"/>
      <c r="N26" s="457"/>
      <c r="O26" s="457"/>
      <c r="P26" s="457"/>
      <c r="Q26" s="457" t="s">
        <v>84</v>
      </c>
      <c r="R26" s="457"/>
      <c r="S26" s="457"/>
      <c r="T26" s="457"/>
      <c r="U26" s="457"/>
      <c r="V26" s="457"/>
      <c r="W26" s="457"/>
      <c r="X26" s="457"/>
      <c r="Y26" s="457"/>
      <c r="Z26" s="457"/>
      <c r="AA26" s="457"/>
      <c r="AB26" s="459"/>
      <c r="AC26" s="202"/>
      <c r="AD26" s="202"/>
      <c r="AE26" s="61"/>
      <c r="AF26" s="61"/>
      <c r="AG26" s="61"/>
      <c r="AH26" s="61"/>
      <c r="AI26" s="61"/>
      <c r="AJ26" s="61"/>
      <c r="AK26" s="61"/>
      <c r="AL26" s="61"/>
      <c r="AM26" s="61"/>
    </row>
    <row r="27" spans="1:39" ht="23.1" customHeight="1" x14ac:dyDescent="0.25">
      <c r="A27" s="442"/>
      <c r="B27" s="457"/>
      <c r="C27" s="458"/>
      <c r="D27" s="57" t="s">
        <v>61</v>
      </c>
      <c r="E27" s="57" t="s">
        <v>62</v>
      </c>
      <c r="F27" s="57" t="s">
        <v>41</v>
      </c>
      <c r="G27" s="57" t="s">
        <v>63</v>
      </c>
      <c r="H27" s="57" t="s">
        <v>64</v>
      </c>
      <c r="I27" s="57" t="s">
        <v>65</v>
      </c>
      <c r="J27" s="57" t="s">
        <v>66</v>
      </c>
      <c r="K27" s="57" t="s">
        <v>67</v>
      </c>
      <c r="L27" s="57" t="s">
        <v>68</v>
      </c>
      <c r="M27" s="57" t="s">
        <v>69</v>
      </c>
      <c r="N27" s="57" t="s">
        <v>70</v>
      </c>
      <c r="O27" s="57" t="s">
        <v>71</v>
      </c>
      <c r="P27" s="57" t="s">
        <v>25</v>
      </c>
      <c r="Q27" s="417" t="s">
        <v>131</v>
      </c>
      <c r="R27" s="418"/>
      <c r="S27" s="418"/>
      <c r="T27" s="419"/>
      <c r="U27" s="417" t="s">
        <v>87</v>
      </c>
      <c r="V27" s="418"/>
      <c r="W27" s="418"/>
      <c r="X27" s="419"/>
      <c r="Y27" s="417" t="s">
        <v>88</v>
      </c>
      <c r="Z27" s="418"/>
      <c r="AA27" s="418"/>
      <c r="AB27" s="420"/>
      <c r="AC27" s="202"/>
      <c r="AD27" s="202"/>
      <c r="AE27" s="61"/>
      <c r="AF27" s="61"/>
      <c r="AG27" s="61"/>
      <c r="AH27" s="61"/>
      <c r="AI27" s="61"/>
      <c r="AJ27" s="61"/>
      <c r="AK27" s="61"/>
      <c r="AL27" s="61"/>
      <c r="AM27" s="61"/>
    </row>
    <row r="28" spans="1:39" ht="33" customHeight="1" x14ac:dyDescent="0.25">
      <c r="A28" s="573"/>
      <c r="B28" s="790"/>
      <c r="C28" s="65" t="s">
        <v>89</v>
      </c>
      <c r="D28" s="59"/>
      <c r="E28" s="59"/>
      <c r="F28" s="59"/>
      <c r="G28" s="59"/>
      <c r="H28" s="59"/>
      <c r="I28" s="59"/>
      <c r="J28" s="59"/>
      <c r="K28" s="59"/>
      <c r="L28" s="59"/>
      <c r="M28" s="59"/>
      <c r="N28" s="59"/>
      <c r="O28" s="59"/>
      <c r="P28" s="99">
        <f>SUM(D28:O28)</f>
        <v>0</v>
      </c>
      <c r="Q28" s="754" t="s">
        <v>132</v>
      </c>
      <c r="R28" s="755"/>
      <c r="S28" s="755"/>
      <c r="T28" s="760"/>
      <c r="U28" s="754" t="s">
        <v>133</v>
      </c>
      <c r="V28" s="755"/>
      <c r="W28" s="755"/>
      <c r="X28" s="760"/>
      <c r="Y28" s="754" t="s">
        <v>134</v>
      </c>
      <c r="Z28" s="755"/>
      <c r="AA28" s="755"/>
      <c r="AB28" s="756"/>
      <c r="AC28" s="202"/>
      <c r="AD28" s="202"/>
      <c r="AE28" s="61"/>
      <c r="AF28" s="61"/>
      <c r="AG28" s="61"/>
      <c r="AH28" s="61"/>
      <c r="AI28" s="61"/>
      <c r="AJ28" s="61"/>
      <c r="AK28" s="61"/>
      <c r="AL28" s="61"/>
      <c r="AM28" s="61"/>
    </row>
    <row r="29" spans="1:39" ht="33.950000000000003" customHeight="1" x14ac:dyDescent="0.25">
      <c r="A29" s="574"/>
      <c r="B29" s="422"/>
      <c r="C29" s="73" t="s">
        <v>90</v>
      </c>
      <c r="D29" s="100"/>
      <c r="E29" s="100"/>
      <c r="F29" s="100"/>
      <c r="G29" s="81"/>
      <c r="H29" s="81"/>
      <c r="I29" s="81"/>
      <c r="J29" s="81"/>
      <c r="K29" s="81"/>
      <c r="L29" s="81"/>
      <c r="M29" s="81"/>
      <c r="N29" s="81"/>
      <c r="O29" s="81"/>
      <c r="P29" s="101">
        <f>SUM(D29:O29)</f>
        <v>0</v>
      </c>
      <c r="Q29" s="757"/>
      <c r="R29" s="758"/>
      <c r="S29" s="758"/>
      <c r="T29" s="761"/>
      <c r="U29" s="757"/>
      <c r="V29" s="758"/>
      <c r="W29" s="758"/>
      <c r="X29" s="761"/>
      <c r="Y29" s="757"/>
      <c r="Z29" s="758"/>
      <c r="AA29" s="758"/>
      <c r="AB29" s="759"/>
      <c r="AC29" s="63"/>
      <c r="AD29" s="202"/>
      <c r="AE29" s="61"/>
      <c r="AF29" s="61"/>
      <c r="AG29" s="61"/>
      <c r="AH29" s="61"/>
      <c r="AI29" s="61"/>
      <c r="AJ29" s="61"/>
      <c r="AK29" s="61"/>
      <c r="AL29" s="61"/>
      <c r="AM29" s="61"/>
    </row>
    <row r="30" spans="1:39" ht="26.1" customHeight="1" x14ac:dyDescent="0.25">
      <c r="A30" s="441" t="s">
        <v>91</v>
      </c>
      <c r="B30" s="443" t="s">
        <v>92</v>
      </c>
      <c r="C30" s="445" t="s">
        <v>93</v>
      </c>
      <c r="D30" s="445"/>
      <c r="E30" s="445"/>
      <c r="F30" s="445"/>
      <c r="G30" s="445"/>
      <c r="H30" s="445"/>
      <c r="I30" s="445"/>
      <c r="J30" s="445"/>
      <c r="K30" s="445"/>
      <c r="L30" s="445"/>
      <c r="M30" s="445"/>
      <c r="N30" s="445"/>
      <c r="O30" s="445"/>
      <c r="P30" s="445"/>
      <c r="Q30" s="446" t="s">
        <v>94</v>
      </c>
      <c r="R30" s="447"/>
      <c r="S30" s="447"/>
      <c r="T30" s="447"/>
      <c r="U30" s="447"/>
      <c r="V30" s="447"/>
      <c r="W30" s="447"/>
      <c r="X30" s="447"/>
      <c r="Y30" s="447"/>
      <c r="Z30" s="447"/>
      <c r="AA30" s="447"/>
      <c r="AB30" s="448"/>
      <c r="AC30" s="202"/>
      <c r="AD30" s="202"/>
      <c r="AE30" s="61"/>
      <c r="AF30" s="61"/>
      <c r="AG30" s="61"/>
      <c r="AH30" s="61"/>
      <c r="AI30" s="61"/>
      <c r="AJ30" s="61"/>
      <c r="AK30" s="61"/>
      <c r="AL30" s="61"/>
      <c r="AM30" s="61"/>
    </row>
    <row r="31" spans="1:39" ht="26.1" customHeight="1" x14ac:dyDescent="0.25">
      <c r="A31" s="442"/>
      <c r="B31" s="444"/>
      <c r="C31" s="57" t="s">
        <v>95</v>
      </c>
      <c r="D31" s="57" t="s">
        <v>96</v>
      </c>
      <c r="E31" s="57" t="s">
        <v>97</v>
      </c>
      <c r="F31" s="57" t="s">
        <v>98</v>
      </c>
      <c r="G31" s="57" t="s">
        <v>99</v>
      </c>
      <c r="H31" s="57" t="s">
        <v>100</v>
      </c>
      <c r="I31" s="57" t="s">
        <v>101</v>
      </c>
      <c r="J31" s="57" t="s">
        <v>102</v>
      </c>
      <c r="K31" s="57" t="s">
        <v>103</v>
      </c>
      <c r="L31" s="57" t="s">
        <v>104</v>
      </c>
      <c r="M31" s="57" t="s">
        <v>105</v>
      </c>
      <c r="N31" s="57" t="s">
        <v>106</v>
      </c>
      <c r="O31" s="57" t="s">
        <v>107</v>
      </c>
      <c r="P31" s="57" t="s">
        <v>21</v>
      </c>
      <c r="Q31" s="449" t="s">
        <v>108</v>
      </c>
      <c r="R31" s="450"/>
      <c r="S31" s="450"/>
      <c r="T31" s="450"/>
      <c r="U31" s="450"/>
      <c r="V31" s="450"/>
      <c r="W31" s="450"/>
      <c r="X31" s="450"/>
      <c r="Y31" s="450"/>
      <c r="Z31" s="450"/>
      <c r="AA31" s="450"/>
      <c r="AB31" s="451"/>
      <c r="AC31" s="202"/>
      <c r="AD31" s="202"/>
      <c r="AE31" s="64"/>
      <c r="AF31" s="64"/>
      <c r="AG31" s="64"/>
      <c r="AH31" s="64"/>
      <c r="AI31" s="64"/>
      <c r="AJ31" s="64"/>
      <c r="AK31" s="64"/>
      <c r="AL31" s="64"/>
      <c r="AM31" s="64"/>
    </row>
    <row r="32" spans="1:39" ht="28.5" customHeight="1" x14ac:dyDescent="0.25">
      <c r="A32" s="814"/>
      <c r="B32" s="749"/>
      <c r="C32" s="65" t="s">
        <v>89</v>
      </c>
      <c r="D32" s="102"/>
      <c r="E32" s="102"/>
      <c r="F32" s="102"/>
      <c r="G32" s="102"/>
      <c r="H32" s="102"/>
      <c r="I32" s="102"/>
      <c r="J32" s="102"/>
      <c r="K32" s="102"/>
      <c r="L32" s="102"/>
      <c r="M32" s="102"/>
      <c r="N32" s="102"/>
      <c r="O32" s="102"/>
      <c r="P32" s="67">
        <f t="shared" ref="P32:P39" si="0">SUM(D32:O32)</f>
        <v>0</v>
      </c>
      <c r="Q32" s="793" t="s">
        <v>135</v>
      </c>
      <c r="R32" s="794"/>
      <c r="S32" s="794"/>
      <c r="T32" s="794"/>
      <c r="U32" s="794"/>
      <c r="V32" s="794"/>
      <c r="W32" s="794"/>
      <c r="X32" s="794"/>
      <c r="Y32" s="794"/>
      <c r="Z32" s="794"/>
      <c r="AA32" s="794"/>
      <c r="AB32" s="795"/>
      <c r="AC32" s="71"/>
      <c r="AD32" s="202"/>
      <c r="AE32" s="72"/>
      <c r="AF32" s="72"/>
      <c r="AG32" s="72"/>
      <c r="AH32" s="72"/>
      <c r="AI32" s="72"/>
      <c r="AJ32" s="72"/>
      <c r="AK32" s="72"/>
      <c r="AL32" s="72"/>
      <c r="AM32" s="72"/>
    </row>
    <row r="33" spans="1:29" ht="28.5" customHeight="1" x14ac:dyDescent="0.25">
      <c r="A33" s="815"/>
      <c r="B33" s="750"/>
      <c r="C33" s="68" t="s">
        <v>90</v>
      </c>
      <c r="D33" s="69"/>
      <c r="E33" s="69"/>
      <c r="F33" s="69"/>
      <c r="G33" s="69"/>
      <c r="H33" s="69"/>
      <c r="I33" s="69"/>
      <c r="J33" s="69"/>
      <c r="K33" s="69"/>
      <c r="L33" s="69"/>
      <c r="M33" s="69"/>
      <c r="N33" s="69"/>
      <c r="O33" s="69"/>
      <c r="P33" s="70">
        <f t="shared" si="0"/>
        <v>0</v>
      </c>
      <c r="Q33" s="796"/>
      <c r="R33" s="797"/>
      <c r="S33" s="797"/>
      <c r="T33" s="797"/>
      <c r="U33" s="797"/>
      <c r="V33" s="797"/>
      <c r="W33" s="797"/>
      <c r="X33" s="797"/>
      <c r="Y33" s="797"/>
      <c r="Z33" s="797"/>
      <c r="AA33" s="797"/>
      <c r="AB33" s="798"/>
      <c r="AC33" s="71"/>
    </row>
    <row r="34" spans="1:29" ht="28.5" customHeight="1" x14ac:dyDescent="0.25">
      <c r="A34" s="815"/>
      <c r="B34" s="774"/>
      <c r="C34" s="62" t="s">
        <v>89</v>
      </c>
      <c r="D34" s="66"/>
      <c r="E34" s="66"/>
      <c r="F34" s="66"/>
      <c r="G34" s="66"/>
      <c r="H34" s="66"/>
      <c r="I34" s="66"/>
      <c r="J34" s="66"/>
      <c r="K34" s="66"/>
      <c r="L34" s="66"/>
      <c r="M34" s="66"/>
      <c r="N34" s="66"/>
      <c r="O34" s="66"/>
      <c r="P34" s="70">
        <f t="shared" si="0"/>
        <v>0</v>
      </c>
      <c r="Q34" s="762"/>
      <c r="R34" s="763"/>
      <c r="S34" s="763"/>
      <c r="T34" s="763"/>
      <c r="U34" s="763"/>
      <c r="V34" s="763"/>
      <c r="W34" s="763"/>
      <c r="X34" s="763"/>
      <c r="Y34" s="763"/>
      <c r="Z34" s="763"/>
      <c r="AA34" s="763"/>
      <c r="AB34" s="764"/>
      <c r="AC34" s="71"/>
    </row>
    <row r="35" spans="1:29" ht="28.5" customHeight="1" x14ac:dyDescent="0.25">
      <c r="A35" s="815"/>
      <c r="B35" s="750"/>
      <c r="C35" s="68" t="s">
        <v>90</v>
      </c>
      <c r="D35" s="69"/>
      <c r="E35" s="69"/>
      <c r="F35" s="69"/>
      <c r="G35" s="69"/>
      <c r="H35" s="69"/>
      <c r="I35" s="69"/>
      <c r="J35" s="69"/>
      <c r="K35" s="69"/>
      <c r="L35" s="103"/>
      <c r="M35" s="103"/>
      <c r="N35" s="103"/>
      <c r="O35" s="103"/>
      <c r="P35" s="70">
        <f t="shared" si="0"/>
        <v>0</v>
      </c>
      <c r="Q35" s="771"/>
      <c r="R35" s="772"/>
      <c r="S35" s="772"/>
      <c r="T35" s="772"/>
      <c r="U35" s="772"/>
      <c r="V35" s="772"/>
      <c r="W35" s="772"/>
      <c r="X35" s="772"/>
      <c r="Y35" s="772"/>
      <c r="Z35" s="772"/>
      <c r="AA35" s="772"/>
      <c r="AB35" s="773"/>
      <c r="AC35" s="71"/>
    </row>
    <row r="36" spans="1:29" ht="28.5" customHeight="1" x14ac:dyDescent="0.25">
      <c r="A36" s="808"/>
      <c r="B36" s="774"/>
      <c r="C36" s="62" t="s">
        <v>89</v>
      </c>
      <c r="D36" s="66"/>
      <c r="E36" s="66"/>
      <c r="F36" s="66"/>
      <c r="G36" s="66"/>
      <c r="H36" s="66"/>
      <c r="I36" s="66"/>
      <c r="J36" s="66"/>
      <c r="K36" s="66"/>
      <c r="L36" s="66"/>
      <c r="M36" s="66"/>
      <c r="N36" s="66"/>
      <c r="O36" s="66"/>
      <c r="P36" s="70">
        <f t="shared" si="0"/>
        <v>0</v>
      </c>
      <c r="Q36" s="762"/>
      <c r="R36" s="763"/>
      <c r="S36" s="763"/>
      <c r="T36" s="763"/>
      <c r="U36" s="763"/>
      <c r="V36" s="763"/>
      <c r="W36" s="763"/>
      <c r="X36" s="763"/>
      <c r="Y36" s="763"/>
      <c r="Z36" s="763"/>
      <c r="AA36" s="763"/>
      <c r="AB36" s="764"/>
      <c r="AC36" s="71"/>
    </row>
    <row r="37" spans="1:29" ht="28.5" customHeight="1" x14ac:dyDescent="0.25">
      <c r="A37" s="809"/>
      <c r="B37" s="750"/>
      <c r="C37" s="68" t="s">
        <v>90</v>
      </c>
      <c r="D37" s="69"/>
      <c r="E37" s="69"/>
      <c r="F37" s="69"/>
      <c r="G37" s="69"/>
      <c r="H37" s="69"/>
      <c r="I37" s="69"/>
      <c r="J37" s="69"/>
      <c r="K37" s="69"/>
      <c r="L37" s="103"/>
      <c r="M37" s="103"/>
      <c r="N37" s="103"/>
      <c r="O37" s="103"/>
      <c r="P37" s="70">
        <f t="shared" si="0"/>
        <v>0</v>
      </c>
      <c r="Q37" s="771"/>
      <c r="R37" s="772"/>
      <c r="S37" s="772"/>
      <c r="T37" s="772"/>
      <c r="U37" s="772"/>
      <c r="V37" s="772"/>
      <c r="W37" s="772"/>
      <c r="X37" s="772"/>
      <c r="Y37" s="772"/>
      <c r="Z37" s="772"/>
      <c r="AA37" s="772"/>
      <c r="AB37" s="773"/>
      <c r="AC37" s="71"/>
    </row>
    <row r="38" spans="1:29" ht="28.5" customHeight="1" x14ac:dyDescent="0.25">
      <c r="A38" s="751"/>
      <c r="B38" s="774"/>
      <c r="C38" s="62" t="s">
        <v>89</v>
      </c>
      <c r="D38" s="66"/>
      <c r="E38" s="66"/>
      <c r="F38" s="66"/>
      <c r="G38" s="66"/>
      <c r="H38" s="66"/>
      <c r="I38" s="66"/>
      <c r="J38" s="66"/>
      <c r="K38" s="66"/>
      <c r="L38" s="66"/>
      <c r="M38" s="66"/>
      <c r="N38" s="66"/>
      <c r="O38" s="66"/>
      <c r="P38" s="70">
        <f t="shared" si="0"/>
        <v>0</v>
      </c>
      <c r="Q38" s="762"/>
      <c r="R38" s="763"/>
      <c r="S38" s="763"/>
      <c r="T38" s="763"/>
      <c r="U38" s="763"/>
      <c r="V38" s="763"/>
      <c r="W38" s="763"/>
      <c r="X38" s="763"/>
      <c r="Y38" s="763"/>
      <c r="Z38" s="763"/>
      <c r="AA38" s="763"/>
      <c r="AB38" s="764"/>
      <c r="AC38" s="71"/>
    </row>
    <row r="39" spans="1:29" ht="28.5" customHeight="1" x14ac:dyDescent="0.25">
      <c r="A39" s="752"/>
      <c r="B39" s="775"/>
      <c r="C39" s="73" t="s">
        <v>90</v>
      </c>
      <c r="D39" s="74"/>
      <c r="E39" s="74"/>
      <c r="F39" s="74"/>
      <c r="G39" s="74"/>
      <c r="H39" s="74"/>
      <c r="I39" s="74"/>
      <c r="J39" s="74"/>
      <c r="K39" s="74"/>
      <c r="L39" s="75"/>
      <c r="M39" s="75"/>
      <c r="N39" s="75"/>
      <c r="O39" s="75"/>
      <c r="P39" s="76">
        <f t="shared" si="0"/>
        <v>0</v>
      </c>
      <c r="Q39" s="765"/>
      <c r="R39" s="766"/>
      <c r="S39" s="766"/>
      <c r="T39" s="766"/>
      <c r="U39" s="766"/>
      <c r="V39" s="766"/>
      <c r="W39" s="766"/>
      <c r="X39" s="766"/>
      <c r="Y39" s="766"/>
      <c r="Z39" s="766"/>
      <c r="AA39" s="766"/>
      <c r="AB39" s="767"/>
      <c r="AC39" s="71"/>
    </row>
    <row r="40" spans="1:29" x14ac:dyDescent="0.25">
      <c r="A40" s="202" t="s">
        <v>112</v>
      </c>
      <c r="B40" s="202"/>
      <c r="C40" s="202"/>
      <c r="D40" s="202"/>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row>
  </sheetData>
  <mergeCells count="86">
    <mergeCell ref="A22:A23"/>
    <mergeCell ref="Y27:AB27"/>
    <mergeCell ref="A36:A37"/>
    <mergeCell ref="W19:X19"/>
    <mergeCell ref="B36:B37"/>
    <mergeCell ref="Y19:Z19"/>
    <mergeCell ref="B34:B35"/>
    <mergeCell ref="A32:A33"/>
    <mergeCell ref="A28:A29"/>
    <mergeCell ref="A25:AB25"/>
    <mergeCell ref="B30:B31"/>
    <mergeCell ref="A30:A31"/>
    <mergeCell ref="Q31:AB31"/>
    <mergeCell ref="C26:C27"/>
    <mergeCell ref="A34:A35"/>
    <mergeCell ref="D26:P26"/>
    <mergeCell ref="Q32:AB33"/>
    <mergeCell ref="V13:Y13"/>
    <mergeCell ref="T19:V19"/>
    <mergeCell ref="AA13:AB13"/>
    <mergeCell ref="Q24:AB24"/>
    <mergeCell ref="Q28:T29"/>
    <mergeCell ref="Q26:AB26"/>
    <mergeCell ref="Q27:T27"/>
    <mergeCell ref="Y17:Z17"/>
    <mergeCell ref="T17:V17"/>
    <mergeCell ref="Q15:AB15"/>
    <mergeCell ref="Q17:S17"/>
    <mergeCell ref="C30:P30"/>
    <mergeCell ref="AA19:AB19"/>
    <mergeCell ref="C12:Z12"/>
    <mergeCell ref="Z1:AB1"/>
    <mergeCell ref="Z3:AB3"/>
    <mergeCell ref="Y7:Z7"/>
    <mergeCell ref="Q30:AB30"/>
    <mergeCell ref="R11:V11"/>
    <mergeCell ref="B22:C23"/>
    <mergeCell ref="B28:B29"/>
    <mergeCell ref="B24:C24"/>
    <mergeCell ref="B26:B27"/>
    <mergeCell ref="B3:Y4"/>
    <mergeCell ref="C7:K9"/>
    <mergeCell ref="C13:Q13"/>
    <mergeCell ref="Q16:V16"/>
    <mergeCell ref="Y11:AB11"/>
    <mergeCell ref="A13:B13"/>
    <mergeCell ref="AA8:AB8"/>
    <mergeCell ref="A21:AB21"/>
    <mergeCell ref="C15:C16"/>
    <mergeCell ref="A15:B16"/>
    <mergeCell ref="A7:B9"/>
    <mergeCell ref="W11:X11"/>
    <mergeCell ref="W16:AB16"/>
    <mergeCell ref="T18:V18"/>
    <mergeCell ref="B32:B33"/>
    <mergeCell ref="A38:A39"/>
    <mergeCell ref="S13:T13"/>
    <mergeCell ref="Y28:AB29"/>
    <mergeCell ref="C11:K11"/>
    <mergeCell ref="U28:X29"/>
    <mergeCell ref="Q38:AB39"/>
    <mergeCell ref="Q19:S19"/>
    <mergeCell ref="Q34:AB35"/>
    <mergeCell ref="M11:Q11"/>
    <mergeCell ref="P22:P23"/>
    <mergeCell ref="D22:O22"/>
    <mergeCell ref="Q36:AB37"/>
    <mergeCell ref="U27:X27"/>
    <mergeCell ref="Q22:AB23"/>
    <mergeCell ref="B38:B39"/>
    <mergeCell ref="B1:Y1"/>
    <mergeCell ref="W17:X17"/>
    <mergeCell ref="A11:B11"/>
    <mergeCell ref="AA17:AB17"/>
    <mergeCell ref="A26:A27"/>
    <mergeCell ref="U7:V9"/>
    <mergeCell ref="B2:Y2"/>
    <mergeCell ref="A1:A4"/>
    <mergeCell ref="Y8:Z8"/>
    <mergeCell ref="R7:T9"/>
    <mergeCell ref="AA7:AB7"/>
    <mergeCell ref="AA9:AB9"/>
    <mergeCell ref="Y9:Z9"/>
    <mergeCell ref="W7:X9"/>
    <mergeCell ref="Z2:AB2"/>
    <mergeCell ref="Z4:AB4"/>
  </mergeCells>
  <dataValidations count="2">
    <dataValidation type="textLength" operator="lessThanOrEqual" allowBlank="1" showInputMessage="1" showErrorMessage="1" errorTitle="Máximo 2.000 caracteres" error="Máximo 2.000 caracteres" promptTitle="2.000 caracteres" sqref="Q24:AB24" xr:uid="{00000000-0002-0000-0600-000000000000}">
      <formula1>2000</formula1>
    </dataValidation>
    <dataValidation type="textLength" operator="lessThanOrEqual" allowBlank="1" showInputMessage="1" showErrorMessage="1" errorTitle="Máximo 2.000 caracteres" error="Máximo 2.000 caracteres" sqref="Q32:AB39 Y28 U28 Q28" xr:uid="{00000000-0002-0000-0600-000001000000}">
      <formula1>2000</formula1>
    </dataValidation>
  </dataValidations>
  <pageMargins left="0" right="0" top="0" bottom="0" header="0" footer="0"/>
  <pageSetup paperSize="41" scale="48" orientation="landscape"/>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2ED44-1A18-4C9E-912A-7D316D996C33}">
  <sheetPr>
    <tabColor rgb="FFB2A1C6"/>
    <pageSetUpPr fitToPage="1"/>
  </sheetPr>
  <dimension ref="A1:AP42"/>
  <sheetViews>
    <sheetView topLeftCell="T36" zoomScale="55" zoomScaleNormal="55" workbookViewId="0">
      <selection activeCell="AH30" sqref="AH30"/>
    </sheetView>
  </sheetViews>
  <sheetFormatPr baseColWidth="10" defaultColWidth="10.85546875" defaultRowHeight="15" x14ac:dyDescent="0.25"/>
  <cols>
    <col min="1" max="1" width="38.42578125" style="10" customWidth="1"/>
    <col min="2" max="2" width="23" style="10" customWidth="1"/>
    <col min="3" max="14" width="20.7109375" style="10" customWidth="1"/>
    <col min="15" max="15" width="23.28515625" style="10" customWidth="1"/>
    <col min="16" max="18" width="18.140625" style="10" customWidth="1"/>
    <col min="19" max="19" width="21.42578125" style="10" customWidth="1"/>
    <col min="20" max="21" width="18.140625" style="10" customWidth="1"/>
    <col min="22" max="22" width="22.85546875" style="10" customWidth="1"/>
    <col min="23" max="27" width="18.140625" style="10" customWidth="1"/>
    <col min="28" max="28" width="22.7109375" style="10" customWidth="1"/>
    <col min="29" max="29" width="19" style="10" customWidth="1"/>
    <col min="30" max="30" width="19.42578125" style="10" customWidth="1"/>
    <col min="31" max="31" width="6.28515625" style="10" bestFit="1" customWidth="1"/>
    <col min="32" max="32" width="30.85546875" style="10" customWidth="1"/>
    <col min="33" max="33" width="18.42578125" style="10" bestFit="1" customWidth="1"/>
    <col min="34" max="34" width="8.42578125" style="10" customWidth="1"/>
    <col min="35" max="35" width="18.42578125" style="10" bestFit="1" customWidth="1"/>
    <col min="36" max="36" width="5.7109375" style="10" customWidth="1"/>
    <col min="37" max="37" width="18.42578125" style="10" bestFit="1" customWidth="1"/>
    <col min="38" max="38" width="4.7109375" style="10" customWidth="1"/>
    <col min="39" max="39" width="23" style="10" bestFit="1" customWidth="1"/>
    <col min="40" max="40" width="10.85546875" style="10"/>
    <col min="41" max="41" width="18.42578125" style="10" bestFit="1" customWidth="1"/>
    <col min="42" max="42" width="21" style="10" customWidth="1"/>
    <col min="43" max="16384" width="10.85546875" style="10"/>
  </cols>
  <sheetData>
    <row r="1" spans="1:30" ht="32.25" customHeight="1" thickBot="1" x14ac:dyDescent="0.3">
      <c r="A1" s="534"/>
      <c r="B1" s="537" t="s">
        <v>33</v>
      </c>
      <c r="C1" s="538"/>
      <c r="D1" s="538"/>
      <c r="E1" s="538"/>
      <c r="F1" s="538"/>
      <c r="G1" s="538"/>
      <c r="H1" s="538"/>
      <c r="I1" s="538"/>
      <c r="J1" s="538"/>
      <c r="K1" s="538"/>
      <c r="L1" s="538"/>
      <c r="M1" s="538"/>
      <c r="N1" s="538"/>
      <c r="O1" s="538"/>
      <c r="P1" s="538"/>
      <c r="Q1" s="538"/>
      <c r="R1" s="538"/>
      <c r="S1" s="538"/>
      <c r="T1" s="538"/>
      <c r="U1" s="538"/>
      <c r="V1" s="538"/>
      <c r="W1" s="538"/>
      <c r="X1" s="538"/>
      <c r="Y1" s="538"/>
      <c r="Z1" s="538"/>
      <c r="AA1" s="539"/>
      <c r="AB1" s="540" t="s">
        <v>34</v>
      </c>
      <c r="AC1" s="541"/>
      <c r="AD1" s="542"/>
    </row>
    <row r="2" spans="1:30" ht="30.75" customHeight="1" thickBot="1" x14ac:dyDescent="0.3">
      <c r="A2" s="535"/>
      <c r="B2" s="537" t="s">
        <v>35</v>
      </c>
      <c r="C2" s="538"/>
      <c r="D2" s="538"/>
      <c r="E2" s="538"/>
      <c r="F2" s="538"/>
      <c r="G2" s="538"/>
      <c r="H2" s="538"/>
      <c r="I2" s="538"/>
      <c r="J2" s="538"/>
      <c r="K2" s="538"/>
      <c r="L2" s="538"/>
      <c r="M2" s="538"/>
      <c r="N2" s="538"/>
      <c r="O2" s="538"/>
      <c r="P2" s="538"/>
      <c r="Q2" s="538"/>
      <c r="R2" s="538"/>
      <c r="S2" s="538"/>
      <c r="T2" s="538"/>
      <c r="U2" s="538"/>
      <c r="V2" s="538"/>
      <c r="W2" s="538"/>
      <c r="X2" s="538"/>
      <c r="Y2" s="538"/>
      <c r="Z2" s="538"/>
      <c r="AA2" s="539"/>
      <c r="AB2" s="543" t="s">
        <v>36</v>
      </c>
      <c r="AC2" s="544"/>
      <c r="AD2" s="545"/>
    </row>
    <row r="3" spans="1:30" ht="24" customHeight="1" x14ac:dyDescent="0.25">
      <c r="A3" s="535"/>
      <c r="B3" s="454" t="s">
        <v>37</v>
      </c>
      <c r="C3" s="455"/>
      <c r="D3" s="455"/>
      <c r="E3" s="455"/>
      <c r="F3" s="455"/>
      <c r="G3" s="455"/>
      <c r="H3" s="455"/>
      <c r="I3" s="455"/>
      <c r="J3" s="455"/>
      <c r="K3" s="455"/>
      <c r="L3" s="455"/>
      <c r="M3" s="455"/>
      <c r="N3" s="455"/>
      <c r="O3" s="455"/>
      <c r="P3" s="455"/>
      <c r="Q3" s="455"/>
      <c r="R3" s="455"/>
      <c r="S3" s="455"/>
      <c r="T3" s="455"/>
      <c r="U3" s="455"/>
      <c r="V3" s="455"/>
      <c r="W3" s="455"/>
      <c r="X3" s="455"/>
      <c r="Y3" s="455"/>
      <c r="Z3" s="455"/>
      <c r="AA3" s="456"/>
      <c r="AB3" s="543" t="s">
        <v>38</v>
      </c>
      <c r="AC3" s="544"/>
      <c r="AD3" s="545"/>
    </row>
    <row r="4" spans="1:30" ht="21.95" customHeight="1" thickBot="1" x14ac:dyDescent="0.3">
      <c r="A4" s="536"/>
      <c r="B4" s="546"/>
      <c r="C4" s="547"/>
      <c r="D4" s="547"/>
      <c r="E4" s="547"/>
      <c r="F4" s="547"/>
      <c r="G4" s="547"/>
      <c r="H4" s="547"/>
      <c r="I4" s="547"/>
      <c r="J4" s="547"/>
      <c r="K4" s="547"/>
      <c r="L4" s="547"/>
      <c r="M4" s="547"/>
      <c r="N4" s="547"/>
      <c r="O4" s="547"/>
      <c r="P4" s="547"/>
      <c r="Q4" s="547"/>
      <c r="R4" s="547"/>
      <c r="S4" s="547"/>
      <c r="T4" s="547"/>
      <c r="U4" s="547"/>
      <c r="V4" s="547"/>
      <c r="W4" s="547"/>
      <c r="X4" s="547"/>
      <c r="Y4" s="547"/>
      <c r="Z4" s="547"/>
      <c r="AA4" s="548"/>
      <c r="AB4" s="549" t="s">
        <v>39</v>
      </c>
      <c r="AC4" s="550"/>
      <c r="AD4" s="551"/>
    </row>
    <row r="5" spans="1:30" ht="9" customHeight="1" thickBot="1" x14ac:dyDescent="0.3">
      <c r="A5" s="11"/>
      <c r="B5" s="12"/>
      <c r="C5" s="13"/>
      <c r="D5" s="14"/>
      <c r="E5" s="14"/>
      <c r="F5" s="14"/>
      <c r="G5" s="14"/>
      <c r="H5" s="14"/>
      <c r="I5" s="14"/>
      <c r="J5" s="14"/>
      <c r="K5" s="14"/>
      <c r="L5" s="14"/>
      <c r="M5" s="14"/>
      <c r="N5" s="14"/>
      <c r="O5" s="14"/>
      <c r="P5" s="14"/>
      <c r="Q5" s="14"/>
      <c r="R5" s="14"/>
      <c r="S5" s="14"/>
      <c r="T5" s="14"/>
      <c r="U5" s="14"/>
      <c r="V5" s="14"/>
      <c r="W5" s="14"/>
      <c r="X5" s="14"/>
      <c r="Y5" s="14"/>
      <c r="Z5" s="15"/>
      <c r="AA5" s="14"/>
      <c r="AB5" s="16"/>
      <c r="AC5" s="17"/>
      <c r="AD5" s="18"/>
    </row>
    <row r="6" spans="1:30" ht="9" customHeight="1" thickBot="1" x14ac:dyDescent="0.3">
      <c r="A6" s="19"/>
      <c r="B6" s="14"/>
      <c r="C6" s="14"/>
      <c r="D6" s="14"/>
      <c r="E6" s="14"/>
      <c r="F6" s="14"/>
      <c r="G6" s="14"/>
      <c r="H6" s="14"/>
      <c r="I6" s="14"/>
      <c r="J6" s="14"/>
      <c r="K6" s="14"/>
      <c r="L6" s="14"/>
      <c r="M6" s="14"/>
      <c r="N6" s="14"/>
      <c r="O6" s="14"/>
      <c r="P6" s="14"/>
      <c r="Q6" s="14"/>
      <c r="R6" s="14"/>
      <c r="S6" s="14"/>
      <c r="T6" s="14"/>
      <c r="U6" s="14"/>
      <c r="V6" s="14"/>
      <c r="W6" s="14"/>
      <c r="X6" s="14"/>
      <c r="Y6" s="14"/>
      <c r="Z6" s="15"/>
      <c r="AA6" s="14"/>
      <c r="AB6" s="14"/>
      <c r="AC6" s="20"/>
      <c r="AD6" s="21"/>
    </row>
    <row r="7" spans="1:30" x14ac:dyDescent="0.25">
      <c r="A7" s="505" t="s">
        <v>40</v>
      </c>
      <c r="B7" s="506"/>
      <c r="C7" s="520" t="s">
        <v>64</v>
      </c>
      <c r="D7" s="505" t="s">
        <v>42</v>
      </c>
      <c r="E7" s="523"/>
      <c r="F7" s="523"/>
      <c r="G7" s="523"/>
      <c r="H7" s="506"/>
      <c r="I7" s="526">
        <v>45079</v>
      </c>
      <c r="J7" s="527"/>
      <c r="K7" s="505" t="s">
        <v>43</v>
      </c>
      <c r="L7" s="506"/>
      <c r="M7" s="532" t="s">
        <v>44</v>
      </c>
      <c r="N7" s="533"/>
      <c r="O7" s="499"/>
      <c r="P7" s="500"/>
      <c r="Q7" s="14"/>
      <c r="R7" s="14"/>
      <c r="S7" s="14"/>
      <c r="T7" s="14"/>
      <c r="U7" s="14"/>
      <c r="V7" s="14"/>
      <c r="W7" s="14"/>
      <c r="X7" s="14"/>
      <c r="Y7" s="14"/>
      <c r="Z7" s="15"/>
      <c r="AA7" s="14"/>
      <c r="AB7" s="14"/>
      <c r="AC7" s="20"/>
      <c r="AD7" s="21"/>
    </row>
    <row r="8" spans="1:30" x14ac:dyDescent="0.25">
      <c r="A8" s="507"/>
      <c r="B8" s="508"/>
      <c r="C8" s="521"/>
      <c r="D8" s="507"/>
      <c r="E8" s="524"/>
      <c r="F8" s="524"/>
      <c r="G8" s="524"/>
      <c r="H8" s="508"/>
      <c r="I8" s="528"/>
      <c r="J8" s="529"/>
      <c r="K8" s="507"/>
      <c r="L8" s="508"/>
      <c r="M8" s="501" t="s">
        <v>45</v>
      </c>
      <c r="N8" s="502"/>
      <c r="O8" s="776"/>
      <c r="P8" s="777"/>
      <c r="Q8" s="14"/>
      <c r="R8" s="14"/>
      <c r="S8" s="14"/>
      <c r="T8" s="14"/>
      <c r="U8" s="14"/>
      <c r="V8" s="14"/>
      <c r="W8" s="14"/>
      <c r="X8" s="14"/>
      <c r="Y8" s="14"/>
      <c r="Z8" s="15"/>
      <c r="AA8" s="14"/>
      <c r="AB8" s="14"/>
      <c r="AC8" s="20"/>
      <c r="AD8" s="21"/>
    </row>
    <row r="9" spans="1:30" ht="15.75" thickBot="1" x14ac:dyDescent="0.3">
      <c r="A9" s="509"/>
      <c r="B9" s="510"/>
      <c r="C9" s="522"/>
      <c r="D9" s="509"/>
      <c r="E9" s="525"/>
      <c r="F9" s="525"/>
      <c r="G9" s="525"/>
      <c r="H9" s="510"/>
      <c r="I9" s="530"/>
      <c r="J9" s="531"/>
      <c r="K9" s="509"/>
      <c r="L9" s="510"/>
      <c r="M9" s="503" t="s">
        <v>46</v>
      </c>
      <c r="N9" s="504"/>
      <c r="O9" s="741" t="s">
        <v>518</v>
      </c>
      <c r="P9" s="742"/>
      <c r="Q9" s="14"/>
      <c r="R9" s="14"/>
      <c r="S9" s="14"/>
      <c r="T9" s="14"/>
      <c r="U9" s="14"/>
      <c r="V9" s="14"/>
      <c r="W9" s="14"/>
      <c r="X9" s="14"/>
      <c r="Y9" s="14"/>
      <c r="Z9" s="15"/>
      <c r="AA9" s="14"/>
      <c r="AB9" s="14"/>
      <c r="AC9" s="20"/>
      <c r="AD9" s="21"/>
    </row>
    <row r="10" spans="1:30" ht="15" customHeight="1" thickBot="1" x14ac:dyDescent="0.3">
      <c r="A10" s="22"/>
      <c r="B10" s="23"/>
      <c r="C10" s="23"/>
      <c r="D10" s="24"/>
      <c r="E10" s="24"/>
      <c r="F10" s="24"/>
      <c r="G10" s="24"/>
      <c r="H10" s="24"/>
      <c r="I10" s="25"/>
      <c r="J10" s="25"/>
      <c r="K10" s="24"/>
      <c r="L10" s="24"/>
      <c r="M10" s="26"/>
      <c r="N10" s="26"/>
      <c r="O10" s="201"/>
      <c r="P10" s="201"/>
      <c r="Q10" s="23"/>
      <c r="R10" s="23"/>
      <c r="S10" s="23"/>
      <c r="T10" s="23"/>
      <c r="U10" s="23"/>
      <c r="V10" s="23"/>
      <c r="W10" s="23"/>
      <c r="X10" s="23"/>
      <c r="Y10" s="23"/>
      <c r="Z10" s="27"/>
      <c r="AA10" s="23"/>
      <c r="AB10" s="23"/>
      <c r="AC10" s="28"/>
      <c r="AD10" s="29"/>
    </row>
    <row r="11" spans="1:30" ht="15" customHeight="1" x14ac:dyDescent="0.25">
      <c r="A11" s="505" t="s">
        <v>47</v>
      </c>
      <c r="B11" s="506"/>
      <c r="C11" s="511" t="s">
        <v>48</v>
      </c>
      <c r="D11" s="512"/>
      <c r="E11" s="512"/>
      <c r="F11" s="512"/>
      <c r="G11" s="512"/>
      <c r="H11" s="512"/>
      <c r="I11" s="512"/>
      <c r="J11" s="512"/>
      <c r="K11" s="512"/>
      <c r="L11" s="512"/>
      <c r="M11" s="512"/>
      <c r="N11" s="512"/>
      <c r="O11" s="512"/>
      <c r="P11" s="512"/>
      <c r="Q11" s="512"/>
      <c r="R11" s="512"/>
      <c r="S11" s="512"/>
      <c r="T11" s="512"/>
      <c r="U11" s="512"/>
      <c r="V11" s="512"/>
      <c r="W11" s="512"/>
      <c r="X11" s="512"/>
      <c r="Y11" s="512"/>
      <c r="Z11" s="512"/>
      <c r="AA11" s="512"/>
      <c r="AB11" s="512"/>
      <c r="AC11" s="512"/>
      <c r="AD11" s="513"/>
    </row>
    <row r="12" spans="1:30" ht="15" customHeight="1" x14ac:dyDescent="0.25">
      <c r="A12" s="507"/>
      <c r="B12" s="508"/>
      <c r="C12" s="514"/>
      <c r="D12" s="515"/>
      <c r="E12" s="515"/>
      <c r="F12" s="515"/>
      <c r="G12" s="515"/>
      <c r="H12" s="515"/>
      <c r="I12" s="515"/>
      <c r="J12" s="515"/>
      <c r="K12" s="515"/>
      <c r="L12" s="515"/>
      <c r="M12" s="515"/>
      <c r="N12" s="515"/>
      <c r="O12" s="515"/>
      <c r="P12" s="515"/>
      <c r="Q12" s="515"/>
      <c r="R12" s="515"/>
      <c r="S12" s="515"/>
      <c r="T12" s="515"/>
      <c r="U12" s="515"/>
      <c r="V12" s="515"/>
      <c r="W12" s="515"/>
      <c r="X12" s="515"/>
      <c r="Y12" s="515"/>
      <c r="Z12" s="515"/>
      <c r="AA12" s="515"/>
      <c r="AB12" s="515"/>
      <c r="AC12" s="515"/>
      <c r="AD12" s="516"/>
    </row>
    <row r="13" spans="1:30" ht="15" customHeight="1" thickBot="1" x14ac:dyDescent="0.3">
      <c r="A13" s="509"/>
      <c r="B13" s="510"/>
      <c r="C13" s="517"/>
      <c r="D13" s="518"/>
      <c r="E13" s="518"/>
      <c r="F13" s="518"/>
      <c r="G13" s="518"/>
      <c r="H13" s="518"/>
      <c r="I13" s="518"/>
      <c r="J13" s="518"/>
      <c r="K13" s="518"/>
      <c r="L13" s="518"/>
      <c r="M13" s="518"/>
      <c r="N13" s="518"/>
      <c r="O13" s="518"/>
      <c r="P13" s="518"/>
      <c r="Q13" s="518"/>
      <c r="R13" s="518"/>
      <c r="S13" s="518"/>
      <c r="T13" s="518"/>
      <c r="U13" s="518"/>
      <c r="V13" s="518"/>
      <c r="W13" s="518"/>
      <c r="X13" s="518"/>
      <c r="Y13" s="518"/>
      <c r="Z13" s="518"/>
      <c r="AA13" s="518"/>
      <c r="AB13" s="518"/>
      <c r="AC13" s="518"/>
      <c r="AD13" s="519"/>
    </row>
    <row r="14" spans="1:30" ht="9" customHeight="1" thickBot="1" x14ac:dyDescent="0.3">
      <c r="A14" s="31"/>
      <c r="B14" s="32"/>
      <c r="C14" s="33"/>
      <c r="D14" s="33"/>
      <c r="E14" s="33"/>
      <c r="F14" s="33"/>
      <c r="G14" s="33"/>
      <c r="H14" s="33"/>
      <c r="I14" s="33"/>
      <c r="J14" s="33"/>
      <c r="K14" s="33"/>
      <c r="L14" s="33"/>
      <c r="M14" s="34"/>
      <c r="N14" s="34"/>
      <c r="O14" s="34"/>
      <c r="P14" s="34"/>
      <c r="Q14" s="34"/>
      <c r="R14" s="35"/>
      <c r="S14" s="35"/>
      <c r="T14" s="35"/>
      <c r="U14" s="35"/>
      <c r="V14" s="35"/>
      <c r="W14" s="35"/>
      <c r="X14" s="35"/>
      <c r="Y14" s="24"/>
      <c r="Z14" s="24"/>
      <c r="AA14" s="24"/>
      <c r="AB14" s="24"/>
      <c r="AC14" s="24"/>
      <c r="AD14" s="30"/>
    </row>
    <row r="15" spans="1:30" ht="39" customHeight="1" thickBot="1" x14ac:dyDescent="0.3">
      <c r="A15" s="483" t="s">
        <v>49</v>
      </c>
      <c r="B15" s="484"/>
      <c r="C15" s="490" t="s">
        <v>50</v>
      </c>
      <c r="D15" s="491"/>
      <c r="E15" s="491"/>
      <c r="F15" s="491"/>
      <c r="G15" s="491"/>
      <c r="H15" s="491"/>
      <c r="I15" s="491"/>
      <c r="J15" s="491"/>
      <c r="K15" s="492"/>
      <c r="L15" s="476" t="s">
        <v>51</v>
      </c>
      <c r="M15" s="477"/>
      <c r="N15" s="477"/>
      <c r="O15" s="477"/>
      <c r="P15" s="477"/>
      <c r="Q15" s="478"/>
      <c r="R15" s="493" t="s">
        <v>52</v>
      </c>
      <c r="S15" s="494"/>
      <c r="T15" s="494"/>
      <c r="U15" s="494"/>
      <c r="V15" s="494"/>
      <c r="W15" s="494"/>
      <c r="X15" s="495"/>
      <c r="Y15" s="476" t="s">
        <v>53</v>
      </c>
      <c r="Z15" s="478"/>
      <c r="AA15" s="496" t="s">
        <v>54</v>
      </c>
      <c r="AB15" s="497"/>
      <c r="AC15" s="497"/>
      <c r="AD15" s="498"/>
    </row>
    <row r="16" spans="1:30" ht="9" customHeight="1" thickBot="1" x14ac:dyDescent="0.3">
      <c r="A16" s="19"/>
      <c r="B16" s="14"/>
      <c r="C16" s="482"/>
      <c r="D16" s="482"/>
      <c r="E16" s="482"/>
      <c r="F16" s="482"/>
      <c r="G16" s="482"/>
      <c r="H16" s="482"/>
      <c r="I16" s="482"/>
      <c r="J16" s="482"/>
      <c r="K16" s="482"/>
      <c r="L16" s="482"/>
      <c r="M16" s="482"/>
      <c r="N16" s="482"/>
      <c r="O16" s="482"/>
      <c r="P16" s="482"/>
      <c r="Q16" s="482"/>
      <c r="R16" s="482"/>
      <c r="S16" s="482"/>
      <c r="T16" s="482"/>
      <c r="U16" s="482"/>
      <c r="V16" s="482"/>
      <c r="W16" s="482"/>
      <c r="X16" s="482"/>
      <c r="Y16" s="482"/>
      <c r="Z16" s="482"/>
      <c r="AA16" s="482"/>
      <c r="AB16" s="482"/>
      <c r="AC16" s="36"/>
      <c r="AD16" s="37"/>
    </row>
    <row r="17" spans="1:42" s="38" customFormat="1" ht="37.5" customHeight="1" thickBot="1" x14ac:dyDescent="0.3">
      <c r="A17" s="483" t="s">
        <v>55</v>
      </c>
      <c r="B17" s="484"/>
      <c r="C17" s="485" t="s">
        <v>113</v>
      </c>
      <c r="D17" s="486"/>
      <c r="E17" s="486"/>
      <c r="F17" s="486"/>
      <c r="G17" s="486"/>
      <c r="H17" s="486"/>
      <c r="I17" s="486"/>
      <c r="J17" s="486"/>
      <c r="K17" s="486"/>
      <c r="L17" s="486"/>
      <c r="M17" s="486"/>
      <c r="N17" s="486"/>
      <c r="O17" s="486"/>
      <c r="P17" s="486"/>
      <c r="Q17" s="487"/>
      <c r="R17" s="476" t="s">
        <v>56</v>
      </c>
      <c r="S17" s="477"/>
      <c r="T17" s="477"/>
      <c r="U17" s="477"/>
      <c r="V17" s="478"/>
      <c r="W17" s="488">
        <v>0.25</v>
      </c>
      <c r="X17" s="489"/>
      <c r="Y17" s="477" t="s">
        <v>57</v>
      </c>
      <c r="Z17" s="477"/>
      <c r="AA17" s="477"/>
      <c r="AB17" s="478"/>
      <c r="AC17" s="474">
        <v>0.32</v>
      </c>
      <c r="AD17" s="475"/>
      <c r="AF17" s="38">
        <v>1345093472</v>
      </c>
    </row>
    <row r="18" spans="1:42" ht="16.5" customHeight="1" thickBot="1" x14ac:dyDescent="0.3">
      <c r="A18" s="39"/>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1"/>
      <c r="AE18" s="202"/>
      <c r="AF18" s="202"/>
      <c r="AG18" s="202"/>
      <c r="AH18" s="202"/>
      <c r="AI18" s="202"/>
      <c r="AJ18" s="202"/>
      <c r="AK18" s="202"/>
      <c r="AL18" s="202"/>
      <c r="AM18" s="202"/>
      <c r="AN18" s="202"/>
      <c r="AO18" s="202"/>
    </row>
    <row r="19" spans="1:42" ht="32.1" customHeight="1" thickBot="1" x14ac:dyDescent="0.3">
      <c r="A19" s="476" t="s">
        <v>58</v>
      </c>
      <c r="B19" s="477"/>
      <c r="C19" s="477"/>
      <c r="D19" s="477"/>
      <c r="E19" s="477"/>
      <c r="F19" s="477"/>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78"/>
      <c r="AE19" s="203"/>
      <c r="AF19" s="203"/>
      <c r="AG19" s="202"/>
      <c r="AH19" s="202"/>
      <c r="AI19" s="202"/>
      <c r="AJ19" s="202"/>
      <c r="AK19" s="202"/>
      <c r="AL19" s="202"/>
      <c r="AM19" s="202"/>
      <c r="AN19" s="202"/>
      <c r="AO19" s="202"/>
    </row>
    <row r="20" spans="1:42" ht="32.1" customHeight="1" thickBot="1" x14ac:dyDescent="0.3">
      <c r="A20" s="42"/>
      <c r="B20" s="20"/>
      <c r="C20" s="578" t="s">
        <v>59</v>
      </c>
      <c r="D20" s="579"/>
      <c r="E20" s="579"/>
      <c r="F20" s="579"/>
      <c r="G20" s="579"/>
      <c r="H20" s="579"/>
      <c r="I20" s="579"/>
      <c r="J20" s="579"/>
      <c r="K20" s="579"/>
      <c r="L20" s="579"/>
      <c r="M20" s="579"/>
      <c r="N20" s="579"/>
      <c r="O20" s="579"/>
      <c r="P20" s="580"/>
      <c r="Q20" s="479" t="s">
        <v>60</v>
      </c>
      <c r="R20" s="480"/>
      <c r="S20" s="480"/>
      <c r="T20" s="480"/>
      <c r="U20" s="480"/>
      <c r="V20" s="480"/>
      <c r="W20" s="480"/>
      <c r="X20" s="480"/>
      <c r="Y20" s="480"/>
      <c r="Z20" s="480"/>
      <c r="AA20" s="480"/>
      <c r="AB20" s="480"/>
      <c r="AC20" s="480"/>
      <c r="AD20" s="481"/>
      <c r="AE20" s="203"/>
      <c r="AF20" s="203"/>
      <c r="AG20" s="202"/>
      <c r="AH20" s="202"/>
      <c r="AI20" s="202"/>
      <c r="AJ20" s="202"/>
      <c r="AK20" s="202"/>
      <c r="AL20" s="202"/>
      <c r="AM20" s="202"/>
      <c r="AN20" s="202"/>
      <c r="AO20" s="202"/>
    </row>
    <row r="21" spans="1:42" ht="32.1" customHeight="1" thickBot="1" x14ac:dyDescent="0.3">
      <c r="A21" s="19"/>
      <c r="B21" s="14"/>
      <c r="C21" s="379" t="s">
        <v>61</v>
      </c>
      <c r="D21" s="356" t="s">
        <v>62</v>
      </c>
      <c r="E21" s="356" t="s">
        <v>41</v>
      </c>
      <c r="F21" s="356" t="s">
        <v>63</v>
      </c>
      <c r="G21" s="356" t="s">
        <v>64</v>
      </c>
      <c r="H21" s="356" t="s">
        <v>65</v>
      </c>
      <c r="I21" s="356" t="s">
        <v>66</v>
      </c>
      <c r="J21" s="356" t="s">
        <v>67</v>
      </c>
      <c r="K21" s="356" t="s">
        <v>68</v>
      </c>
      <c r="L21" s="356" t="s">
        <v>69</v>
      </c>
      <c r="M21" s="356" t="s">
        <v>70</v>
      </c>
      <c r="N21" s="356" t="s">
        <v>71</v>
      </c>
      <c r="O21" s="356" t="s">
        <v>25</v>
      </c>
      <c r="P21" s="380" t="s">
        <v>72</v>
      </c>
      <c r="Q21" s="379" t="s">
        <v>61</v>
      </c>
      <c r="R21" s="356" t="s">
        <v>62</v>
      </c>
      <c r="S21" s="356" t="s">
        <v>41</v>
      </c>
      <c r="T21" s="356" t="s">
        <v>63</v>
      </c>
      <c r="U21" s="356" t="s">
        <v>64</v>
      </c>
      <c r="V21" s="356" t="s">
        <v>65</v>
      </c>
      <c r="W21" s="356" t="s">
        <v>66</v>
      </c>
      <c r="X21" s="356" t="s">
        <v>67</v>
      </c>
      <c r="Y21" s="356" t="s">
        <v>68</v>
      </c>
      <c r="Z21" s="356" t="s">
        <v>69</v>
      </c>
      <c r="AA21" s="356" t="s">
        <v>70</v>
      </c>
      <c r="AB21" s="356" t="s">
        <v>71</v>
      </c>
      <c r="AC21" s="356" t="s">
        <v>25</v>
      </c>
      <c r="AD21" s="380" t="s">
        <v>72</v>
      </c>
      <c r="AE21" s="46"/>
      <c r="AF21" s="46">
        <f>AF17-AC22</f>
        <v>0</v>
      </c>
      <c r="AG21" s="202"/>
      <c r="AH21" s="202"/>
      <c r="AI21" s="202"/>
      <c r="AJ21" s="202"/>
      <c r="AK21" s="202"/>
      <c r="AL21" s="202"/>
      <c r="AM21" s="202"/>
      <c r="AN21" s="202"/>
      <c r="AO21" s="202"/>
    </row>
    <row r="22" spans="1:42" ht="32.1" customHeight="1" x14ac:dyDescent="0.25">
      <c r="A22" s="441" t="s">
        <v>73</v>
      </c>
      <c r="B22" s="446"/>
      <c r="C22" s="381"/>
      <c r="D22" s="83"/>
      <c r="E22" s="83"/>
      <c r="F22" s="83"/>
      <c r="G22" s="83"/>
      <c r="H22" s="83"/>
      <c r="I22" s="83"/>
      <c r="J22" s="83"/>
      <c r="K22" s="83"/>
      <c r="L22" s="83"/>
      <c r="M22" s="83"/>
      <c r="N22" s="83"/>
      <c r="O22" s="394">
        <f>SUM(C22:N22)</f>
        <v>0</v>
      </c>
      <c r="P22" s="395"/>
      <c r="Q22" s="397">
        <v>800000000</v>
      </c>
      <c r="R22" s="83">
        <v>210516300</v>
      </c>
      <c r="S22" s="83"/>
      <c r="T22" s="83">
        <v>41159830</v>
      </c>
      <c r="U22" s="83"/>
      <c r="V22" s="83"/>
      <c r="W22" s="83">
        <v>110000000</v>
      </c>
      <c r="X22" s="83">
        <f>200000000-16582658</f>
        <v>183417342</v>
      </c>
      <c r="Y22" s="83"/>
      <c r="Z22" s="83"/>
      <c r="AA22" s="83"/>
      <c r="AB22" s="83"/>
      <c r="AC22" s="83">
        <f>SUM(Q22:AB22)</f>
        <v>1345093472</v>
      </c>
      <c r="AD22" s="378"/>
      <c r="AE22" s="46"/>
      <c r="AF22" s="46" t="s">
        <v>550</v>
      </c>
      <c r="AG22" s="266">
        <f>'Metas 1 PA proyectotras'!AC22+'Metas 2 PA proyecto '!AC22+'Metas 3 PA proyecto'!AC22+'Metas 4 PA proyecto'!AC22</f>
        <v>4141027000</v>
      </c>
      <c r="AH22" s="202"/>
      <c r="AI22" s="202"/>
      <c r="AJ22" s="202"/>
      <c r="AK22" s="202"/>
      <c r="AL22" s="202"/>
      <c r="AM22" s="202"/>
      <c r="AN22" s="202"/>
      <c r="AO22" s="202"/>
    </row>
    <row r="23" spans="1:42" ht="32.1" customHeight="1" x14ac:dyDescent="0.25">
      <c r="A23" s="442" t="s">
        <v>32</v>
      </c>
      <c r="B23" s="449"/>
      <c r="C23" s="51"/>
      <c r="D23" s="52"/>
      <c r="E23" s="52"/>
      <c r="F23" s="52"/>
      <c r="G23" s="52"/>
      <c r="H23" s="52"/>
      <c r="I23" s="52"/>
      <c r="J23" s="52"/>
      <c r="K23" s="52"/>
      <c r="L23" s="52"/>
      <c r="M23" s="52"/>
      <c r="N23" s="52"/>
      <c r="O23" s="53">
        <f t="shared" ref="O23:O25" si="0">SUM(C23:N23)</f>
        <v>0</v>
      </c>
      <c r="P23" s="396" t="s">
        <v>548</v>
      </c>
      <c r="Q23" s="385">
        <v>684421435</v>
      </c>
      <c r="R23" s="52">
        <v>198617320</v>
      </c>
      <c r="S23" s="52">
        <f>47348483-3011280</f>
        <v>44337203</v>
      </c>
      <c r="T23" s="52"/>
      <c r="U23" s="52"/>
      <c r="V23" s="52"/>
      <c r="W23" s="52"/>
      <c r="X23" s="52"/>
      <c r="Y23" s="52"/>
      <c r="Z23" s="52"/>
      <c r="AA23" s="52"/>
      <c r="AB23" s="52"/>
      <c r="AC23" s="52">
        <f t="shared" ref="AC23:AC25" si="1">SUM(Q23:AB23)</f>
        <v>927375958</v>
      </c>
      <c r="AD23" s="54">
        <f>AC23/AC22</f>
        <v>0.68945093951061864</v>
      </c>
      <c r="AE23" s="46"/>
      <c r="AF23" s="84" t="s">
        <v>551</v>
      </c>
      <c r="AG23" s="368">
        <f>'Metas 1 PA proyectotras'!AC23+'Metas 2 PA proyecto '!AC23+'Metas 3 PA proyecto'!AC23+'Metas 4 PA proyecto'!AC23</f>
        <v>2411231790</v>
      </c>
      <c r="AH23" s="202"/>
      <c r="AI23" s="202"/>
      <c r="AJ23" s="202"/>
      <c r="AK23" s="266"/>
      <c r="AL23" s="202"/>
      <c r="AM23" s="266"/>
      <c r="AN23" s="202" t="s">
        <v>514</v>
      </c>
      <c r="AO23" s="202"/>
      <c r="AP23" s="351">
        <f>'Metas 1 PA proyectotras'!AC22+'Metas 2 PA proyecto '!AC22+'Metas 3 PA proyecto'!AC22+'Metas 4 PA proyecto'!AC22</f>
        <v>4141027000</v>
      </c>
    </row>
    <row r="24" spans="1:42" ht="32.1" customHeight="1" x14ac:dyDescent="0.25">
      <c r="A24" s="442" t="s">
        <v>74</v>
      </c>
      <c r="B24" s="449"/>
      <c r="C24" s="51">
        <v>20130368</v>
      </c>
      <c r="D24" s="52">
        <v>512374683.5</v>
      </c>
      <c r="E24" s="52">
        <f>714765691.12-20130368-512374684+0.5</f>
        <v>182260639.62</v>
      </c>
      <c r="F24" s="52">
        <v>0</v>
      </c>
      <c r="G24" s="52">
        <v>0</v>
      </c>
      <c r="H24" s="52">
        <v>0</v>
      </c>
      <c r="I24" s="52">
        <v>0</v>
      </c>
      <c r="J24" s="52">
        <v>0</v>
      </c>
      <c r="K24" s="52">
        <v>0</v>
      </c>
      <c r="L24" s="52">
        <v>0</v>
      </c>
      <c r="M24" s="52">
        <v>0</v>
      </c>
      <c r="N24" s="52">
        <v>0</v>
      </c>
      <c r="O24" s="53">
        <f t="shared" si="0"/>
        <v>714765691.12</v>
      </c>
      <c r="P24" s="387"/>
      <c r="Q24" s="385"/>
      <c r="R24" s="52">
        <v>66666666.666666664</v>
      </c>
      <c r="S24" s="52">
        <v>84209691.666666657</v>
      </c>
      <c r="T24" s="52">
        <v>84209691.666666657</v>
      </c>
      <c r="U24" s="52">
        <v>88783006.111111104</v>
      </c>
      <c r="V24" s="52">
        <f t="shared" ref="V24:AA24" si="2">88783006.1111111+18333333</f>
        <v>107116339.1111111</v>
      </c>
      <c r="W24" s="52">
        <f t="shared" si="2"/>
        <v>107116339.1111111</v>
      </c>
      <c r="X24" s="52">
        <f t="shared" si="2"/>
        <v>107116339.1111111</v>
      </c>
      <c r="Y24" s="52">
        <f t="shared" si="2"/>
        <v>107116339.1111111</v>
      </c>
      <c r="Z24" s="52">
        <f t="shared" si="2"/>
        <v>107116339.1111111</v>
      </c>
      <c r="AA24" s="52">
        <f t="shared" si="2"/>
        <v>107116339.1111111</v>
      </c>
      <c r="AB24" s="52">
        <f>200000000+107116339+71410042</f>
        <v>378526381</v>
      </c>
      <c r="AC24" s="52">
        <f t="shared" si="1"/>
        <v>1345093471.7777779</v>
      </c>
      <c r="AD24" s="54"/>
      <c r="AE24" s="46"/>
      <c r="AF24" s="46" t="s">
        <v>552</v>
      </c>
      <c r="AG24" s="266">
        <f>'Metas 1 PA proyectotras'!AC24+'Metas 2 PA proyecto '!AC24+'Metas 3 PA proyecto'!AC24+'Metas 4 PA proyecto'!AC24</f>
        <v>4141026999.7777777</v>
      </c>
      <c r="AH24" s="202"/>
      <c r="AI24" s="266"/>
      <c r="AJ24" s="202"/>
      <c r="AK24" s="202"/>
      <c r="AL24" s="202"/>
      <c r="AM24" s="202"/>
      <c r="AN24" s="202" t="s">
        <v>515</v>
      </c>
      <c r="AO24" s="202"/>
      <c r="AP24" s="351">
        <f>'Metas 1 PA proyectotras'!AC23+'Metas 2 PA proyecto '!AC23+'Metas 3 PA proyecto'!AC23+'Metas 4 PA proyecto'!AC23</f>
        <v>2411231790</v>
      </c>
    </row>
    <row r="25" spans="1:42" ht="32.1" customHeight="1" thickBot="1" x14ac:dyDescent="0.3">
      <c r="A25" s="463" t="s">
        <v>23</v>
      </c>
      <c r="B25" s="464"/>
      <c r="C25" s="382">
        <v>20063947</v>
      </c>
      <c r="D25" s="369">
        <v>2513300</v>
      </c>
      <c r="E25" s="369">
        <v>515669872</v>
      </c>
      <c r="F25" s="369">
        <v>15692</v>
      </c>
      <c r="G25" s="369">
        <v>176498099.12000012</v>
      </c>
      <c r="H25" s="369"/>
      <c r="I25" s="369"/>
      <c r="J25" s="369"/>
      <c r="K25" s="369"/>
      <c r="L25" s="369"/>
      <c r="M25" s="369"/>
      <c r="N25" s="369"/>
      <c r="O25" s="388">
        <f t="shared" si="0"/>
        <v>714760910.12000012</v>
      </c>
      <c r="P25" s="389">
        <v>1</v>
      </c>
      <c r="Q25" s="398"/>
      <c r="R25" s="369">
        <v>10755627</v>
      </c>
      <c r="S25" s="369">
        <v>75893745</v>
      </c>
      <c r="T25" s="369">
        <v>82397160</v>
      </c>
      <c r="U25" s="369">
        <f>259390537.52-R25-S25-T25</f>
        <v>90344005.520000011</v>
      </c>
      <c r="V25" s="369"/>
      <c r="W25" s="369"/>
      <c r="X25" s="369"/>
      <c r="Y25" s="369"/>
      <c r="Z25" s="369"/>
      <c r="AA25" s="369"/>
      <c r="AB25" s="369"/>
      <c r="AC25" s="369">
        <f t="shared" si="1"/>
        <v>259390537.52000001</v>
      </c>
      <c r="AD25" s="55">
        <f>AC25/AC24</f>
        <v>0.19284201653076921</v>
      </c>
      <c r="AE25" s="46"/>
      <c r="AF25" s="347" t="s">
        <v>517</v>
      </c>
      <c r="AG25" s="400">
        <f>'Metas 1 PA proyectotras'!AC25+'Metas 2 PA proyecto '!AC25+'Metas 3 PA proyecto'!AC25+'Metas 4 PA proyecto'!AC25</f>
        <v>598822734</v>
      </c>
      <c r="AH25" s="202"/>
      <c r="AI25" s="202"/>
      <c r="AJ25" s="202"/>
      <c r="AK25" s="266"/>
      <c r="AL25" s="202"/>
      <c r="AM25" s="266"/>
      <c r="AN25" s="202" t="s">
        <v>516</v>
      </c>
      <c r="AO25" s="202"/>
      <c r="AP25" s="351">
        <f>'Metas 1 PA proyectotras'!AC24+'Metas 2 PA proyecto '!AC24+'Metas 3 PA proyecto'!AC24+'Metas 4 PA proyecto'!AC24</f>
        <v>4141026999.7777777</v>
      </c>
    </row>
    <row r="26" spans="1:42" ht="32.1" customHeight="1" thickBot="1" x14ac:dyDescent="0.3">
      <c r="A26" s="19"/>
      <c r="B26" s="14"/>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20"/>
      <c r="AD26" s="29"/>
      <c r="AE26" s="202"/>
      <c r="AF26" s="202"/>
      <c r="AG26" s="202"/>
      <c r="AH26" s="202"/>
      <c r="AI26" s="202"/>
      <c r="AJ26" s="202"/>
      <c r="AK26" s="202"/>
      <c r="AL26" s="202"/>
      <c r="AM26" s="202"/>
      <c r="AN26" s="202" t="s">
        <v>517</v>
      </c>
      <c r="AO26" s="202"/>
      <c r="AP26" s="351">
        <f>'Metas 1 PA proyectotras'!AC25+'Metas 2 PA proyecto '!AC25+'Metas 3 PA proyecto'!AC25+'Metas 4 PA proyecto'!AC25</f>
        <v>598822734</v>
      </c>
    </row>
    <row r="27" spans="1:42" ht="33.950000000000003" customHeight="1" x14ac:dyDescent="0.25">
      <c r="A27" s="465" t="s">
        <v>75</v>
      </c>
      <c r="B27" s="466"/>
      <c r="C27" s="467"/>
      <c r="D27" s="467"/>
      <c r="E27" s="467"/>
      <c r="F27" s="467"/>
      <c r="G27" s="467"/>
      <c r="H27" s="467"/>
      <c r="I27" s="467"/>
      <c r="J27" s="467"/>
      <c r="K27" s="467"/>
      <c r="L27" s="467"/>
      <c r="M27" s="467"/>
      <c r="N27" s="467"/>
      <c r="O27" s="467"/>
      <c r="P27" s="467"/>
      <c r="Q27" s="467"/>
      <c r="R27" s="467"/>
      <c r="S27" s="467"/>
      <c r="T27" s="467"/>
      <c r="U27" s="467"/>
      <c r="V27" s="467"/>
      <c r="W27" s="467"/>
      <c r="X27" s="467"/>
      <c r="Y27" s="467"/>
      <c r="Z27" s="467"/>
      <c r="AA27" s="467"/>
      <c r="AB27" s="467"/>
      <c r="AC27" s="467"/>
      <c r="AD27" s="468"/>
      <c r="AE27" s="202"/>
      <c r="AF27" s="202"/>
      <c r="AG27" s="202">
        <v>259390538</v>
      </c>
      <c r="AH27" s="202"/>
      <c r="AI27" s="202"/>
      <c r="AJ27" s="202"/>
      <c r="AK27" s="202"/>
      <c r="AL27" s="202"/>
      <c r="AM27" s="202"/>
      <c r="AN27" s="202"/>
      <c r="AO27" s="202"/>
    </row>
    <row r="28" spans="1:42" ht="15" customHeight="1" x14ac:dyDescent="0.25">
      <c r="A28" s="469" t="s">
        <v>76</v>
      </c>
      <c r="B28" s="471" t="s">
        <v>77</v>
      </c>
      <c r="C28" s="472"/>
      <c r="D28" s="449" t="s">
        <v>78</v>
      </c>
      <c r="E28" s="450"/>
      <c r="F28" s="450"/>
      <c r="G28" s="450"/>
      <c r="H28" s="450"/>
      <c r="I28" s="450"/>
      <c r="J28" s="450"/>
      <c r="K28" s="450"/>
      <c r="L28" s="450"/>
      <c r="M28" s="450"/>
      <c r="N28" s="450"/>
      <c r="O28" s="473"/>
      <c r="P28" s="457" t="s">
        <v>25</v>
      </c>
      <c r="Q28" s="457" t="s">
        <v>79</v>
      </c>
      <c r="R28" s="457"/>
      <c r="S28" s="457"/>
      <c r="T28" s="457"/>
      <c r="U28" s="457"/>
      <c r="V28" s="457"/>
      <c r="W28" s="457"/>
      <c r="X28" s="457"/>
      <c r="Y28" s="457"/>
      <c r="Z28" s="457"/>
      <c r="AA28" s="457"/>
      <c r="AB28" s="457"/>
      <c r="AC28" s="457"/>
      <c r="AD28" s="459"/>
      <c r="AE28" s="202"/>
      <c r="AF28" s="202"/>
      <c r="AG28" s="202"/>
      <c r="AH28" s="202"/>
      <c r="AI28" s="202"/>
      <c r="AJ28" s="202"/>
      <c r="AK28" s="202"/>
      <c r="AL28" s="202"/>
      <c r="AM28" s="202"/>
      <c r="AN28" s="202"/>
      <c r="AO28" s="202"/>
    </row>
    <row r="29" spans="1:42" ht="27" customHeight="1" x14ac:dyDescent="0.25">
      <c r="A29" s="470"/>
      <c r="B29" s="417"/>
      <c r="C29" s="419"/>
      <c r="D29" s="57" t="s">
        <v>61</v>
      </c>
      <c r="E29" s="57" t="s">
        <v>62</v>
      </c>
      <c r="F29" s="57" t="s">
        <v>41</v>
      </c>
      <c r="G29" s="57" t="s">
        <v>63</v>
      </c>
      <c r="H29" s="57" t="s">
        <v>64</v>
      </c>
      <c r="I29" s="57" t="s">
        <v>65</v>
      </c>
      <c r="J29" s="57" t="s">
        <v>66</v>
      </c>
      <c r="K29" s="57" t="s">
        <v>67</v>
      </c>
      <c r="L29" s="57" t="s">
        <v>68</v>
      </c>
      <c r="M29" s="57" t="s">
        <v>69</v>
      </c>
      <c r="N29" s="57" t="s">
        <v>70</v>
      </c>
      <c r="O29" s="57" t="s">
        <v>71</v>
      </c>
      <c r="P29" s="473"/>
      <c r="Q29" s="457"/>
      <c r="R29" s="457"/>
      <c r="S29" s="457"/>
      <c r="T29" s="457"/>
      <c r="U29" s="457"/>
      <c r="V29" s="457"/>
      <c r="W29" s="457"/>
      <c r="X29" s="457"/>
      <c r="Y29" s="457"/>
      <c r="Z29" s="457"/>
      <c r="AA29" s="457"/>
      <c r="AB29" s="457"/>
      <c r="AC29" s="457"/>
      <c r="AD29" s="459"/>
      <c r="AE29" s="202"/>
      <c r="AF29" s="202"/>
      <c r="AG29" s="202"/>
      <c r="AH29" s="202"/>
      <c r="AI29" s="202"/>
      <c r="AJ29" s="202"/>
      <c r="AK29" s="202"/>
      <c r="AL29" s="202"/>
      <c r="AM29" s="202"/>
      <c r="AN29" s="202"/>
      <c r="AO29" s="202"/>
    </row>
    <row r="30" spans="1:42" ht="93.75" customHeight="1" thickBot="1" x14ac:dyDescent="0.3">
      <c r="A30" s="58" t="s">
        <v>113</v>
      </c>
      <c r="B30" s="452"/>
      <c r="C30" s="453"/>
      <c r="D30" s="59"/>
      <c r="E30" s="59"/>
      <c r="F30" s="59"/>
      <c r="G30" s="59"/>
      <c r="H30" s="59"/>
      <c r="I30" s="59"/>
      <c r="J30" s="59"/>
      <c r="K30" s="59"/>
      <c r="L30" s="59"/>
      <c r="M30" s="59"/>
      <c r="N30" s="59"/>
      <c r="O30" s="59"/>
      <c r="P30" s="60">
        <f>SUM(D30:O30)</f>
        <v>0</v>
      </c>
      <c r="Q30" s="575" t="s">
        <v>553</v>
      </c>
      <c r="R30" s="576"/>
      <c r="S30" s="576"/>
      <c r="T30" s="576"/>
      <c r="U30" s="576"/>
      <c r="V30" s="576"/>
      <c r="W30" s="576"/>
      <c r="X30" s="576"/>
      <c r="Y30" s="576"/>
      <c r="Z30" s="576"/>
      <c r="AA30" s="576"/>
      <c r="AB30" s="576"/>
      <c r="AC30" s="576"/>
      <c r="AD30" s="577"/>
      <c r="AE30" s="202"/>
      <c r="AF30" s="202"/>
      <c r="AG30" s="202"/>
      <c r="AH30" s="202"/>
      <c r="AI30" s="202"/>
      <c r="AJ30" s="202"/>
      <c r="AK30" s="202"/>
      <c r="AL30" s="202"/>
      <c r="AM30" s="202"/>
      <c r="AN30" s="202"/>
      <c r="AO30" s="202"/>
    </row>
    <row r="31" spans="1:42" ht="45" customHeight="1" x14ac:dyDescent="0.25">
      <c r="A31" s="454" t="s">
        <v>80</v>
      </c>
      <c r="B31" s="455"/>
      <c r="C31" s="455"/>
      <c r="D31" s="455"/>
      <c r="E31" s="455"/>
      <c r="F31" s="455"/>
      <c r="G31" s="455"/>
      <c r="H31" s="455"/>
      <c r="I31" s="455"/>
      <c r="J31" s="455"/>
      <c r="K31" s="455"/>
      <c r="L31" s="455"/>
      <c r="M31" s="455"/>
      <c r="N31" s="455"/>
      <c r="O31" s="455"/>
      <c r="P31" s="455"/>
      <c r="Q31" s="455"/>
      <c r="R31" s="455"/>
      <c r="S31" s="455"/>
      <c r="T31" s="455"/>
      <c r="U31" s="455"/>
      <c r="V31" s="455"/>
      <c r="W31" s="455"/>
      <c r="X31" s="455"/>
      <c r="Y31" s="455"/>
      <c r="Z31" s="455"/>
      <c r="AA31" s="455"/>
      <c r="AB31" s="455"/>
      <c r="AC31" s="455"/>
      <c r="AD31" s="456"/>
      <c r="AE31" s="202"/>
      <c r="AF31" s="202"/>
      <c r="AG31" s="202"/>
      <c r="AH31" s="202"/>
      <c r="AI31" s="202"/>
      <c r="AJ31" s="202"/>
      <c r="AK31" s="202"/>
      <c r="AL31" s="202"/>
      <c r="AM31" s="347"/>
      <c r="AN31" s="202"/>
      <c r="AO31" s="202"/>
    </row>
    <row r="32" spans="1:42" ht="23.1" customHeight="1" x14ac:dyDescent="0.25">
      <c r="A32" s="442" t="s">
        <v>81</v>
      </c>
      <c r="B32" s="457" t="s">
        <v>82</v>
      </c>
      <c r="C32" s="457" t="s">
        <v>77</v>
      </c>
      <c r="D32" s="457" t="s">
        <v>83</v>
      </c>
      <c r="E32" s="457"/>
      <c r="F32" s="457"/>
      <c r="G32" s="457"/>
      <c r="H32" s="457"/>
      <c r="I32" s="457"/>
      <c r="J32" s="457"/>
      <c r="K32" s="457"/>
      <c r="L32" s="457"/>
      <c r="M32" s="457"/>
      <c r="N32" s="457"/>
      <c r="O32" s="457"/>
      <c r="P32" s="457"/>
      <c r="Q32" s="457" t="s">
        <v>84</v>
      </c>
      <c r="R32" s="457"/>
      <c r="S32" s="457"/>
      <c r="T32" s="457"/>
      <c r="U32" s="457"/>
      <c r="V32" s="457"/>
      <c r="W32" s="457"/>
      <c r="X32" s="457"/>
      <c r="Y32" s="457"/>
      <c r="Z32" s="457"/>
      <c r="AA32" s="457"/>
      <c r="AB32" s="457"/>
      <c r="AC32" s="457"/>
      <c r="AD32" s="459"/>
      <c r="AE32" s="202"/>
      <c r="AF32" s="202"/>
      <c r="AG32" s="61"/>
      <c r="AH32" s="61"/>
      <c r="AI32" s="61"/>
      <c r="AJ32" s="61"/>
      <c r="AK32" s="61"/>
      <c r="AL32" s="61"/>
      <c r="AM32" s="61"/>
      <c r="AN32" s="61"/>
      <c r="AO32" s="61"/>
    </row>
    <row r="33" spans="1:41" ht="27" customHeight="1" x14ac:dyDescent="0.25">
      <c r="A33" s="442"/>
      <c r="B33" s="457"/>
      <c r="C33" s="458"/>
      <c r="D33" s="57" t="s">
        <v>61</v>
      </c>
      <c r="E33" s="57" t="s">
        <v>62</v>
      </c>
      <c r="F33" s="57" t="s">
        <v>41</v>
      </c>
      <c r="G33" s="57" t="s">
        <v>63</v>
      </c>
      <c r="H33" s="57" t="s">
        <v>64</v>
      </c>
      <c r="I33" s="57" t="s">
        <v>65</v>
      </c>
      <c r="J33" s="57" t="s">
        <v>66</v>
      </c>
      <c r="K33" s="57" t="s">
        <v>67</v>
      </c>
      <c r="L33" s="57" t="s">
        <v>68</v>
      </c>
      <c r="M33" s="57" t="s">
        <v>69</v>
      </c>
      <c r="N33" s="57" t="s">
        <v>70</v>
      </c>
      <c r="O33" s="57" t="s">
        <v>71</v>
      </c>
      <c r="P33" s="57" t="s">
        <v>25</v>
      </c>
      <c r="Q33" s="457" t="s">
        <v>85</v>
      </c>
      <c r="R33" s="457"/>
      <c r="S33" s="457"/>
      <c r="T33" s="457" t="s">
        <v>86</v>
      </c>
      <c r="U33" s="457"/>
      <c r="V33" s="457"/>
      <c r="W33" s="417" t="s">
        <v>87</v>
      </c>
      <c r="X33" s="418"/>
      <c r="Y33" s="418"/>
      <c r="Z33" s="419"/>
      <c r="AA33" s="417" t="s">
        <v>88</v>
      </c>
      <c r="AB33" s="418"/>
      <c r="AC33" s="418"/>
      <c r="AD33" s="420"/>
      <c r="AE33" s="202"/>
      <c r="AF33" s="202"/>
      <c r="AG33" s="61"/>
      <c r="AH33" s="61"/>
      <c r="AI33" s="61"/>
      <c r="AJ33" s="61"/>
      <c r="AK33" s="61"/>
      <c r="AL33" s="61"/>
      <c r="AM33" s="61"/>
      <c r="AN33" s="61"/>
      <c r="AO33" s="61"/>
    </row>
    <row r="34" spans="1:41" ht="178.5" customHeight="1" x14ac:dyDescent="0.25">
      <c r="A34" s="573" t="s">
        <v>113</v>
      </c>
      <c r="B34" s="421">
        <f>+AC17</f>
        <v>0.32</v>
      </c>
      <c r="C34" s="65" t="s">
        <v>89</v>
      </c>
      <c r="D34" s="85">
        <f t="shared" ref="D34:O34" si="3">((D38*($B$38/$B$34))+(D40*($B$40/$B$34)))*$P$34</f>
        <v>0</v>
      </c>
      <c r="E34" s="85">
        <f>((E38*($B$38/$B$34))+(E40*($B$40/$B$34)))*$P$34</f>
        <v>0.125</v>
      </c>
      <c r="F34" s="85">
        <f t="shared" si="3"/>
        <v>0.1875</v>
      </c>
      <c r="G34" s="85">
        <f t="shared" si="3"/>
        <v>0.5625</v>
      </c>
      <c r="H34" s="85">
        <f t="shared" si="3"/>
        <v>0.125</v>
      </c>
      <c r="I34" s="85">
        <f t="shared" si="3"/>
        <v>0.125</v>
      </c>
      <c r="J34" s="85">
        <f t="shared" si="3"/>
        <v>0.125</v>
      </c>
      <c r="K34" s="85">
        <f t="shared" si="3"/>
        <v>0.1875</v>
      </c>
      <c r="L34" s="85">
        <f t="shared" si="3"/>
        <v>0.5625</v>
      </c>
      <c r="M34" s="85">
        <f t="shared" si="3"/>
        <v>0</v>
      </c>
      <c r="N34" s="85">
        <f t="shared" si="3"/>
        <v>0</v>
      </c>
      <c r="O34" s="85">
        <f t="shared" si="3"/>
        <v>0</v>
      </c>
      <c r="P34" s="79">
        <v>2</v>
      </c>
      <c r="Q34" s="816" t="s">
        <v>538</v>
      </c>
      <c r="R34" s="817"/>
      <c r="S34" s="818"/>
      <c r="T34" s="816" t="s">
        <v>539</v>
      </c>
      <c r="U34" s="817"/>
      <c r="V34" s="818"/>
      <c r="W34" s="435" t="s">
        <v>522</v>
      </c>
      <c r="X34" s="436"/>
      <c r="Y34" s="436"/>
      <c r="Z34" s="437"/>
      <c r="AA34" s="435" t="s">
        <v>524</v>
      </c>
      <c r="AB34" s="436"/>
      <c r="AC34" s="436"/>
      <c r="AD34" s="437"/>
      <c r="AE34" s="202"/>
      <c r="AF34" s="202"/>
      <c r="AG34" s="61"/>
      <c r="AH34" s="61"/>
      <c r="AI34" s="61"/>
      <c r="AJ34" s="61"/>
      <c r="AK34" s="61"/>
      <c r="AL34" s="61"/>
      <c r="AM34" s="61"/>
      <c r="AN34" s="61"/>
      <c r="AO34" s="61"/>
    </row>
    <row r="35" spans="1:41" ht="191.45" customHeight="1" thickBot="1" x14ac:dyDescent="0.3">
      <c r="A35" s="574"/>
      <c r="B35" s="422"/>
      <c r="C35" s="73" t="s">
        <v>90</v>
      </c>
      <c r="D35" s="86">
        <v>0</v>
      </c>
      <c r="E35" s="87">
        <f>((E39*($B$38/$B$34))+(E41*($B$40/$B$34))*$P$34)</f>
        <v>6.25E-2</v>
      </c>
      <c r="F35" s="88">
        <f>((F39*($B$38/$B$34))+(F41*($B$40/$B$34))*$P$34)</f>
        <v>9.375E-2</v>
      </c>
      <c r="G35" s="88">
        <v>0.86</v>
      </c>
      <c r="H35" s="88">
        <f>((H39*($B$38/$B$34))+(H41*($B$40/$B$34))*$P$34)</f>
        <v>6.25E-2</v>
      </c>
      <c r="I35" s="81"/>
      <c r="J35" s="81"/>
      <c r="K35" s="81"/>
      <c r="L35" s="349"/>
      <c r="M35" s="81"/>
      <c r="N35" s="81"/>
      <c r="O35" s="81"/>
      <c r="P35" s="348">
        <f>SUM(D35:O35)</f>
        <v>1.0787499999999999</v>
      </c>
      <c r="Q35" s="819"/>
      <c r="R35" s="820"/>
      <c r="S35" s="821"/>
      <c r="T35" s="819"/>
      <c r="U35" s="820"/>
      <c r="V35" s="821"/>
      <c r="W35" s="438"/>
      <c r="X35" s="439"/>
      <c r="Y35" s="439"/>
      <c r="Z35" s="440"/>
      <c r="AA35" s="438"/>
      <c r="AB35" s="439"/>
      <c r="AC35" s="439"/>
      <c r="AD35" s="440"/>
      <c r="AE35" s="63"/>
      <c r="AF35" s="202"/>
      <c r="AG35" s="61"/>
      <c r="AH35" s="61"/>
      <c r="AI35" s="61"/>
      <c r="AJ35" s="61"/>
      <c r="AK35" s="61"/>
      <c r="AL35" s="61"/>
      <c r="AM35" s="61"/>
      <c r="AN35" s="61"/>
      <c r="AO35" s="61"/>
    </row>
    <row r="36" spans="1:41" ht="36.75" customHeight="1" x14ac:dyDescent="0.25">
      <c r="A36" s="441" t="s">
        <v>91</v>
      </c>
      <c r="B36" s="443" t="s">
        <v>92</v>
      </c>
      <c r="C36" s="445" t="s">
        <v>93</v>
      </c>
      <c r="D36" s="445"/>
      <c r="E36" s="445"/>
      <c r="F36" s="445"/>
      <c r="G36" s="445"/>
      <c r="H36" s="445"/>
      <c r="I36" s="445"/>
      <c r="J36" s="445"/>
      <c r="K36" s="445"/>
      <c r="L36" s="445"/>
      <c r="M36" s="445"/>
      <c r="N36" s="445"/>
      <c r="O36" s="445"/>
      <c r="P36" s="445"/>
      <c r="Q36" s="446" t="s">
        <v>94</v>
      </c>
      <c r="R36" s="447"/>
      <c r="S36" s="447"/>
      <c r="T36" s="447"/>
      <c r="U36" s="447"/>
      <c r="V36" s="447"/>
      <c r="W36" s="447"/>
      <c r="X36" s="447"/>
      <c r="Y36" s="447"/>
      <c r="Z36" s="447"/>
      <c r="AA36" s="447"/>
      <c r="AB36" s="447"/>
      <c r="AC36" s="447"/>
      <c r="AD36" s="448"/>
      <c r="AE36" s="202"/>
      <c r="AF36" s="202"/>
      <c r="AG36" s="61"/>
      <c r="AH36" s="61"/>
      <c r="AI36" s="61"/>
      <c r="AJ36" s="61"/>
      <c r="AK36" s="61"/>
      <c r="AL36" s="61"/>
      <c r="AM36" s="61"/>
      <c r="AN36" s="61"/>
      <c r="AO36" s="61"/>
    </row>
    <row r="37" spans="1:41" ht="26.1" customHeight="1" x14ac:dyDescent="0.25">
      <c r="A37" s="442"/>
      <c r="B37" s="444"/>
      <c r="C37" s="57" t="s">
        <v>95</v>
      </c>
      <c r="D37" s="57" t="s">
        <v>96</v>
      </c>
      <c r="E37" s="57" t="s">
        <v>97</v>
      </c>
      <c r="F37" s="57" t="s">
        <v>98</v>
      </c>
      <c r="G37" s="57" t="s">
        <v>99</v>
      </c>
      <c r="H37" s="57" t="s">
        <v>100</v>
      </c>
      <c r="I37" s="57" t="s">
        <v>101</v>
      </c>
      <c r="J37" s="57" t="s">
        <v>102</v>
      </c>
      <c r="K37" s="57" t="s">
        <v>103</v>
      </c>
      <c r="L37" s="57" t="s">
        <v>104</v>
      </c>
      <c r="M37" s="57" t="s">
        <v>105</v>
      </c>
      <c r="N37" s="57" t="s">
        <v>106</v>
      </c>
      <c r="O37" s="57" t="s">
        <v>107</v>
      </c>
      <c r="P37" s="57" t="s">
        <v>21</v>
      </c>
      <c r="Q37" s="449" t="s">
        <v>108</v>
      </c>
      <c r="R37" s="450"/>
      <c r="S37" s="450"/>
      <c r="T37" s="450"/>
      <c r="U37" s="450"/>
      <c r="V37" s="450"/>
      <c r="W37" s="450"/>
      <c r="X37" s="450"/>
      <c r="Y37" s="450"/>
      <c r="Z37" s="450"/>
      <c r="AA37" s="450"/>
      <c r="AB37" s="450"/>
      <c r="AC37" s="450"/>
      <c r="AD37" s="451"/>
      <c r="AE37" s="202"/>
      <c r="AF37" s="202"/>
      <c r="AG37" s="64"/>
      <c r="AH37" s="64"/>
      <c r="AI37" s="64"/>
      <c r="AJ37" s="64"/>
      <c r="AK37" s="64"/>
      <c r="AL37" s="64"/>
      <c r="AM37" s="64"/>
      <c r="AN37" s="64"/>
      <c r="AO37" s="64"/>
    </row>
    <row r="38" spans="1:41" ht="167.25" customHeight="1" x14ac:dyDescent="0.25">
      <c r="A38" s="829" t="s">
        <v>114</v>
      </c>
      <c r="B38" s="406">
        <v>0.2</v>
      </c>
      <c r="C38" s="65" t="s">
        <v>89</v>
      </c>
      <c r="D38" s="66">
        <v>0</v>
      </c>
      <c r="E38" s="66">
        <v>0.1</v>
      </c>
      <c r="F38" s="66">
        <v>0.15</v>
      </c>
      <c r="G38" s="66">
        <v>0.15</v>
      </c>
      <c r="H38" s="66">
        <v>0.1</v>
      </c>
      <c r="I38" s="66">
        <v>0.1</v>
      </c>
      <c r="J38" s="66">
        <v>0.1</v>
      </c>
      <c r="K38" s="66">
        <v>0.15</v>
      </c>
      <c r="L38" s="66">
        <v>0.15</v>
      </c>
      <c r="M38" s="66">
        <v>0</v>
      </c>
      <c r="N38" s="66">
        <v>0</v>
      </c>
      <c r="O38" s="66">
        <v>0</v>
      </c>
      <c r="P38" s="67">
        <f>SUM(D38:O38)</f>
        <v>1</v>
      </c>
      <c r="Q38" s="408" t="s">
        <v>540</v>
      </c>
      <c r="R38" s="409"/>
      <c r="S38" s="409"/>
      <c r="T38" s="409"/>
      <c r="U38" s="409"/>
      <c r="V38" s="409"/>
      <c r="W38" s="409"/>
      <c r="X38" s="409"/>
      <c r="Y38" s="409"/>
      <c r="Z38" s="409"/>
      <c r="AA38" s="409"/>
      <c r="AB38" s="409"/>
      <c r="AC38" s="409"/>
      <c r="AD38" s="410"/>
      <c r="AE38" s="202" t="s">
        <v>115</v>
      </c>
      <c r="AF38" s="202"/>
      <c r="AG38" s="64"/>
      <c r="AH38" s="64"/>
      <c r="AI38" s="64"/>
      <c r="AJ38" s="64"/>
      <c r="AK38" s="64"/>
      <c r="AL38" s="64"/>
      <c r="AM38" s="64"/>
      <c r="AN38" s="64"/>
      <c r="AO38" s="64"/>
    </row>
    <row r="39" spans="1:41" ht="150.75" customHeight="1" x14ac:dyDescent="0.25">
      <c r="A39" s="830"/>
      <c r="B39" s="407"/>
      <c r="C39" s="68" t="s">
        <v>90</v>
      </c>
      <c r="D39" s="69">
        <v>0</v>
      </c>
      <c r="E39" s="69">
        <v>0.1</v>
      </c>
      <c r="F39" s="69">
        <v>0.15</v>
      </c>
      <c r="G39" s="69">
        <v>0.25</v>
      </c>
      <c r="H39" s="69">
        <v>0.1</v>
      </c>
      <c r="I39" s="69"/>
      <c r="J39" s="69"/>
      <c r="K39" s="69"/>
      <c r="L39" s="69"/>
      <c r="M39" s="69"/>
      <c r="N39" s="69"/>
      <c r="O39" s="69"/>
      <c r="P39" s="70">
        <f>SUM(D39:O39)</f>
        <v>0.6</v>
      </c>
      <c r="Q39" s="411"/>
      <c r="R39" s="412"/>
      <c r="S39" s="412"/>
      <c r="T39" s="412"/>
      <c r="U39" s="412"/>
      <c r="V39" s="412"/>
      <c r="W39" s="412"/>
      <c r="X39" s="412"/>
      <c r="Y39" s="412"/>
      <c r="Z39" s="412"/>
      <c r="AA39" s="412"/>
      <c r="AB39" s="412"/>
      <c r="AC39" s="412"/>
      <c r="AD39" s="413"/>
      <c r="AE39" s="202"/>
      <c r="AF39" s="202"/>
      <c r="AG39" s="64"/>
      <c r="AH39" s="64"/>
      <c r="AI39" s="64"/>
      <c r="AJ39" s="64"/>
      <c r="AK39" s="64"/>
      <c r="AL39" s="64"/>
      <c r="AM39" s="64"/>
      <c r="AN39" s="64"/>
      <c r="AO39" s="64"/>
    </row>
    <row r="40" spans="1:41" ht="75.75" customHeight="1" x14ac:dyDescent="0.25">
      <c r="A40" s="822" t="s">
        <v>116</v>
      </c>
      <c r="B40" s="415">
        <v>0.12</v>
      </c>
      <c r="C40" s="62" t="s">
        <v>89</v>
      </c>
      <c r="D40" s="66">
        <v>0</v>
      </c>
      <c r="E40" s="66">
        <v>0</v>
      </c>
      <c r="F40" s="66">
        <v>0</v>
      </c>
      <c r="G40" s="66">
        <v>0.5</v>
      </c>
      <c r="H40" s="66">
        <v>0</v>
      </c>
      <c r="I40" s="66">
        <v>0</v>
      </c>
      <c r="J40" s="66">
        <v>0</v>
      </c>
      <c r="K40" s="66">
        <v>0</v>
      </c>
      <c r="L40" s="66">
        <v>0.5</v>
      </c>
      <c r="M40" s="66">
        <v>0</v>
      </c>
      <c r="N40" s="66">
        <v>0</v>
      </c>
      <c r="O40" s="66">
        <v>0</v>
      </c>
      <c r="P40" s="70">
        <f>SUM(D40:O40)</f>
        <v>1</v>
      </c>
      <c r="Q40" s="558" t="s">
        <v>541</v>
      </c>
      <c r="R40" s="824"/>
      <c r="S40" s="824"/>
      <c r="T40" s="824"/>
      <c r="U40" s="824"/>
      <c r="V40" s="824"/>
      <c r="W40" s="824"/>
      <c r="X40" s="824"/>
      <c r="Y40" s="824"/>
      <c r="Z40" s="824"/>
      <c r="AA40" s="824"/>
      <c r="AB40" s="824"/>
      <c r="AC40" s="824"/>
      <c r="AD40" s="825"/>
      <c r="AE40" s="71"/>
      <c r="AF40" s="202"/>
      <c r="AG40" s="72"/>
      <c r="AH40" s="72"/>
      <c r="AI40" s="72"/>
      <c r="AJ40" s="72"/>
      <c r="AK40" s="72"/>
      <c r="AL40" s="72"/>
      <c r="AM40" s="72"/>
      <c r="AN40" s="72"/>
      <c r="AO40" s="72"/>
    </row>
    <row r="41" spans="1:41" ht="74.25" customHeight="1" thickBot="1" x14ac:dyDescent="0.3">
      <c r="A41" s="823"/>
      <c r="B41" s="416"/>
      <c r="C41" s="73" t="s">
        <v>90</v>
      </c>
      <c r="D41" s="74">
        <v>0</v>
      </c>
      <c r="E41" s="74">
        <v>0</v>
      </c>
      <c r="F41" s="74">
        <v>0</v>
      </c>
      <c r="G41" s="74">
        <v>0.5</v>
      </c>
      <c r="H41" s="74">
        <v>0</v>
      </c>
      <c r="I41" s="74"/>
      <c r="J41" s="74"/>
      <c r="K41" s="74"/>
      <c r="L41" s="74"/>
      <c r="M41" s="74"/>
      <c r="N41" s="74"/>
      <c r="O41" s="74"/>
      <c r="P41" s="76">
        <f>SUM(D41:O41)</f>
        <v>0.5</v>
      </c>
      <c r="Q41" s="826"/>
      <c r="R41" s="827"/>
      <c r="S41" s="827"/>
      <c r="T41" s="827"/>
      <c r="U41" s="827"/>
      <c r="V41" s="827"/>
      <c r="W41" s="827"/>
      <c r="X41" s="827"/>
      <c r="Y41" s="827"/>
      <c r="Z41" s="827"/>
      <c r="AA41" s="827"/>
      <c r="AB41" s="827"/>
      <c r="AC41" s="827"/>
      <c r="AD41" s="828"/>
      <c r="AE41" s="71"/>
      <c r="AF41" s="202"/>
      <c r="AG41" s="202"/>
      <c r="AH41" s="202"/>
      <c r="AI41" s="202"/>
      <c r="AJ41" s="202"/>
      <c r="AK41" s="202"/>
      <c r="AL41" s="202"/>
      <c r="AM41" s="202"/>
      <c r="AN41" s="202"/>
      <c r="AO41" s="202"/>
    </row>
    <row r="42" spans="1:41" x14ac:dyDescent="0.25">
      <c r="A42" s="202" t="s">
        <v>112</v>
      </c>
      <c r="B42" s="204"/>
      <c r="C42" s="202"/>
      <c r="D42" s="202"/>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row>
  </sheetData>
  <mergeCells count="76">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B34:B35"/>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W33:Z33"/>
    <mergeCell ref="AA33:AD33"/>
    <mergeCell ref="Q34:S35"/>
    <mergeCell ref="T34:V35"/>
    <mergeCell ref="A40:A41"/>
    <mergeCell ref="B40:B41"/>
    <mergeCell ref="Q40:AD41"/>
    <mergeCell ref="A36:A37"/>
    <mergeCell ref="B36:B37"/>
    <mergeCell ref="C36:P36"/>
    <mergeCell ref="Q36:AD36"/>
    <mergeCell ref="Q37:AD37"/>
    <mergeCell ref="A38:A39"/>
    <mergeCell ref="B38:B39"/>
    <mergeCell ref="Q38:AD39"/>
    <mergeCell ref="W34:Z35"/>
    <mergeCell ref="AA34:AD35"/>
    <mergeCell ref="A34:A35"/>
  </mergeCells>
  <dataValidations count="2">
    <dataValidation type="list" allowBlank="1" showInputMessage="1" showErrorMessage="1" sqref="C7:C9" xr:uid="{6E62CCA8-3861-4E84-8209-F5F97057A174}">
      <formula1>$C$21:$N$21</formula1>
    </dataValidation>
    <dataValidation type="textLength" operator="lessThanOrEqual" allowBlank="1" showInputMessage="1" showErrorMessage="1" errorTitle="Máximo 2.000 caracteres" error="Máximo 2.000 caracteres" sqref="T34 Q34 Q40:AD41" xr:uid="{48BC8667-C687-47AE-9B40-34F3ADB91FD0}">
      <formula1>2000</formula1>
    </dataValidation>
  </dataValidations>
  <printOptions horizontalCentered="1" verticalCentered="1"/>
  <pageMargins left="0.23622047244094491" right="0.23622047244094491" top="0.39370078740157483" bottom="0.39370078740157483" header="0.31496062992125984" footer="0.31496062992125984"/>
  <pageSetup paperSize="9" scale="21"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B2A1C6"/>
    <pageSetUpPr fitToPage="1"/>
  </sheetPr>
  <dimension ref="A1:AZ20"/>
  <sheetViews>
    <sheetView tabSelected="1" topLeftCell="A16" zoomScale="40" zoomScaleNormal="40" workbookViewId="0">
      <selection activeCell="V21" sqref="V21"/>
    </sheetView>
  </sheetViews>
  <sheetFormatPr baseColWidth="10" defaultColWidth="10.85546875" defaultRowHeight="15" x14ac:dyDescent="0.25"/>
  <cols>
    <col min="1" max="1" width="10.140625" style="104" customWidth="1"/>
    <col min="2" max="2" width="10" style="104" customWidth="1"/>
    <col min="3" max="3" width="17.28515625" style="104" customWidth="1"/>
    <col min="4" max="6" width="8.28515625" style="104" customWidth="1"/>
    <col min="7" max="7" width="19.42578125" style="104" customWidth="1"/>
    <col min="8" max="8" width="31.140625" style="104" customWidth="1"/>
    <col min="9" max="10" width="29.28515625" style="104" customWidth="1"/>
    <col min="11" max="11" width="21.28515625" style="104" customWidth="1"/>
    <col min="12" max="13" width="15.28515625" style="104" customWidth="1"/>
    <col min="14" max="14" width="21.140625" style="104" customWidth="1"/>
    <col min="15" max="18" width="8.7109375" style="104" customWidth="1"/>
    <col min="19" max="19" width="17" style="104" customWidth="1"/>
    <col min="20" max="20" width="22.28515625" style="104" customWidth="1"/>
    <col min="21" max="21" width="27.5703125" style="104" customWidth="1"/>
    <col min="22" max="22" width="15" style="104" customWidth="1"/>
    <col min="23" max="24" width="8" style="104" customWidth="1"/>
    <col min="25" max="25" width="7.7109375" style="104" customWidth="1"/>
    <col min="26" max="26" width="8.140625" style="104" customWidth="1"/>
    <col min="27" max="27" width="8.7109375" style="104" customWidth="1"/>
    <col min="28" max="28" width="7.42578125" style="104" customWidth="1"/>
    <col min="29" max="29" width="7.28515625" style="104" customWidth="1"/>
    <col min="30" max="31" width="7.42578125" style="104" customWidth="1"/>
    <col min="32" max="32" width="7.28515625" style="104" customWidth="1"/>
    <col min="33" max="33" width="9.5703125" style="104" customWidth="1"/>
    <col min="34" max="34" width="19" style="104" hidden="1" customWidth="1"/>
    <col min="35" max="35" width="11.5703125" style="104" customWidth="1"/>
    <col min="36" max="36" width="9.28515625" style="104" customWidth="1"/>
    <col min="37" max="46" width="5.85546875" style="104" customWidth="1"/>
    <col min="47" max="47" width="17.140625" style="104" customWidth="1"/>
    <col min="48" max="48" width="15.85546875" style="105" customWidth="1"/>
    <col min="49" max="49" width="57.140625" style="104" customWidth="1"/>
    <col min="50" max="50" width="56.7109375" style="104" customWidth="1"/>
    <col min="51" max="51" width="33.85546875" style="104" customWidth="1"/>
    <col min="52" max="52" width="24.42578125" style="104" customWidth="1"/>
    <col min="53" max="16384" width="10.85546875" style="104"/>
  </cols>
  <sheetData>
    <row r="1" spans="1:52" ht="15.95" customHeight="1" x14ac:dyDescent="0.25">
      <c r="A1" s="836" t="s">
        <v>33</v>
      </c>
      <c r="B1" s="837"/>
      <c r="C1" s="837"/>
      <c r="D1" s="837"/>
      <c r="E1" s="837"/>
      <c r="F1" s="837"/>
      <c r="G1" s="837"/>
      <c r="H1" s="837"/>
      <c r="I1" s="837"/>
      <c r="J1" s="837"/>
      <c r="K1" s="837"/>
      <c r="L1" s="837"/>
      <c r="M1" s="837"/>
      <c r="N1" s="837"/>
      <c r="O1" s="837"/>
      <c r="P1" s="837"/>
      <c r="Q1" s="837"/>
      <c r="R1" s="837"/>
      <c r="S1" s="837"/>
      <c r="T1" s="837"/>
      <c r="U1" s="837"/>
      <c r="V1" s="837"/>
      <c r="W1" s="837"/>
      <c r="X1" s="837"/>
      <c r="Y1" s="837"/>
      <c r="Z1" s="837"/>
      <c r="AA1" s="837"/>
      <c r="AB1" s="837"/>
      <c r="AC1" s="837"/>
      <c r="AD1" s="837"/>
      <c r="AE1" s="837"/>
      <c r="AF1" s="837"/>
      <c r="AG1" s="837"/>
      <c r="AH1" s="837"/>
      <c r="AI1" s="837"/>
      <c r="AJ1" s="837"/>
      <c r="AK1" s="837"/>
      <c r="AL1" s="837"/>
      <c r="AM1" s="837"/>
      <c r="AN1" s="837"/>
      <c r="AO1" s="837"/>
      <c r="AP1" s="837"/>
      <c r="AQ1" s="837"/>
      <c r="AR1" s="837"/>
      <c r="AS1" s="837"/>
      <c r="AT1" s="837"/>
      <c r="AU1" s="837"/>
      <c r="AV1" s="837"/>
      <c r="AW1" s="837"/>
      <c r="AX1" s="838"/>
      <c r="AY1" s="787" t="s">
        <v>34</v>
      </c>
      <c r="AZ1" s="788"/>
    </row>
    <row r="2" spans="1:52" ht="15.95" customHeight="1" x14ac:dyDescent="0.25">
      <c r="A2" s="839" t="s">
        <v>35</v>
      </c>
      <c r="B2" s="840"/>
      <c r="C2" s="840"/>
      <c r="D2" s="840"/>
      <c r="E2" s="840"/>
      <c r="F2" s="840"/>
      <c r="G2" s="840"/>
      <c r="H2" s="840"/>
      <c r="I2" s="840"/>
      <c r="J2" s="840"/>
      <c r="K2" s="840"/>
      <c r="L2" s="840"/>
      <c r="M2" s="840"/>
      <c r="N2" s="840"/>
      <c r="O2" s="840"/>
      <c r="P2" s="840"/>
      <c r="Q2" s="840"/>
      <c r="R2" s="840"/>
      <c r="S2" s="840"/>
      <c r="T2" s="840"/>
      <c r="U2" s="840"/>
      <c r="V2" s="840"/>
      <c r="W2" s="840"/>
      <c r="X2" s="840"/>
      <c r="Y2" s="840"/>
      <c r="Z2" s="840"/>
      <c r="AA2" s="840"/>
      <c r="AB2" s="840"/>
      <c r="AC2" s="840"/>
      <c r="AD2" s="840"/>
      <c r="AE2" s="840"/>
      <c r="AF2" s="840"/>
      <c r="AG2" s="840"/>
      <c r="AH2" s="840"/>
      <c r="AI2" s="840"/>
      <c r="AJ2" s="840"/>
      <c r="AK2" s="840"/>
      <c r="AL2" s="840"/>
      <c r="AM2" s="840"/>
      <c r="AN2" s="840"/>
      <c r="AO2" s="840"/>
      <c r="AP2" s="840"/>
      <c r="AQ2" s="840"/>
      <c r="AR2" s="840"/>
      <c r="AS2" s="840"/>
      <c r="AT2" s="840"/>
      <c r="AU2" s="840"/>
      <c r="AV2" s="840"/>
      <c r="AW2" s="840"/>
      <c r="AX2" s="841"/>
      <c r="AY2" s="834" t="s">
        <v>36</v>
      </c>
      <c r="AZ2" s="835"/>
    </row>
    <row r="3" spans="1:52" ht="15" customHeight="1" x14ac:dyDescent="0.25">
      <c r="A3" s="842" t="s">
        <v>136</v>
      </c>
      <c r="B3" s="843"/>
      <c r="C3" s="843"/>
      <c r="D3" s="843"/>
      <c r="E3" s="843"/>
      <c r="F3" s="843"/>
      <c r="G3" s="843"/>
      <c r="H3" s="843"/>
      <c r="I3" s="843"/>
      <c r="J3" s="843"/>
      <c r="K3" s="843"/>
      <c r="L3" s="843"/>
      <c r="M3" s="843"/>
      <c r="N3" s="843"/>
      <c r="O3" s="843"/>
      <c r="P3" s="843"/>
      <c r="Q3" s="843"/>
      <c r="R3" s="843"/>
      <c r="S3" s="843"/>
      <c r="T3" s="843"/>
      <c r="U3" s="843"/>
      <c r="V3" s="843"/>
      <c r="W3" s="843"/>
      <c r="X3" s="843"/>
      <c r="Y3" s="843"/>
      <c r="Z3" s="843"/>
      <c r="AA3" s="843"/>
      <c r="AB3" s="843"/>
      <c r="AC3" s="843"/>
      <c r="AD3" s="843"/>
      <c r="AE3" s="843"/>
      <c r="AF3" s="843"/>
      <c r="AG3" s="843"/>
      <c r="AH3" s="843"/>
      <c r="AI3" s="843"/>
      <c r="AJ3" s="843"/>
      <c r="AK3" s="843"/>
      <c r="AL3" s="843"/>
      <c r="AM3" s="843"/>
      <c r="AN3" s="843"/>
      <c r="AO3" s="843"/>
      <c r="AP3" s="843"/>
      <c r="AQ3" s="843"/>
      <c r="AR3" s="843"/>
      <c r="AS3" s="843"/>
      <c r="AT3" s="843"/>
      <c r="AU3" s="843"/>
      <c r="AV3" s="843"/>
      <c r="AW3" s="843"/>
      <c r="AX3" s="844"/>
      <c r="AY3" s="834" t="s">
        <v>38</v>
      </c>
      <c r="AZ3" s="835"/>
    </row>
    <row r="4" spans="1:52" ht="15.95" customHeight="1" x14ac:dyDescent="0.25">
      <c r="A4" s="836"/>
      <c r="B4" s="837"/>
      <c r="C4" s="837"/>
      <c r="D4" s="837"/>
      <c r="E4" s="837"/>
      <c r="F4" s="837"/>
      <c r="G4" s="837"/>
      <c r="H4" s="837"/>
      <c r="I4" s="837"/>
      <c r="J4" s="837"/>
      <c r="K4" s="837"/>
      <c r="L4" s="837"/>
      <c r="M4" s="837"/>
      <c r="N4" s="837"/>
      <c r="O4" s="837"/>
      <c r="P4" s="837"/>
      <c r="Q4" s="837"/>
      <c r="R4" s="837"/>
      <c r="S4" s="837"/>
      <c r="T4" s="837"/>
      <c r="U4" s="837"/>
      <c r="V4" s="837"/>
      <c r="W4" s="837"/>
      <c r="X4" s="837"/>
      <c r="Y4" s="837"/>
      <c r="Z4" s="837"/>
      <c r="AA4" s="837"/>
      <c r="AB4" s="837"/>
      <c r="AC4" s="837"/>
      <c r="AD4" s="837"/>
      <c r="AE4" s="837"/>
      <c r="AF4" s="837"/>
      <c r="AG4" s="837"/>
      <c r="AH4" s="837"/>
      <c r="AI4" s="837"/>
      <c r="AJ4" s="837"/>
      <c r="AK4" s="837"/>
      <c r="AL4" s="837"/>
      <c r="AM4" s="837"/>
      <c r="AN4" s="837"/>
      <c r="AO4" s="837"/>
      <c r="AP4" s="837"/>
      <c r="AQ4" s="837"/>
      <c r="AR4" s="837"/>
      <c r="AS4" s="837"/>
      <c r="AT4" s="837"/>
      <c r="AU4" s="837"/>
      <c r="AV4" s="837"/>
      <c r="AW4" s="837"/>
      <c r="AX4" s="838"/>
      <c r="AY4" s="854" t="s">
        <v>137</v>
      </c>
      <c r="AZ4" s="854"/>
    </row>
    <row r="5" spans="1:52" ht="15" customHeight="1" x14ac:dyDescent="0.25">
      <c r="A5" s="850" t="s">
        <v>138</v>
      </c>
      <c r="B5" s="851"/>
      <c r="C5" s="851"/>
      <c r="D5" s="851"/>
      <c r="E5" s="851"/>
      <c r="F5" s="851"/>
      <c r="G5" s="851"/>
      <c r="H5" s="851"/>
      <c r="I5" s="851"/>
      <c r="J5" s="851"/>
      <c r="K5" s="851"/>
      <c r="L5" s="851"/>
      <c r="M5" s="851"/>
      <c r="N5" s="851"/>
      <c r="O5" s="851"/>
      <c r="P5" s="851"/>
      <c r="Q5" s="851"/>
      <c r="R5" s="851"/>
      <c r="S5" s="851"/>
      <c r="T5" s="851"/>
      <c r="U5" s="851"/>
      <c r="V5" s="851"/>
      <c r="W5" s="851"/>
      <c r="X5" s="851"/>
      <c r="Y5" s="851"/>
      <c r="Z5" s="851"/>
      <c r="AA5" s="851"/>
      <c r="AB5" s="851"/>
      <c r="AC5" s="851"/>
      <c r="AD5" s="851"/>
      <c r="AE5" s="851"/>
      <c r="AF5" s="851"/>
      <c r="AG5" s="852"/>
      <c r="AH5" s="108"/>
      <c r="AI5" s="865" t="s">
        <v>46</v>
      </c>
      <c r="AJ5" s="866"/>
      <c r="AK5" s="866"/>
      <c r="AL5" s="866"/>
      <c r="AM5" s="866"/>
      <c r="AN5" s="866"/>
      <c r="AO5" s="866"/>
      <c r="AP5" s="866"/>
      <c r="AQ5" s="866"/>
      <c r="AR5" s="866"/>
      <c r="AS5" s="866"/>
      <c r="AT5" s="866"/>
      <c r="AU5" s="866"/>
      <c r="AV5" s="875"/>
      <c r="AW5" s="832" t="s">
        <v>139</v>
      </c>
      <c r="AX5" s="832" t="s">
        <v>140</v>
      </c>
      <c r="AY5" s="832" t="s">
        <v>141</v>
      </c>
      <c r="AZ5" s="832" t="s">
        <v>142</v>
      </c>
    </row>
    <row r="6" spans="1:52" ht="15" customHeight="1" x14ac:dyDescent="0.25">
      <c r="A6" s="864" t="s">
        <v>42</v>
      </c>
      <c r="B6" s="864"/>
      <c r="C6" s="864"/>
      <c r="D6" s="873">
        <v>45079</v>
      </c>
      <c r="E6" s="874"/>
      <c r="F6" s="865" t="s">
        <v>43</v>
      </c>
      <c r="G6" s="875"/>
      <c r="H6" s="872" t="s">
        <v>44</v>
      </c>
      <c r="I6" s="872"/>
      <c r="J6" s="109"/>
      <c r="K6" s="865"/>
      <c r="L6" s="866"/>
      <c r="M6" s="866"/>
      <c r="N6" s="866"/>
      <c r="O6" s="866"/>
      <c r="P6" s="866"/>
      <c r="Q6" s="866"/>
      <c r="R6" s="866"/>
      <c r="S6" s="866"/>
      <c r="T6" s="866"/>
      <c r="U6" s="866"/>
      <c r="V6" s="110"/>
      <c r="W6" s="110"/>
      <c r="X6" s="110"/>
      <c r="Y6" s="110"/>
      <c r="Z6" s="110"/>
      <c r="AA6" s="110"/>
      <c r="AB6" s="110"/>
      <c r="AC6" s="110"/>
      <c r="AD6" s="110"/>
      <c r="AE6" s="110"/>
      <c r="AF6" s="110"/>
      <c r="AG6" s="111"/>
      <c r="AH6" s="112"/>
      <c r="AI6" s="867"/>
      <c r="AJ6" s="868"/>
      <c r="AK6" s="868"/>
      <c r="AL6" s="868"/>
      <c r="AM6" s="868"/>
      <c r="AN6" s="868"/>
      <c r="AO6" s="868"/>
      <c r="AP6" s="868"/>
      <c r="AQ6" s="868"/>
      <c r="AR6" s="868"/>
      <c r="AS6" s="868"/>
      <c r="AT6" s="868"/>
      <c r="AU6" s="868"/>
      <c r="AV6" s="876"/>
      <c r="AW6" s="859"/>
      <c r="AX6" s="859"/>
      <c r="AY6" s="859"/>
      <c r="AZ6" s="859"/>
    </row>
    <row r="7" spans="1:52" ht="15" customHeight="1" x14ac:dyDescent="0.25">
      <c r="A7" s="864"/>
      <c r="B7" s="864"/>
      <c r="C7" s="864"/>
      <c r="D7" s="874"/>
      <c r="E7" s="874"/>
      <c r="F7" s="867"/>
      <c r="G7" s="876"/>
      <c r="H7" s="872" t="s">
        <v>45</v>
      </c>
      <c r="I7" s="872"/>
      <c r="J7" s="109"/>
      <c r="K7" s="867"/>
      <c r="L7" s="868"/>
      <c r="M7" s="868"/>
      <c r="N7" s="868"/>
      <c r="O7" s="868"/>
      <c r="P7" s="868"/>
      <c r="Q7" s="868"/>
      <c r="R7" s="868"/>
      <c r="S7" s="868"/>
      <c r="T7" s="868"/>
      <c r="U7" s="868"/>
      <c r="V7" s="112"/>
      <c r="W7" s="112"/>
      <c r="X7" s="112"/>
      <c r="Y7" s="112"/>
      <c r="Z7" s="112"/>
      <c r="AA7" s="112"/>
      <c r="AB7" s="112"/>
      <c r="AC7" s="112"/>
      <c r="AD7" s="112"/>
      <c r="AE7" s="112"/>
      <c r="AF7" s="112"/>
      <c r="AG7" s="113"/>
      <c r="AH7" s="112"/>
      <c r="AI7" s="867"/>
      <c r="AJ7" s="868"/>
      <c r="AK7" s="868"/>
      <c r="AL7" s="868"/>
      <c r="AM7" s="868"/>
      <c r="AN7" s="868"/>
      <c r="AO7" s="868"/>
      <c r="AP7" s="868"/>
      <c r="AQ7" s="868"/>
      <c r="AR7" s="868"/>
      <c r="AS7" s="868"/>
      <c r="AT7" s="868"/>
      <c r="AU7" s="868"/>
      <c r="AV7" s="876"/>
      <c r="AW7" s="859"/>
      <c r="AX7" s="859"/>
      <c r="AY7" s="859"/>
      <c r="AZ7" s="859"/>
    </row>
    <row r="8" spans="1:52" ht="15" customHeight="1" x14ac:dyDescent="0.25">
      <c r="A8" s="864"/>
      <c r="B8" s="864"/>
      <c r="C8" s="864"/>
      <c r="D8" s="874"/>
      <c r="E8" s="874"/>
      <c r="F8" s="869"/>
      <c r="G8" s="877"/>
      <c r="H8" s="872" t="s">
        <v>46</v>
      </c>
      <c r="I8" s="872"/>
      <c r="J8" s="109" t="s">
        <v>518</v>
      </c>
      <c r="K8" s="869"/>
      <c r="L8" s="870"/>
      <c r="M8" s="870"/>
      <c r="N8" s="870"/>
      <c r="O8" s="870"/>
      <c r="P8" s="870"/>
      <c r="Q8" s="870"/>
      <c r="R8" s="870"/>
      <c r="S8" s="870"/>
      <c r="T8" s="870"/>
      <c r="U8" s="870"/>
      <c r="V8" s="114"/>
      <c r="W8" s="114"/>
      <c r="X8" s="114"/>
      <c r="Y8" s="114"/>
      <c r="Z8" s="114"/>
      <c r="AA8" s="114"/>
      <c r="AB8" s="114"/>
      <c r="AC8" s="114"/>
      <c r="AD8" s="114"/>
      <c r="AE8" s="114"/>
      <c r="AF8" s="114"/>
      <c r="AG8" s="115"/>
      <c r="AH8" s="112"/>
      <c r="AI8" s="867"/>
      <c r="AJ8" s="868"/>
      <c r="AK8" s="868"/>
      <c r="AL8" s="868"/>
      <c r="AM8" s="868"/>
      <c r="AN8" s="868"/>
      <c r="AO8" s="868"/>
      <c r="AP8" s="868"/>
      <c r="AQ8" s="868"/>
      <c r="AR8" s="868"/>
      <c r="AS8" s="868"/>
      <c r="AT8" s="868"/>
      <c r="AU8" s="868"/>
      <c r="AV8" s="876"/>
      <c r="AW8" s="859"/>
      <c r="AX8" s="859"/>
      <c r="AY8" s="859"/>
      <c r="AZ8" s="859"/>
    </row>
    <row r="9" spans="1:52" ht="15" customHeight="1" x14ac:dyDescent="0.25">
      <c r="A9" s="861" t="s">
        <v>143</v>
      </c>
      <c r="B9" s="862"/>
      <c r="C9" s="863"/>
      <c r="D9" s="855" t="s">
        <v>144</v>
      </c>
      <c r="E9" s="856"/>
      <c r="F9" s="856"/>
      <c r="G9" s="856"/>
      <c r="H9" s="856"/>
      <c r="I9" s="856"/>
      <c r="J9" s="856"/>
      <c r="K9" s="857"/>
      <c r="L9" s="857"/>
      <c r="M9" s="857"/>
      <c r="N9" s="857"/>
      <c r="O9" s="857"/>
      <c r="P9" s="857"/>
      <c r="Q9" s="857"/>
      <c r="R9" s="857"/>
      <c r="S9" s="857"/>
      <c r="T9" s="857"/>
      <c r="U9" s="857"/>
      <c r="V9" s="857"/>
      <c r="W9" s="857"/>
      <c r="X9" s="857"/>
      <c r="Y9" s="857"/>
      <c r="Z9" s="857"/>
      <c r="AA9" s="857"/>
      <c r="AB9" s="857"/>
      <c r="AC9" s="857"/>
      <c r="AD9" s="857"/>
      <c r="AE9" s="857"/>
      <c r="AF9" s="857"/>
      <c r="AG9" s="858"/>
      <c r="AH9" s="116"/>
      <c r="AI9" s="867"/>
      <c r="AJ9" s="868"/>
      <c r="AK9" s="868"/>
      <c r="AL9" s="868"/>
      <c r="AM9" s="868"/>
      <c r="AN9" s="868"/>
      <c r="AO9" s="868"/>
      <c r="AP9" s="868"/>
      <c r="AQ9" s="868"/>
      <c r="AR9" s="868"/>
      <c r="AS9" s="868"/>
      <c r="AT9" s="868"/>
      <c r="AU9" s="868"/>
      <c r="AV9" s="876"/>
      <c r="AW9" s="859"/>
      <c r="AX9" s="859"/>
      <c r="AY9" s="859"/>
      <c r="AZ9" s="859"/>
    </row>
    <row r="10" spans="1:52" ht="15" customHeight="1" x14ac:dyDescent="0.25">
      <c r="A10" s="845" t="s">
        <v>145</v>
      </c>
      <c r="B10" s="846"/>
      <c r="C10" s="847"/>
      <c r="D10" s="878" t="s">
        <v>146</v>
      </c>
      <c r="E10" s="857"/>
      <c r="F10" s="857"/>
      <c r="G10" s="857"/>
      <c r="H10" s="857"/>
      <c r="I10" s="857"/>
      <c r="J10" s="857"/>
      <c r="K10" s="857"/>
      <c r="L10" s="857"/>
      <c r="M10" s="857"/>
      <c r="N10" s="857"/>
      <c r="O10" s="857"/>
      <c r="P10" s="857"/>
      <c r="Q10" s="857"/>
      <c r="R10" s="857"/>
      <c r="S10" s="857"/>
      <c r="T10" s="857"/>
      <c r="U10" s="857"/>
      <c r="V10" s="857"/>
      <c r="W10" s="857"/>
      <c r="X10" s="857"/>
      <c r="Y10" s="857"/>
      <c r="Z10" s="857"/>
      <c r="AA10" s="857"/>
      <c r="AB10" s="857"/>
      <c r="AC10" s="857"/>
      <c r="AD10" s="857"/>
      <c r="AE10" s="857"/>
      <c r="AF10" s="857"/>
      <c r="AG10" s="858"/>
      <c r="AH10" s="118"/>
      <c r="AI10" s="869"/>
      <c r="AJ10" s="870"/>
      <c r="AK10" s="870"/>
      <c r="AL10" s="870"/>
      <c r="AM10" s="870"/>
      <c r="AN10" s="870"/>
      <c r="AO10" s="870"/>
      <c r="AP10" s="870"/>
      <c r="AQ10" s="870"/>
      <c r="AR10" s="870"/>
      <c r="AS10" s="870"/>
      <c r="AT10" s="870"/>
      <c r="AU10" s="870"/>
      <c r="AV10" s="877"/>
      <c r="AW10" s="859"/>
      <c r="AX10" s="859"/>
      <c r="AY10" s="859"/>
      <c r="AZ10" s="859"/>
    </row>
    <row r="11" spans="1:52" ht="39.950000000000003" customHeight="1" x14ac:dyDescent="0.25">
      <c r="A11" s="848" t="s">
        <v>147</v>
      </c>
      <c r="B11" s="860"/>
      <c r="C11" s="860"/>
      <c r="D11" s="860"/>
      <c r="E11" s="860"/>
      <c r="F11" s="849"/>
      <c r="G11" s="848" t="s">
        <v>148</v>
      </c>
      <c r="H11" s="849"/>
      <c r="I11" s="832" t="s">
        <v>149</v>
      </c>
      <c r="J11" s="832" t="s">
        <v>150</v>
      </c>
      <c r="K11" s="832" t="s">
        <v>151</v>
      </c>
      <c r="L11" s="832" t="s">
        <v>152</v>
      </c>
      <c r="M11" s="832" t="s">
        <v>153</v>
      </c>
      <c r="N11" s="832" t="s">
        <v>154</v>
      </c>
      <c r="O11" s="848" t="s">
        <v>155</v>
      </c>
      <c r="P11" s="860"/>
      <c r="Q11" s="860"/>
      <c r="R11" s="860"/>
      <c r="S11" s="849"/>
      <c r="T11" s="832" t="s">
        <v>156</v>
      </c>
      <c r="U11" s="832" t="s">
        <v>157</v>
      </c>
      <c r="V11" s="850" t="s">
        <v>158</v>
      </c>
      <c r="W11" s="851"/>
      <c r="X11" s="851"/>
      <c r="Y11" s="851"/>
      <c r="Z11" s="851"/>
      <c r="AA11" s="851"/>
      <c r="AB11" s="851"/>
      <c r="AC11" s="851"/>
      <c r="AD11" s="851"/>
      <c r="AE11" s="851"/>
      <c r="AF11" s="851"/>
      <c r="AG11" s="852"/>
      <c r="AH11" s="107"/>
      <c r="AI11" s="850" t="s">
        <v>159</v>
      </c>
      <c r="AJ11" s="851"/>
      <c r="AK11" s="851"/>
      <c r="AL11" s="851"/>
      <c r="AM11" s="851"/>
      <c r="AN11" s="851"/>
      <c r="AO11" s="851"/>
      <c r="AP11" s="851"/>
      <c r="AQ11" s="851"/>
      <c r="AR11" s="851"/>
      <c r="AS11" s="851"/>
      <c r="AT11" s="852"/>
      <c r="AU11" s="848" t="s">
        <v>25</v>
      </c>
      <c r="AV11" s="849"/>
      <c r="AW11" s="859"/>
      <c r="AX11" s="859"/>
      <c r="AY11" s="859"/>
      <c r="AZ11" s="859"/>
    </row>
    <row r="12" spans="1:52" ht="42.75" x14ac:dyDescent="0.25">
      <c r="A12" s="119" t="s">
        <v>160</v>
      </c>
      <c r="B12" s="119" t="s">
        <v>161</v>
      </c>
      <c r="C12" s="119" t="s">
        <v>162</v>
      </c>
      <c r="D12" s="119" t="s">
        <v>163</v>
      </c>
      <c r="E12" s="119" t="s">
        <v>164</v>
      </c>
      <c r="F12" s="119" t="s">
        <v>165</v>
      </c>
      <c r="G12" s="119" t="s">
        <v>166</v>
      </c>
      <c r="H12" s="119" t="s">
        <v>167</v>
      </c>
      <c r="I12" s="833"/>
      <c r="J12" s="833"/>
      <c r="K12" s="833"/>
      <c r="L12" s="833"/>
      <c r="M12" s="833"/>
      <c r="N12" s="833"/>
      <c r="O12" s="119">
        <v>2020</v>
      </c>
      <c r="P12" s="119">
        <v>2021</v>
      </c>
      <c r="Q12" s="119">
        <v>2022</v>
      </c>
      <c r="R12" s="119">
        <v>2023</v>
      </c>
      <c r="S12" s="119">
        <v>2024</v>
      </c>
      <c r="T12" s="833"/>
      <c r="U12" s="833"/>
      <c r="V12" s="120" t="s">
        <v>61</v>
      </c>
      <c r="W12" s="120" t="s">
        <v>62</v>
      </c>
      <c r="X12" s="120" t="s">
        <v>41</v>
      </c>
      <c r="Y12" s="120" t="s">
        <v>63</v>
      </c>
      <c r="Z12" s="120" t="s">
        <v>64</v>
      </c>
      <c r="AA12" s="120" t="s">
        <v>65</v>
      </c>
      <c r="AB12" s="120" t="s">
        <v>66</v>
      </c>
      <c r="AC12" s="120" t="s">
        <v>67</v>
      </c>
      <c r="AD12" s="120" t="s">
        <v>68</v>
      </c>
      <c r="AE12" s="120" t="s">
        <v>69</v>
      </c>
      <c r="AF12" s="120" t="s">
        <v>70</v>
      </c>
      <c r="AG12" s="120" t="s">
        <v>71</v>
      </c>
      <c r="AH12" s="120"/>
      <c r="AI12" s="120" t="s">
        <v>61</v>
      </c>
      <c r="AJ12" s="120" t="s">
        <v>62</v>
      </c>
      <c r="AK12" s="120" t="s">
        <v>41</v>
      </c>
      <c r="AL12" s="120" t="s">
        <v>63</v>
      </c>
      <c r="AM12" s="120" t="s">
        <v>64</v>
      </c>
      <c r="AN12" s="120" t="s">
        <v>65</v>
      </c>
      <c r="AO12" s="120" t="s">
        <v>66</v>
      </c>
      <c r="AP12" s="120" t="s">
        <v>67</v>
      </c>
      <c r="AQ12" s="120" t="s">
        <v>68</v>
      </c>
      <c r="AR12" s="120" t="s">
        <v>69</v>
      </c>
      <c r="AS12" s="120" t="s">
        <v>70</v>
      </c>
      <c r="AT12" s="120" t="s">
        <v>71</v>
      </c>
      <c r="AU12" s="119" t="s">
        <v>168</v>
      </c>
      <c r="AV12" s="121" t="s">
        <v>169</v>
      </c>
      <c r="AW12" s="833"/>
      <c r="AX12" s="833"/>
      <c r="AY12" s="833"/>
      <c r="AZ12" s="833"/>
    </row>
    <row r="13" spans="1:52" ht="361.5" customHeight="1" x14ac:dyDescent="0.25">
      <c r="A13" s="211">
        <v>452</v>
      </c>
      <c r="B13" s="109"/>
      <c r="C13" s="109"/>
      <c r="D13" s="109"/>
      <c r="E13" s="109"/>
      <c r="F13" s="162" t="s">
        <v>170</v>
      </c>
      <c r="G13" s="161"/>
      <c r="H13" s="212" t="s">
        <v>171</v>
      </c>
      <c r="I13" s="212" t="s">
        <v>172</v>
      </c>
      <c r="J13" s="212" t="s">
        <v>173</v>
      </c>
      <c r="K13" s="212" t="s">
        <v>174</v>
      </c>
      <c r="L13" s="212">
        <v>100</v>
      </c>
      <c r="M13" s="212" t="s">
        <v>175</v>
      </c>
      <c r="N13" s="212" t="s">
        <v>176</v>
      </c>
      <c r="O13" s="213">
        <v>0.1</v>
      </c>
      <c r="P13" s="214">
        <v>0.33</v>
      </c>
      <c r="Q13" s="214">
        <v>0.6</v>
      </c>
      <c r="R13" s="215">
        <v>0.85</v>
      </c>
      <c r="S13" s="215">
        <v>1</v>
      </c>
      <c r="T13" s="216" t="s">
        <v>177</v>
      </c>
      <c r="U13" s="216" t="s">
        <v>178</v>
      </c>
      <c r="V13" s="122">
        <v>0.6</v>
      </c>
      <c r="W13" s="122"/>
      <c r="X13" s="122">
        <v>0.03</v>
      </c>
      <c r="Y13" s="122">
        <v>0.03</v>
      </c>
      <c r="Z13" s="122">
        <v>0.03</v>
      </c>
      <c r="AA13" s="122">
        <v>0.03</v>
      </c>
      <c r="AB13" s="122">
        <v>0.03</v>
      </c>
      <c r="AC13" s="122">
        <v>0.02</v>
      </c>
      <c r="AD13" s="122">
        <v>0.02</v>
      </c>
      <c r="AE13" s="122">
        <v>0.02</v>
      </c>
      <c r="AF13" s="122">
        <v>0.02</v>
      </c>
      <c r="AG13" s="122">
        <v>0.02</v>
      </c>
      <c r="AH13" s="122">
        <f>V13+W13+X13+Y13+Z13+AA13+AB13+AC13+AD13+AE13+AF13+AG13</f>
        <v>0.8500000000000002</v>
      </c>
      <c r="AI13" s="123">
        <v>0.6</v>
      </c>
      <c r="AJ13" s="124"/>
      <c r="AK13" s="342">
        <v>0.03</v>
      </c>
      <c r="AL13" s="342">
        <v>0.03</v>
      </c>
      <c r="AM13" s="342">
        <v>0.03</v>
      </c>
      <c r="AN13" s="125"/>
      <c r="AO13" s="125"/>
      <c r="AP13" s="125"/>
      <c r="AQ13" s="125"/>
      <c r="AR13" s="125"/>
      <c r="AS13" s="125"/>
      <c r="AT13" s="125"/>
      <c r="AU13" s="342">
        <f>SUM(AJ13:AT13)</f>
        <v>0.09</v>
      </c>
      <c r="AV13" s="342">
        <f>SUM(AI13:AU13)</f>
        <v>0.78</v>
      </c>
      <c r="AW13" s="354" t="s">
        <v>544</v>
      </c>
      <c r="AX13" s="354" t="s">
        <v>526</v>
      </c>
      <c r="AY13" s="126" t="s">
        <v>522</v>
      </c>
      <c r="AZ13" s="126" t="s">
        <v>522</v>
      </c>
    </row>
    <row r="14" spans="1:52" ht="281.25" customHeight="1" x14ac:dyDescent="0.25">
      <c r="A14" s="211">
        <v>452</v>
      </c>
      <c r="B14" s="109"/>
      <c r="C14" s="109"/>
      <c r="D14" s="109"/>
      <c r="E14" s="109"/>
      <c r="F14" s="162" t="s">
        <v>179</v>
      </c>
      <c r="G14" s="161"/>
      <c r="H14" s="212" t="s">
        <v>171</v>
      </c>
      <c r="I14" s="212" t="s">
        <v>172</v>
      </c>
      <c r="J14" s="212" t="s">
        <v>180</v>
      </c>
      <c r="K14" s="212" t="s">
        <v>174</v>
      </c>
      <c r="L14" s="212">
        <v>100</v>
      </c>
      <c r="M14" s="212" t="s">
        <v>175</v>
      </c>
      <c r="N14" s="212" t="s">
        <v>181</v>
      </c>
      <c r="O14" s="213">
        <v>0.1</v>
      </c>
      <c r="P14" s="214">
        <v>0.33</v>
      </c>
      <c r="Q14" s="214">
        <v>0.6</v>
      </c>
      <c r="R14" s="215">
        <v>0.85</v>
      </c>
      <c r="S14" s="215">
        <v>1</v>
      </c>
      <c r="T14" s="216" t="s">
        <v>177</v>
      </c>
      <c r="U14" s="216" t="s">
        <v>182</v>
      </c>
      <c r="V14" s="122">
        <v>0.6</v>
      </c>
      <c r="W14" s="122"/>
      <c r="X14" s="122">
        <v>0.03</v>
      </c>
      <c r="Y14" s="122">
        <v>0.03</v>
      </c>
      <c r="Z14" s="122">
        <v>0.03</v>
      </c>
      <c r="AA14" s="122">
        <v>0.03</v>
      </c>
      <c r="AB14" s="122">
        <v>0.03</v>
      </c>
      <c r="AC14" s="122">
        <v>0.02</v>
      </c>
      <c r="AD14" s="122">
        <v>0.02</v>
      </c>
      <c r="AE14" s="122">
        <v>0.02</v>
      </c>
      <c r="AF14" s="122">
        <v>0.02</v>
      </c>
      <c r="AG14" s="122">
        <v>0.02</v>
      </c>
      <c r="AH14" s="122">
        <f>V14+W14+X14+Y14+Z14+AA14+AB14+AC14+AD14+AE14+AF14+AG14</f>
        <v>0.8500000000000002</v>
      </c>
      <c r="AI14" s="123">
        <v>0.6</v>
      </c>
      <c r="AJ14" s="124"/>
      <c r="AK14" s="342">
        <v>0.03</v>
      </c>
      <c r="AL14" s="342">
        <v>0.03</v>
      </c>
      <c r="AM14" s="342">
        <v>0.03</v>
      </c>
      <c r="AN14" s="125"/>
      <c r="AO14" s="125"/>
      <c r="AP14" s="125"/>
      <c r="AQ14" s="125"/>
      <c r="AR14" s="125"/>
      <c r="AS14" s="125"/>
      <c r="AT14" s="125"/>
      <c r="AU14" s="342">
        <f>SUM(AJ14:AT14)</f>
        <v>0.09</v>
      </c>
      <c r="AV14" s="342">
        <f>SUM(AI14:AU14)</f>
        <v>0.78</v>
      </c>
      <c r="AW14" s="355" t="s">
        <v>545</v>
      </c>
      <c r="AX14" s="354" t="s">
        <v>546</v>
      </c>
      <c r="AY14" s="126" t="s">
        <v>522</v>
      </c>
      <c r="AZ14" s="126" t="s">
        <v>522</v>
      </c>
    </row>
    <row r="15" spans="1:52" ht="355.9" customHeight="1" x14ac:dyDescent="0.25">
      <c r="A15" s="211">
        <v>454</v>
      </c>
      <c r="B15" s="109"/>
      <c r="C15" s="109"/>
      <c r="D15" s="109">
        <v>34</v>
      </c>
      <c r="E15" s="109"/>
      <c r="F15" s="109"/>
      <c r="G15" s="161"/>
      <c r="H15" s="212" t="s">
        <v>171</v>
      </c>
      <c r="I15" s="212" t="s">
        <v>183</v>
      </c>
      <c r="J15" s="212" t="s">
        <v>184</v>
      </c>
      <c r="K15" s="109" t="s">
        <v>185</v>
      </c>
      <c r="L15" s="109">
        <v>16</v>
      </c>
      <c r="M15" s="109" t="s">
        <v>186</v>
      </c>
      <c r="N15" s="212" t="s">
        <v>187</v>
      </c>
      <c r="O15" s="343">
        <v>1</v>
      </c>
      <c r="P15" s="343">
        <v>5</v>
      </c>
      <c r="Q15" s="343">
        <v>7</v>
      </c>
      <c r="R15" s="343">
        <v>2</v>
      </c>
      <c r="S15" s="343">
        <v>1</v>
      </c>
      <c r="T15" s="109" t="s">
        <v>177</v>
      </c>
      <c r="U15" s="161" t="s">
        <v>188</v>
      </c>
      <c r="V15" s="344"/>
      <c r="W15" s="344"/>
      <c r="X15" s="344"/>
      <c r="Y15" s="345">
        <v>1</v>
      </c>
      <c r="Z15" s="345"/>
      <c r="AA15" s="345"/>
      <c r="AB15" s="345"/>
      <c r="AC15" s="345"/>
      <c r="AD15" s="345">
        <v>1</v>
      </c>
      <c r="AE15" s="344"/>
      <c r="AF15" s="344"/>
      <c r="AG15" s="344"/>
      <c r="AH15" s="345">
        <v>2</v>
      </c>
      <c r="AI15" s="344"/>
      <c r="AJ15" s="344"/>
      <c r="AK15" s="344"/>
      <c r="AL15" s="344">
        <v>1</v>
      </c>
      <c r="AM15" s="344"/>
      <c r="AN15" s="344"/>
      <c r="AO15" s="344"/>
      <c r="AP15" s="344"/>
      <c r="AQ15" s="344"/>
      <c r="AR15" s="125"/>
      <c r="AS15" s="125"/>
      <c r="AT15" s="125"/>
      <c r="AU15" s="125">
        <f>SUM(AI15:AT15)</f>
        <v>1</v>
      </c>
      <c r="AV15" s="342">
        <v>0.5</v>
      </c>
      <c r="AW15" s="354" t="s">
        <v>542</v>
      </c>
      <c r="AX15" s="354" t="s">
        <v>539</v>
      </c>
      <c r="AY15" s="126" t="s">
        <v>522</v>
      </c>
      <c r="AZ15" s="126" t="s">
        <v>522</v>
      </c>
    </row>
    <row r="16" spans="1:52" ht="259.5" customHeight="1" x14ac:dyDescent="0.25">
      <c r="A16" s="211"/>
      <c r="B16" s="109"/>
      <c r="C16" s="109"/>
      <c r="D16" s="109"/>
      <c r="E16" s="109"/>
      <c r="F16" s="109"/>
      <c r="G16" s="161" t="s">
        <v>189</v>
      </c>
      <c r="H16" s="212" t="s">
        <v>190</v>
      </c>
      <c r="I16" s="212" t="s">
        <v>191</v>
      </c>
      <c r="J16" s="217" t="s">
        <v>192</v>
      </c>
      <c r="K16" s="109" t="s">
        <v>185</v>
      </c>
      <c r="L16" s="125"/>
      <c r="M16" s="218" t="s">
        <v>175</v>
      </c>
      <c r="N16" s="217" t="s">
        <v>193</v>
      </c>
      <c r="O16" s="123"/>
      <c r="P16" s="123"/>
      <c r="Q16" s="123">
        <v>1</v>
      </c>
      <c r="R16" s="123"/>
      <c r="S16" s="123"/>
      <c r="T16" s="109" t="s">
        <v>194</v>
      </c>
      <c r="U16" s="161" t="s">
        <v>195</v>
      </c>
      <c r="V16" s="219"/>
      <c r="W16" s="220"/>
      <c r="X16" s="220">
        <v>0.25</v>
      </c>
      <c r="Y16" s="221"/>
      <c r="Z16" s="221"/>
      <c r="AA16" s="220">
        <v>0.25</v>
      </c>
      <c r="AB16" s="221"/>
      <c r="AC16" s="221"/>
      <c r="AD16" s="220">
        <v>0.25</v>
      </c>
      <c r="AE16" s="221"/>
      <c r="AF16" s="221"/>
      <c r="AG16" s="220">
        <v>0.25</v>
      </c>
      <c r="AH16" s="122">
        <f>V16+W16+X16+Y16+Z16+AA16+AB16+AC16+AD16+AE16+AF16+AG16</f>
        <v>1</v>
      </c>
      <c r="AI16" s="125"/>
      <c r="AJ16" s="125"/>
      <c r="AK16" s="342">
        <v>0.25</v>
      </c>
      <c r="AL16" s="125"/>
      <c r="AM16" s="125"/>
      <c r="AN16" s="125"/>
      <c r="AO16" s="125"/>
      <c r="AP16" s="125"/>
      <c r="AQ16" s="125"/>
      <c r="AR16" s="125"/>
      <c r="AS16" s="125"/>
      <c r="AT16" s="125"/>
      <c r="AU16" s="125">
        <v>25</v>
      </c>
      <c r="AV16" s="123">
        <v>0.25</v>
      </c>
      <c r="AW16" s="346" t="s">
        <v>525</v>
      </c>
      <c r="AX16" s="346" t="s">
        <v>525</v>
      </c>
      <c r="AY16" s="346" t="s">
        <v>522</v>
      </c>
      <c r="AZ16" s="346" t="s">
        <v>522</v>
      </c>
    </row>
    <row r="17" spans="1:52" ht="409.5" customHeight="1" x14ac:dyDescent="0.25">
      <c r="A17" s="211"/>
      <c r="B17" s="109"/>
      <c r="C17" s="109"/>
      <c r="D17" s="109"/>
      <c r="E17" s="109"/>
      <c r="F17" s="109"/>
      <c r="G17" s="161" t="s">
        <v>189</v>
      </c>
      <c r="H17" s="212" t="s">
        <v>196</v>
      </c>
      <c r="I17" s="212" t="s">
        <v>191</v>
      </c>
      <c r="J17" s="217" t="s">
        <v>197</v>
      </c>
      <c r="K17" s="109" t="s">
        <v>185</v>
      </c>
      <c r="L17" s="125"/>
      <c r="M17" s="109" t="s">
        <v>175</v>
      </c>
      <c r="N17" s="217" t="s">
        <v>198</v>
      </c>
      <c r="O17" s="123"/>
      <c r="P17" s="123"/>
      <c r="Q17" s="123">
        <v>1</v>
      </c>
      <c r="R17" s="123"/>
      <c r="S17" s="123"/>
      <c r="T17" s="109" t="s">
        <v>194</v>
      </c>
      <c r="U17" s="161" t="s">
        <v>199</v>
      </c>
      <c r="V17" s="219"/>
      <c r="W17" s="220"/>
      <c r="X17" s="220">
        <v>0.25</v>
      </c>
      <c r="Y17" s="221"/>
      <c r="Z17" s="221"/>
      <c r="AA17" s="220">
        <v>0.25</v>
      </c>
      <c r="AB17" s="221"/>
      <c r="AC17" s="221"/>
      <c r="AD17" s="220">
        <v>0.25</v>
      </c>
      <c r="AE17" s="221"/>
      <c r="AF17" s="221"/>
      <c r="AG17" s="220">
        <v>0.25</v>
      </c>
      <c r="AH17" s="122">
        <f>V17+W17+X17+Y17+Z17+AA17+AB17+AC17+AD17+AE17+AF17+AG17</f>
        <v>1</v>
      </c>
      <c r="AI17" s="125"/>
      <c r="AJ17" s="125"/>
      <c r="AK17" s="125">
        <v>25</v>
      </c>
      <c r="AL17" s="125"/>
      <c r="AM17" s="125"/>
      <c r="AN17" s="125"/>
      <c r="AO17" s="125"/>
      <c r="AP17" s="125"/>
      <c r="AQ17" s="125"/>
      <c r="AR17" s="125"/>
      <c r="AS17" s="125"/>
      <c r="AT17" s="125"/>
      <c r="AU17" s="125">
        <v>25</v>
      </c>
      <c r="AV17" s="123">
        <v>0.25</v>
      </c>
      <c r="AW17" s="346" t="s">
        <v>525</v>
      </c>
      <c r="AX17" s="346" t="s">
        <v>525</v>
      </c>
      <c r="AY17" s="346" t="s">
        <v>522</v>
      </c>
      <c r="AZ17" s="346" t="s">
        <v>522</v>
      </c>
    </row>
    <row r="18" spans="1:52" ht="77.25" customHeight="1" x14ac:dyDescent="0.25">
      <c r="A18" s="871" t="s">
        <v>200</v>
      </c>
      <c r="B18" s="871"/>
      <c r="C18" s="871"/>
      <c r="D18" s="831" t="s">
        <v>201</v>
      </c>
      <c r="E18" s="831"/>
      <c r="F18" s="831"/>
      <c r="G18" s="831"/>
      <c r="H18" s="831"/>
      <c r="I18" s="831"/>
      <c r="J18" s="853" t="s">
        <v>202</v>
      </c>
      <c r="K18" s="853"/>
      <c r="L18" s="853"/>
      <c r="M18" s="853"/>
      <c r="N18" s="853"/>
      <c r="O18" s="853"/>
      <c r="P18" s="831" t="s">
        <v>201</v>
      </c>
      <c r="Q18" s="831"/>
      <c r="R18" s="831"/>
      <c r="S18" s="831"/>
      <c r="T18" s="831"/>
      <c r="U18" s="831"/>
      <c r="V18" s="831" t="s">
        <v>201</v>
      </c>
      <c r="W18" s="831"/>
      <c r="X18" s="831"/>
      <c r="Y18" s="831"/>
      <c r="Z18" s="831"/>
      <c r="AA18" s="831"/>
      <c r="AB18" s="831"/>
      <c r="AC18" s="831"/>
      <c r="AD18" s="831" t="s">
        <v>201</v>
      </c>
      <c r="AE18" s="831"/>
      <c r="AF18" s="831"/>
      <c r="AG18" s="831"/>
      <c r="AH18" s="831"/>
      <c r="AI18" s="831"/>
      <c r="AJ18" s="831"/>
      <c r="AK18" s="831"/>
      <c r="AL18" s="831"/>
      <c r="AM18" s="831"/>
      <c r="AN18" s="831"/>
      <c r="AO18" s="831"/>
      <c r="AP18" s="831"/>
      <c r="AQ18" s="853" t="s">
        <v>203</v>
      </c>
      <c r="AR18" s="853"/>
      <c r="AS18" s="853"/>
      <c r="AT18" s="853"/>
      <c r="AU18" s="831" t="s">
        <v>204</v>
      </c>
      <c r="AV18" s="831"/>
      <c r="AW18" s="831"/>
      <c r="AX18" s="831"/>
      <c r="AY18" s="831"/>
      <c r="AZ18" s="831"/>
    </row>
    <row r="19" spans="1:52" x14ac:dyDescent="0.25">
      <c r="A19" s="871"/>
      <c r="B19" s="871"/>
      <c r="C19" s="871"/>
      <c r="D19" s="879" t="s">
        <v>513</v>
      </c>
      <c r="E19" s="831"/>
      <c r="F19" s="831"/>
      <c r="G19" s="831"/>
      <c r="H19" s="831"/>
      <c r="I19" s="831"/>
      <c r="J19" s="853"/>
      <c r="K19" s="853"/>
      <c r="L19" s="853"/>
      <c r="M19" s="853"/>
      <c r="N19" s="853"/>
      <c r="O19" s="853"/>
      <c r="P19" s="831" t="s">
        <v>205</v>
      </c>
      <c r="Q19" s="831"/>
      <c r="R19" s="831"/>
      <c r="S19" s="831"/>
      <c r="T19" s="831"/>
      <c r="U19" s="831"/>
      <c r="V19" s="831" t="s">
        <v>205</v>
      </c>
      <c r="W19" s="831"/>
      <c r="X19" s="831"/>
      <c r="Y19" s="831"/>
      <c r="Z19" s="831"/>
      <c r="AA19" s="831"/>
      <c r="AB19" s="831"/>
      <c r="AC19" s="831"/>
      <c r="AD19" s="831" t="s">
        <v>206</v>
      </c>
      <c r="AE19" s="831"/>
      <c r="AF19" s="831"/>
      <c r="AG19" s="831"/>
      <c r="AH19" s="831"/>
      <c r="AI19" s="831"/>
      <c r="AJ19" s="831"/>
      <c r="AK19" s="831"/>
      <c r="AL19" s="831"/>
      <c r="AM19" s="831"/>
      <c r="AN19" s="831"/>
      <c r="AO19" s="831"/>
      <c r="AP19" s="831"/>
      <c r="AQ19" s="853"/>
      <c r="AR19" s="853"/>
      <c r="AS19" s="853"/>
      <c r="AT19" s="853"/>
      <c r="AU19" s="831" t="s">
        <v>206</v>
      </c>
      <c r="AV19" s="831"/>
      <c r="AW19" s="831"/>
      <c r="AX19" s="831"/>
      <c r="AY19" s="831"/>
      <c r="AZ19" s="831"/>
    </row>
    <row r="20" spans="1:52" ht="15.95" customHeight="1" x14ac:dyDescent="0.25">
      <c r="A20" s="871"/>
      <c r="B20" s="871"/>
      <c r="C20" s="871"/>
      <c r="D20" s="831" t="s">
        <v>207</v>
      </c>
      <c r="E20" s="831"/>
      <c r="F20" s="831"/>
      <c r="G20" s="831"/>
      <c r="H20" s="831"/>
      <c r="I20" s="831"/>
      <c r="J20" s="853"/>
      <c r="K20" s="853"/>
      <c r="L20" s="853"/>
      <c r="M20" s="853"/>
      <c r="N20" s="853"/>
      <c r="O20" s="853"/>
      <c r="P20" s="831" t="s">
        <v>208</v>
      </c>
      <c r="Q20" s="831"/>
      <c r="R20" s="831"/>
      <c r="S20" s="831"/>
      <c r="T20" s="831"/>
      <c r="U20" s="831"/>
      <c r="V20" s="831" t="s">
        <v>556</v>
      </c>
      <c r="W20" s="831"/>
      <c r="X20" s="831"/>
      <c r="Y20" s="831"/>
      <c r="Z20" s="831"/>
      <c r="AA20" s="831"/>
      <c r="AB20" s="831"/>
      <c r="AC20" s="831"/>
      <c r="AD20" s="831" t="s">
        <v>209</v>
      </c>
      <c r="AE20" s="831"/>
      <c r="AF20" s="831"/>
      <c r="AG20" s="831"/>
      <c r="AH20" s="831"/>
      <c r="AI20" s="831"/>
      <c r="AJ20" s="831"/>
      <c r="AK20" s="831"/>
      <c r="AL20" s="831"/>
      <c r="AM20" s="831"/>
      <c r="AN20" s="831"/>
      <c r="AO20" s="831"/>
      <c r="AP20" s="831"/>
      <c r="AQ20" s="853"/>
      <c r="AR20" s="853"/>
      <c r="AS20" s="853"/>
      <c r="AT20" s="853"/>
      <c r="AU20" s="831" t="s">
        <v>210</v>
      </c>
      <c r="AV20" s="831"/>
      <c r="AW20" s="831"/>
      <c r="AX20" s="831"/>
      <c r="AY20" s="831"/>
      <c r="AZ20" s="831"/>
    </row>
  </sheetData>
  <mergeCells count="56">
    <mergeCell ref="D10:AG10"/>
    <mergeCell ref="H8:I8"/>
    <mergeCell ref="H7:I7"/>
    <mergeCell ref="J18:O20"/>
    <mergeCell ref="G11:H11"/>
    <mergeCell ref="D18:I18"/>
    <mergeCell ref="O11:S11"/>
    <mergeCell ref="D19:I19"/>
    <mergeCell ref="A18:C20"/>
    <mergeCell ref="AU19:AZ19"/>
    <mergeCell ref="H6:I6"/>
    <mergeCell ref="J11:J12"/>
    <mergeCell ref="AW5:AW12"/>
    <mergeCell ref="D6:E8"/>
    <mergeCell ref="AI5:AV10"/>
    <mergeCell ref="M11:M12"/>
    <mergeCell ref="F6:G8"/>
    <mergeCell ref="I11:I12"/>
    <mergeCell ref="V18:AC18"/>
    <mergeCell ref="V11:AG11"/>
    <mergeCell ref="V19:AC19"/>
    <mergeCell ref="T11:T12"/>
    <mergeCell ref="N11:N12"/>
    <mergeCell ref="L11:L12"/>
    <mergeCell ref="AU20:AZ20"/>
    <mergeCell ref="AQ18:AT20"/>
    <mergeCell ref="D20:I20"/>
    <mergeCell ref="AY4:AZ4"/>
    <mergeCell ref="D9:AG9"/>
    <mergeCell ref="AZ5:AZ12"/>
    <mergeCell ref="AY5:AY12"/>
    <mergeCell ref="P20:U20"/>
    <mergeCell ref="A11:F11"/>
    <mergeCell ref="A9:C9"/>
    <mergeCell ref="A5:AG5"/>
    <mergeCell ref="P19:U19"/>
    <mergeCell ref="AX5:AX12"/>
    <mergeCell ref="A6:C8"/>
    <mergeCell ref="K11:K12"/>
    <mergeCell ref="K6:U8"/>
    <mergeCell ref="AY1:AZ1"/>
    <mergeCell ref="P18:U18"/>
    <mergeCell ref="AD20:AP20"/>
    <mergeCell ref="U11:U12"/>
    <mergeCell ref="AD19:AP19"/>
    <mergeCell ref="AY2:AZ2"/>
    <mergeCell ref="A1:AX1"/>
    <mergeCell ref="A2:AX2"/>
    <mergeCell ref="A3:AX4"/>
    <mergeCell ref="A10:C10"/>
    <mergeCell ref="AY3:AZ3"/>
    <mergeCell ref="AU18:AZ18"/>
    <mergeCell ref="AU11:AV11"/>
    <mergeCell ref="AI11:AT11"/>
    <mergeCell ref="AD18:AP18"/>
    <mergeCell ref="V20:AC20"/>
  </mergeCells>
  <printOptions horizontalCentered="1" verticalCentered="1"/>
  <pageMargins left="0.23622047244094491" right="0.23622047244094491" top="0.39370078740157483" bottom="0.39370078740157483" header="0.31496062992125984" footer="0.31496062992125984"/>
  <pageSetup paperSize="9" scale="20" orientation="landscape"/>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K58"/>
  <sheetViews>
    <sheetView zoomScale="30" workbookViewId="0">
      <selection activeCell="A5" sqref="A5:AE5"/>
    </sheetView>
  </sheetViews>
  <sheetFormatPr baseColWidth="10" defaultColWidth="19.42578125" defaultRowHeight="15" x14ac:dyDescent="0.25"/>
  <cols>
    <col min="1" max="1" width="29.42578125" style="104" bestFit="1" customWidth="1"/>
    <col min="2" max="17" width="11" style="104" customWidth="1"/>
    <col min="18" max="19" width="12.140625" style="104" customWidth="1"/>
    <col min="20" max="23" width="8.140625" style="104" customWidth="1"/>
    <col min="24" max="24" width="9.42578125" style="104" customWidth="1"/>
    <col min="25" max="25" width="8.140625" style="104" customWidth="1"/>
    <col min="26" max="30" width="7.85546875" style="104" customWidth="1"/>
    <col min="31" max="31" width="11.28515625" style="104" customWidth="1"/>
    <col min="32" max="32" width="2.28515625" style="104" customWidth="1"/>
    <col min="33" max="33" width="19.42578125" style="104" customWidth="1"/>
    <col min="34" max="51" width="11.28515625" style="104" customWidth="1"/>
    <col min="52" max="63" width="8.85546875" style="104" customWidth="1"/>
    <col min="64" max="16384" width="19.42578125" style="104"/>
  </cols>
  <sheetData>
    <row r="1" spans="1:63" ht="15.95" customHeight="1" x14ac:dyDescent="0.25">
      <c r="A1" s="881" t="s">
        <v>33</v>
      </c>
      <c r="B1" s="881"/>
      <c r="C1" s="881"/>
      <c r="D1" s="881"/>
      <c r="E1" s="881"/>
      <c r="F1" s="881"/>
      <c r="G1" s="881"/>
      <c r="H1" s="881"/>
      <c r="I1" s="881"/>
      <c r="J1" s="881"/>
      <c r="K1" s="881"/>
      <c r="L1" s="881"/>
      <c r="M1" s="881"/>
      <c r="N1" s="881"/>
      <c r="O1" s="881"/>
      <c r="P1" s="881"/>
      <c r="Q1" s="881"/>
      <c r="R1" s="881"/>
      <c r="S1" s="881"/>
      <c r="T1" s="881"/>
      <c r="U1" s="881"/>
      <c r="V1" s="881"/>
      <c r="W1" s="881"/>
      <c r="X1" s="881"/>
      <c r="Y1" s="881"/>
      <c r="Z1" s="881"/>
      <c r="AA1" s="881"/>
      <c r="AB1" s="881"/>
      <c r="AC1" s="881"/>
      <c r="AD1" s="881"/>
      <c r="AE1" s="881"/>
      <c r="AF1" s="881"/>
      <c r="AG1" s="881"/>
      <c r="AH1" s="881"/>
      <c r="AI1" s="881"/>
      <c r="AJ1" s="881"/>
      <c r="AK1" s="881"/>
      <c r="AL1" s="881"/>
      <c r="AM1" s="881"/>
      <c r="AN1" s="881"/>
      <c r="AO1" s="881"/>
      <c r="AP1" s="881"/>
      <c r="AQ1" s="881"/>
      <c r="AR1" s="881"/>
      <c r="AS1" s="881"/>
      <c r="AT1" s="881"/>
      <c r="AU1" s="881"/>
      <c r="AV1" s="881"/>
      <c r="AW1" s="881"/>
      <c r="AX1" s="881"/>
      <c r="AY1" s="881"/>
      <c r="AZ1" s="881"/>
      <c r="BA1" s="881"/>
      <c r="BB1" s="881"/>
      <c r="BC1" s="881"/>
      <c r="BD1" s="881"/>
      <c r="BE1" s="881"/>
      <c r="BF1" s="881"/>
      <c r="BG1" s="881"/>
      <c r="BH1" s="881"/>
      <c r="BI1" s="880" t="s">
        <v>117</v>
      </c>
      <c r="BJ1" s="880"/>
      <c r="BK1" s="880"/>
    </row>
    <row r="2" spans="1:63" ht="15.95" customHeight="1" x14ac:dyDescent="0.25">
      <c r="A2" s="881" t="s">
        <v>35</v>
      </c>
      <c r="B2" s="881"/>
      <c r="C2" s="881"/>
      <c r="D2" s="881"/>
      <c r="E2" s="881"/>
      <c r="F2" s="881"/>
      <c r="G2" s="881"/>
      <c r="H2" s="881"/>
      <c r="I2" s="881"/>
      <c r="J2" s="881"/>
      <c r="K2" s="881"/>
      <c r="L2" s="881"/>
      <c r="M2" s="881"/>
      <c r="N2" s="881"/>
      <c r="O2" s="881"/>
      <c r="P2" s="881"/>
      <c r="Q2" s="881"/>
      <c r="R2" s="881"/>
      <c r="S2" s="881"/>
      <c r="T2" s="881"/>
      <c r="U2" s="881"/>
      <c r="V2" s="881"/>
      <c r="W2" s="881"/>
      <c r="X2" s="881"/>
      <c r="Y2" s="881"/>
      <c r="Z2" s="881"/>
      <c r="AA2" s="881"/>
      <c r="AB2" s="881"/>
      <c r="AC2" s="881"/>
      <c r="AD2" s="881"/>
      <c r="AE2" s="881"/>
      <c r="AF2" s="881"/>
      <c r="AG2" s="881"/>
      <c r="AH2" s="881"/>
      <c r="AI2" s="881"/>
      <c r="AJ2" s="881"/>
      <c r="AK2" s="881"/>
      <c r="AL2" s="881"/>
      <c r="AM2" s="881"/>
      <c r="AN2" s="881"/>
      <c r="AO2" s="881"/>
      <c r="AP2" s="881"/>
      <c r="AQ2" s="881"/>
      <c r="AR2" s="881"/>
      <c r="AS2" s="881"/>
      <c r="AT2" s="881"/>
      <c r="AU2" s="881"/>
      <c r="AV2" s="881"/>
      <c r="AW2" s="881"/>
      <c r="AX2" s="881"/>
      <c r="AY2" s="881"/>
      <c r="AZ2" s="881"/>
      <c r="BA2" s="881"/>
      <c r="BB2" s="881"/>
      <c r="BC2" s="881"/>
      <c r="BD2" s="881"/>
      <c r="BE2" s="881"/>
      <c r="BF2" s="881"/>
      <c r="BG2" s="881"/>
      <c r="BH2" s="881"/>
      <c r="BI2" s="880" t="s">
        <v>36</v>
      </c>
      <c r="BJ2" s="880"/>
      <c r="BK2" s="880"/>
    </row>
    <row r="3" spans="1:63" ht="26.1" customHeight="1" x14ac:dyDescent="0.25">
      <c r="A3" s="881" t="s">
        <v>211</v>
      </c>
      <c r="B3" s="881"/>
      <c r="C3" s="881"/>
      <c r="D3" s="881"/>
      <c r="E3" s="881"/>
      <c r="F3" s="881"/>
      <c r="G3" s="881"/>
      <c r="H3" s="881"/>
      <c r="I3" s="881"/>
      <c r="J3" s="881"/>
      <c r="K3" s="881"/>
      <c r="L3" s="881"/>
      <c r="M3" s="881"/>
      <c r="N3" s="881"/>
      <c r="O3" s="881"/>
      <c r="P3" s="881"/>
      <c r="Q3" s="881"/>
      <c r="R3" s="881"/>
      <c r="S3" s="881"/>
      <c r="T3" s="881"/>
      <c r="U3" s="881"/>
      <c r="V3" s="881"/>
      <c r="W3" s="881"/>
      <c r="X3" s="881"/>
      <c r="Y3" s="881"/>
      <c r="Z3" s="881"/>
      <c r="AA3" s="881"/>
      <c r="AB3" s="881"/>
      <c r="AC3" s="881"/>
      <c r="AD3" s="881"/>
      <c r="AE3" s="881"/>
      <c r="AF3" s="881"/>
      <c r="AG3" s="881"/>
      <c r="AH3" s="881"/>
      <c r="AI3" s="881"/>
      <c r="AJ3" s="881"/>
      <c r="AK3" s="881"/>
      <c r="AL3" s="881"/>
      <c r="AM3" s="881"/>
      <c r="AN3" s="881"/>
      <c r="AO3" s="881"/>
      <c r="AP3" s="881"/>
      <c r="AQ3" s="881"/>
      <c r="AR3" s="881"/>
      <c r="AS3" s="881"/>
      <c r="AT3" s="881"/>
      <c r="AU3" s="881"/>
      <c r="AV3" s="881"/>
      <c r="AW3" s="881"/>
      <c r="AX3" s="881"/>
      <c r="AY3" s="881"/>
      <c r="AZ3" s="881"/>
      <c r="BA3" s="881"/>
      <c r="BB3" s="881"/>
      <c r="BC3" s="881"/>
      <c r="BD3" s="881"/>
      <c r="BE3" s="881"/>
      <c r="BF3" s="881"/>
      <c r="BG3" s="881"/>
      <c r="BH3" s="881"/>
      <c r="BI3" s="880" t="s">
        <v>38</v>
      </c>
      <c r="BJ3" s="880"/>
      <c r="BK3" s="880"/>
    </row>
    <row r="4" spans="1:63" ht="15.95" customHeight="1" x14ac:dyDescent="0.25">
      <c r="A4" s="881" t="s">
        <v>212</v>
      </c>
      <c r="B4" s="881"/>
      <c r="C4" s="881"/>
      <c r="D4" s="881"/>
      <c r="E4" s="881"/>
      <c r="F4" s="881"/>
      <c r="G4" s="881"/>
      <c r="H4" s="881"/>
      <c r="I4" s="881"/>
      <c r="J4" s="881"/>
      <c r="K4" s="881"/>
      <c r="L4" s="881"/>
      <c r="M4" s="881"/>
      <c r="N4" s="881"/>
      <c r="O4" s="881"/>
      <c r="P4" s="881"/>
      <c r="Q4" s="881"/>
      <c r="R4" s="881"/>
      <c r="S4" s="881"/>
      <c r="T4" s="881"/>
      <c r="U4" s="881"/>
      <c r="V4" s="881"/>
      <c r="W4" s="881"/>
      <c r="X4" s="881"/>
      <c r="Y4" s="881"/>
      <c r="Z4" s="881"/>
      <c r="AA4" s="881"/>
      <c r="AB4" s="881"/>
      <c r="AC4" s="881"/>
      <c r="AD4" s="881"/>
      <c r="AE4" s="881"/>
      <c r="AF4" s="881"/>
      <c r="AG4" s="881"/>
      <c r="AH4" s="881"/>
      <c r="AI4" s="881"/>
      <c r="AJ4" s="881"/>
      <c r="AK4" s="881"/>
      <c r="AL4" s="881"/>
      <c r="AM4" s="881"/>
      <c r="AN4" s="881"/>
      <c r="AO4" s="881"/>
      <c r="AP4" s="881"/>
      <c r="AQ4" s="881"/>
      <c r="AR4" s="881"/>
      <c r="AS4" s="881"/>
      <c r="AT4" s="881"/>
      <c r="AU4" s="881"/>
      <c r="AV4" s="881"/>
      <c r="AW4" s="881"/>
      <c r="AX4" s="881"/>
      <c r="AY4" s="881"/>
      <c r="AZ4" s="881"/>
      <c r="BA4" s="881"/>
      <c r="BB4" s="881"/>
      <c r="BC4" s="881"/>
      <c r="BD4" s="881"/>
      <c r="BE4" s="881"/>
      <c r="BF4" s="881"/>
      <c r="BG4" s="881"/>
      <c r="BH4" s="881"/>
      <c r="BI4" s="884" t="s">
        <v>213</v>
      </c>
      <c r="BJ4" s="885"/>
      <c r="BK4" s="886"/>
    </row>
    <row r="5" spans="1:63" ht="26.1" customHeight="1" x14ac:dyDescent="0.25">
      <c r="A5" s="883" t="s">
        <v>214</v>
      </c>
      <c r="B5" s="883"/>
      <c r="C5" s="883"/>
      <c r="D5" s="883"/>
      <c r="E5" s="883"/>
      <c r="F5" s="883"/>
      <c r="G5" s="883"/>
      <c r="H5" s="883"/>
      <c r="I5" s="883"/>
      <c r="J5" s="883"/>
      <c r="K5" s="883"/>
      <c r="L5" s="883"/>
      <c r="M5" s="883"/>
      <c r="N5" s="883"/>
      <c r="O5" s="883"/>
      <c r="P5" s="883"/>
      <c r="Q5" s="883"/>
      <c r="R5" s="883"/>
      <c r="S5" s="883"/>
      <c r="T5" s="883"/>
      <c r="U5" s="883"/>
      <c r="V5" s="883"/>
      <c r="W5" s="883"/>
      <c r="X5" s="883"/>
      <c r="Y5" s="883"/>
      <c r="Z5" s="883"/>
      <c r="AA5" s="883"/>
      <c r="AB5" s="883"/>
      <c r="AC5" s="883"/>
      <c r="AD5" s="883"/>
      <c r="AE5" s="883"/>
      <c r="AG5" s="883" t="s">
        <v>215</v>
      </c>
      <c r="AH5" s="883"/>
      <c r="AI5" s="883"/>
      <c r="AJ5" s="883"/>
      <c r="AK5" s="883"/>
      <c r="AL5" s="883"/>
      <c r="AM5" s="883"/>
      <c r="AN5" s="883"/>
      <c r="AO5" s="883"/>
      <c r="AP5" s="883"/>
      <c r="AQ5" s="883"/>
      <c r="AR5" s="883"/>
      <c r="AS5" s="883"/>
      <c r="AT5" s="883"/>
      <c r="AU5" s="883"/>
      <c r="AV5" s="883"/>
      <c r="AW5" s="883"/>
      <c r="AX5" s="883"/>
      <c r="AY5" s="883"/>
      <c r="AZ5" s="883"/>
      <c r="BA5" s="883"/>
      <c r="BB5" s="883"/>
      <c r="BC5" s="883"/>
      <c r="BD5" s="883"/>
      <c r="BE5" s="883"/>
      <c r="BF5" s="883"/>
      <c r="BG5" s="883"/>
      <c r="BH5" s="883"/>
      <c r="BI5" s="891"/>
      <c r="BJ5" s="891"/>
      <c r="BK5" s="891"/>
    </row>
    <row r="6" spans="1:63" ht="31.5" customHeight="1" x14ac:dyDescent="0.25">
      <c r="A6" s="127" t="s">
        <v>216</v>
      </c>
      <c r="B6" s="882"/>
      <c r="C6" s="882"/>
      <c r="D6" s="882"/>
      <c r="E6" s="882"/>
      <c r="F6" s="882"/>
      <c r="G6" s="882"/>
      <c r="H6" s="882"/>
      <c r="I6" s="882"/>
      <c r="J6" s="882"/>
      <c r="K6" s="882"/>
      <c r="L6" s="882"/>
      <c r="M6" s="882"/>
      <c r="N6" s="882"/>
      <c r="O6" s="882"/>
      <c r="P6" s="882"/>
      <c r="Q6" s="882"/>
      <c r="R6" s="882"/>
      <c r="S6" s="882"/>
      <c r="T6" s="882"/>
      <c r="U6" s="882"/>
      <c r="V6" s="882"/>
      <c r="W6" s="882"/>
      <c r="X6" s="882"/>
      <c r="Y6" s="882"/>
      <c r="Z6" s="882"/>
      <c r="AA6" s="882"/>
      <c r="AB6" s="882"/>
      <c r="AC6" s="882"/>
      <c r="AD6" s="882"/>
      <c r="AE6" s="882"/>
      <c r="AF6" s="882"/>
      <c r="AG6" s="882"/>
      <c r="AH6" s="882"/>
      <c r="AI6" s="882"/>
      <c r="AJ6" s="882"/>
      <c r="AK6" s="882"/>
      <c r="AL6" s="882"/>
      <c r="AM6" s="882"/>
      <c r="AN6" s="882"/>
      <c r="AO6" s="882"/>
      <c r="AP6" s="882"/>
      <c r="AQ6" s="882"/>
      <c r="AR6" s="882"/>
      <c r="AS6" s="882"/>
      <c r="AT6" s="882"/>
      <c r="AU6" s="882"/>
      <c r="AV6" s="882"/>
      <c r="AW6" s="882"/>
      <c r="AX6" s="882"/>
      <c r="AY6" s="882"/>
      <c r="AZ6" s="882"/>
      <c r="BA6" s="882"/>
      <c r="BB6" s="882"/>
      <c r="BC6" s="882"/>
      <c r="BD6" s="882"/>
      <c r="BE6" s="882"/>
      <c r="BF6" s="882"/>
      <c r="BG6" s="882"/>
      <c r="BH6" s="882"/>
      <c r="BI6" s="882"/>
      <c r="BJ6" s="882"/>
      <c r="BK6" s="882"/>
    </row>
    <row r="7" spans="1:63" ht="31.5" customHeight="1" x14ac:dyDescent="0.25">
      <c r="A7" s="128" t="s">
        <v>217</v>
      </c>
      <c r="B7" s="889"/>
      <c r="C7" s="892"/>
      <c r="D7" s="892"/>
      <c r="E7" s="892"/>
      <c r="F7" s="892"/>
      <c r="G7" s="892"/>
      <c r="H7" s="892"/>
      <c r="I7" s="892"/>
      <c r="J7" s="892"/>
      <c r="K7" s="892"/>
      <c r="L7" s="892"/>
      <c r="M7" s="892"/>
      <c r="N7" s="892"/>
      <c r="O7" s="892"/>
      <c r="P7" s="892"/>
      <c r="Q7" s="892"/>
      <c r="R7" s="892"/>
      <c r="S7" s="892"/>
      <c r="T7" s="892"/>
      <c r="U7" s="892"/>
      <c r="V7" s="892"/>
      <c r="W7" s="892"/>
      <c r="X7" s="892"/>
      <c r="Y7" s="892"/>
      <c r="Z7" s="892"/>
      <c r="AA7" s="892"/>
      <c r="AB7" s="892"/>
      <c r="AC7" s="892"/>
      <c r="AD7" s="892"/>
      <c r="AE7" s="892"/>
      <c r="AF7" s="892"/>
      <c r="AG7" s="892"/>
      <c r="AH7" s="892"/>
      <c r="AI7" s="892"/>
      <c r="AJ7" s="892"/>
      <c r="AK7" s="892"/>
      <c r="AL7" s="892"/>
      <c r="AM7" s="892"/>
      <c r="AN7" s="892"/>
      <c r="AO7" s="892"/>
      <c r="AP7" s="892"/>
      <c r="AQ7" s="892"/>
      <c r="AR7" s="892"/>
      <c r="AS7" s="892"/>
      <c r="AT7" s="892"/>
      <c r="AU7" s="892"/>
      <c r="AV7" s="892"/>
      <c r="AW7" s="892"/>
      <c r="AX7" s="892"/>
      <c r="AY7" s="892"/>
      <c r="AZ7" s="892"/>
      <c r="BA7" s="892"/>
      <c r="BB7" s="892"/>
      <c r="BC7" s="892"/>
      <c r="BD7" s="892"/>
      <c r="BE7" s="892"/>
      <c r="BF7" s="892"/>
      <c r="BG7" s="892"/>
      <c r="BH7" s="892"/>
      <c r="BI7" s="892"/>
      <c r="BJ7" s="892"/>
      <c r="BK7" s="890"/>
    </row>
    <row r="8" spans="1:63" ht="18.75" customHeight="1" x14ac:dyDescent="0.25">
      <c r="A8" s="130"/>
      <c r="B8" s="130"/>
      <c r="C8" s="130"/>
      <c r="D8" s="130"/>
      <c r="E8" s="130"/>
      <c r="F8" s="130"/>
      <c r="G8" s="130"/>
      <c r="H8" s="130"/>
      <c r="I8" s="130"/>
      <c r="J8" s="130"/>
      <c r="K8" s="131"/>
      <c r="L8" s="131"/>
      <c r="M8" s="131"/>
      <c r="N8" s="131"/>
      <c r="O8" s="131"/>
      <c r="P8" s="131"/>
      <c r="Q8" s="131"/>
      <c r="R8" s="131"/>
      <c r="S8" s="131"/>
      <c r="T8" s="131"/>
      <c r="U8" s="131"/>
      <c r="V8" s="131"/>
      <c r="W8" s="131"/>
      <c r="X8" s="131"/>
      <c r="Y8" s="131"/>
      <c r="Z8" s="131"/>
      <c r="AA8" s="131"/>
      <c r="AB8" s="131"/>
      <c r="AC8" s="131"/>
      <c r="AD8" s="131"/>
      <c r="AE8" s="131"/>
      <c r="AG8" s="130"/>
      <c r="AH8" s="131"/>
      <c r="AI8" s="131"/>
      <c r="AJ8" s="131"/>
      <c r="AK8" s="131"/>
      <c r="AL8" s="131"/>
      <c r="AM8" s="131"/>
      <c r="AN8" s="131"/>
      <c r="AO8" s="131"/>
    </row>
    <row r="9" spans="1:63" ht="30" customHeight="1" x14ac:dyDescent="0.25">
      <c r="A9" s="887" t="s">
        <v>218</v>
      </c>
      <c r="B9" s="129" t="s">
        <v>61</v>
      </c>
      <c r="C9" s="129" t="s">
        <v>62</v>
      </c>
      <c r="D9" s="889" t="s">
        <v>41</v>
      </c>
      <c r="E9" s="890"/>
      <c r="F9" s="129" t="s">
        <v>63</v>
      </c>
      <c r="G9" s="129" t="s">
        <v>64</v>
      </c>
      <c r="H9" s="889" t="s">
        <v>65</v>
      </c>
      <c r="I9" s="890"/>
      <c r="J9" s="129" t="s">
        <v>66</v>
      </c>
      <c r="K9" s="129" t="s">
        <v>67</v>
      </c>
      <c r="L9" s="889" t="s">
        <v>68</v>
      </c>
      <c r="M9" s="890"/>
      <c r="N9" s="129" t="s">
        <v>69</v>
      </c>
      <c r="O9" s="129" t="s">
        <v>70</v>
      </c>
      <c r="P9" s="889" t="s">
        <v>71</v>
      </c>
      <c r="Q9" s="890"/>
      <c r="R9" s="889" t="s">
        <v>219</v>
      </c>
      <c r="S9" s="890"/>
      <c r="T9" s="889" t="s">
        <v>220</v>
      </c>
      <c r="U9" s="892"/>
      <c r="V9" s="892"/>
      <c r="W9" s="892"/>
      <c r="X9" s="892"/>
      <c r="Y9" s="890"/>
      <c r="Z9" s="889" t="s">
        <v>221</v>
      </c>
      <c r="AA9" s="892"/>
      <c r="AB9" s="892"/>
      <c r="AC9" s="892"/>
      <c r="AD9" s="892"/>
      <c r="AE9" s="890"/>
      <c r="AG9" s="887" t="s">
        <v>218</v>
      </c>
      <c r="AH9" s="129" t="s">
        <v>61</v>
      </c>
      <c r="AI9" s="129" t="s">
        <v>62</v>
      </c>
      <c r="AJ9" s="889" t="s">
        <v>41</v>
      </c>
      <c r="AK9" s="890"/>
      <c r="AL9" s="129" t="s">
        <v>63</v>
      </c>
      <c r="AM9" s="129" t="s">
        <v>64</v>
      </c>
      <c r="AN9" s="889" t="s">
        <v>65</v>
      </c>
      <c r="AO9" s="890"/>
      <c r="AP9" s="129" t="s">
        <v>66</v>
      </c>
      <c r="AQ9" s="129" t="s">
        <v>67</v>
      </c>
      <c r="AR9" s="889" t="s">
        <v>68</v>
      </c>
      <c r="AS9" s="890"/>
      <c r="AT9" s="129" t="s">
        <v>69</v>
      </c>
      <c r="AU9" s="129" t="s">
        <v>70</v>
      </c>
      <c r="AV9" s="889" t="s">
        <v>71</v>
      </c>
      <c r="AW9" s="890"/>
      <c r="AX9" s="889" t="s">
        <v>219</v>
      </c>
      <c r="AY9" s="890"/>
      <c r="AZ9" s="889" t="s">
        <v>220</v>
      </c>
      <c r="BA9" s="892"/>
      <c r="BB9" s="892"/>
      <c r="BC9" s="892"/>
      <c r="BD9" s="892"/>
      <c r="BE9" s="890"/>
      <c r="BF9" s="889" t="s">
        <v>221</v>
      </c>
      <c r="BG9" s="892"/>
      <c r="BH9" s="892"/>
      <c r="BI9" s="892"/>
      <c r="BJ9" s="892"/>
      <c r="BK9" s="890"/>
    </row>
    <row r="10" spans="1:63" ht="36" customHeight="1" x14ac:dyDescent="0.25">
      <c r="A10" s="888"/>
      <c r="B10" s="120" t="s">
        <v>222</v>
      </c>
      <c r="C10" s="120" t="s">
        <v>222</v>
      </c>
      <c r="D10" s="120" t="s">
        <v>222</v>
      </c>
      <c r="E10" s="120" t="s">
        <v>223</v>
      </c>
      <c r="F10" s="120" t="s">
        <v>222</v>
      </c>
      <c r="G10" s="120" t="s">
        <v>222</v>
      </c>
      <c r="H10" s="120" t="s">
        <v>222</v>
      </c>
      <c r="I10" s="120" t="s">
        <v>223</v>
      </c>
      <c r="J10" s="120" t="s">
        <v>222</v>
      </c>
      <c r="K10" s="120" t="s">
        <v>222</v>
      </c>
      <c r="L10" s="120" t="s">
        <v>222</v>
      </c>
      <c r="M10" s="120" t="s">
        <v>223</v>
      </c>
      <c r="N10" s="120" t="s">
        <v>222</v>
      </c>
      <c r="O10" s="120" t="s">
        <v>222</v>
      </c>
      <c r="P10" s="120" t="s">
        <v>222</v>
      </c>
      <c r="Q10" s="120" t="s">
        <v>223</v>
      </c>
      <c r="R10" s="120" t="s">
        <v>222</v>
      </c>
      <c r="S10" s="120" t="s">
        <v>223</v>
      </c>
      <c r="T10" s="132" t="s">
        <v>224</v>
      </c>
      <c r="U10" s="132" t="s">
        <v>225</v>
      </c>
      <c r="V10" s="132" t="s">
        <v>226</v>
      </c>
      <c r="W10" s="132" t="s">
        <v>227</v>
      </c>
      <c r="X10" s="133" t="s">
        <v>228</v>
      </c>
      <c r="Y10" s="132" t="s">
        <v>229</v>
      </c>
      <c r="Z10" s="120" t="s">
        <v>230</v>
      </c>
      <c r="AA10" s="134" t="s">
        <v>231</v>
      </c>
      <c r="AB10" s="120" t="s">
        <v>232</v>
      </c>
      <c r="AC10" s="120" t="s">
        <v>233</v>
      </c>
      <c r="AD10" s="120" t="s">
        <v>234</v>
      </c>
      <c r="AE10" s="120" t="s">
        <v>235</v>
      </c>
      <c r="AG10" s="888"/>
      <c r="AH10" s="120" t="s">
        <v>222</v>
      </c>
      <c r="AI10" s="120" t="s">
        <v>222</v>
      </c>
      <c r="AJ10" s="120" t="s">
        <v>222</v>
      </c>
      <c r="AK10" s="120" t="s">
        <v>223</v>
      </c>
      <c r="AL10" s="120" t="s">
        <v>222</v>
      </c>
      <c r="AM10" s="120" t="s">
        <v>222</v>
      </c>
      <c r="AN10" s="120" t="s">
        <v>222</v>
      </c>
      <c r="AO10" s="120" t="s">
        <v>223</v>
      </c>
      <c r="AP10" s="120" t="s">
        <v>222</v>
      </c>
      <c r="AQ10" s="120" t="s">
        <v>222</v>
      </c>
      <c r="AR10" s="120" t="s">
        <v>222</v>
      </c>
      <c r="AS10" s="120" t="s">
        <v>223</v>
      </c>
      <c r="AT10" s="120" t="s">
        <v>222</v>
      </c>
      <c r="AU10" s="120" t="s">
        <v>222</v>
      </c>
      <c r="AV10" s="120" t="s">
        <v>222</v>
      </c>
      <c r="AW10" s="120" t="s">
        <v>223</v>
      </c>
      <c r="AX10" s="120" t="s">
        <v>222</v>
      </c>
      <c r="AY10" s="120" t="s">
        <v>223</v>
      </c>
      <c r="AZ10" s="132" t="s">
        <v>224</v>
      </c>
      <c r="BA10" s="132" t="s">
        <v>225</v>
      </c>
      <c r="BB10" s="132" t="s">
        <v>226</v>
      </c>
      <c r="BC10" s="132" t="s">
        <v>227</v>
      </c>
      <c r="BD10" s="133" t="s">
        <v>228</v>
      </c>
      <c r="BE10" s="132" t="s">
        <v>229</v>
      </c>
      <c r="BF10" s="135" t="s">
        <v>230</v>
      </c>
      <c r="BG10" s="136" t="s">
        <v>231</v>
      </c>
      <c r="BH10" s="135" t="s">
        <v>232</v>
      </c>
      <c r="BI10" s="135" t="s">
        <v>233</v>
      </c>
      <c r="BJ10" s="135" t="s">
        <v>234</v>
      </c>
      <c r="BK10" s="135" t="s">
        <v>235</v>
      </c>
    </row>
    <row r="11" spans="1:63" x14ac:dyDescent="0.25">
      <c r="A11" s="137" t="s">
        <v>236</v>
      </c>
      <c r="B11" s="137"/>
      <c r="C11" s="137"/>
      <c r="D11" s="137"/>
      <c r="E11" s="138"/>
      <c r="F11" s="137"/>
      <c r="G11" s="137"/>
      <c r="H11" s="137"/>
      <c r="I11" s="138"/>
      <c r="J11" s="137"/>
      <c r="K11" s="137"/>
      <c r="L11" s="137"/>
      <c r="M11" s="138"/>
      <c r="N11" s="137"/>
      <c r="O11" s="137"/>
      <c r="P11" s="137"/>
      <c r="Q11" s="138"/>
      <c r="R11" s="139">
        <f t="shared" ref="R11:R31" si="0">B11+C11+D11+F11+G11+H11+J11+K11+L11+N11+O11+P11</f>
        <v>0</v>
      </c>
      <c r="S11" s="140">
        <f>+E11+I11+M11+Q11</f>
        <v>0</v>
      </c>
      <c r="T11" s="141"/>
      <c r="U11" s="141"/>
      <c r="V11" s="141"/>
      <c r="W11" s="141"/>
      <c r="X11" s="141"/>
      <c r="Y11" s="142"/>
      <c r="Z11" s="142"/>
      <c r="AA11" s="142"/>
      <c r="AB11" s="142"/>
      <c r="AC11" s="142"/>
      <c r="AD11" s="142"/>
      <c r="AE11" s="143"/>
      <c r="AG11" s="137" t="s">
        <v>236</v>
      </c>
      <c r="AH11" s="137"/>
      <c r="AI11" s="137"/>
      <c r="AJ11" s="137"/>
      <c r="AK11" s="138"/>
      <c r="AL11" s="137"/>
      <c r="AM11" s="137"/>
      <c r="AN11" s="137"/>
      <c r="AO11" s="138"/>
      <c r="AP11" s="137"/>
      <c r="AQ11" s="137"/>
      <c r="AR11" s="137"/>
      <c r="AS11" s="138"/>
      <c r="AT11" s="137"/>
      <c r="AU11" s="137"/>
      <c r="AV11" s="137"/>
      <c r="AW11" s="138"/>
      <c r="AX11" s="139">
        <f t="shared" ref="AX11:AX31" si="1">AH11+AI11+AJ11+AL11+AM11+AN11+AP11+AQ11+AR11+AT11+AU11+AV11</f>
        <v>0</v>
      </c>
      <c r="AY11" s="140">
        <f>+AK11+AO11+AS11+AW11</f>
        <v>0</v>
      </c>
      <c r="AZ11" s="142"/>
      <c r="BA11" s="142"/>
      <c r="BB11" s="142"/>
      <c r="BC11" s="142"/>
      <c r="BD11" s="142"/>
      <c r="BE11" s="142"/>
      <c r="BF11" s="142"/>
      <c r="BG11" s="142"/>
      <c r="BH11" s="142"/>
      <c r="BI11" s="142"/>
      <c r="BJ11" s="142"/>
      <c r="BK11" s="143"/>
    </row>
    <row r="12" spans="1:63" x14ac:dyDescent="0.25">
      <c r="A12" s="137" t="s">
        <v>237</v>
      </c>
      <c r="B12" s="137"/>
      <c r="C12" s="137"/>
      <c r="D12" s="137"/>
      <c r="E12" s="138"/>
      <c r="F12" s="137"/>
      <c r="G12" s="137"/>
      <c r="H12" s="137"/>
      <c r="I12" s="138"/>
      <c r="J12" s="137"/>
      <c r="K12" s="137"/>
      <c r="L12" s="137"/>
      <c r="M12" s="138"/>
      <c r="N12" s="137"/>
      <c r="O12" s="137"/>
      <c r="P12" s="137"/>
      <c r="Q12" s="138"/>
      <c r="R12" s="139">
        <f t="shared" si="0"/>
        <v>0</v>
      </c>
      <c r="S12" s="140">
        <f t="shared" ref="S12:S31" si="2">+E12+I12+M12+Q12</f>
        <v>0</v>
      </c>
      <c r="T12" s="141"/>
      <c r="U12" s="141"/>
      <c r="V12" s="141"/>
      <c r="W12" s="141"/>
      <c r="X12" s="141"/>
      <c r="Y12" s="142"/>
      <c r="Z12" s="142"/>
      <c r="AA12" s="142"/>
      <c r="AB12" s="142"/>
      <c r="AC12" s="142"/>
      <c r="AD12" s="142"/>
      <c r="AE12" s="142"/>
      <c r="AG12" s="137" t="s">
        <v>237</v>
      </c>
      <c r="AH12" s="137"/>
      <c r="AI12" s="137"/>
      <c r="AJ12" s="137"/>
      <c r="AK12" s="138"/>
      <c r="AL12" s="137"/>
      <c r="AM12" s="137"/>
      <c r="AN12" s="137"/>
      <c r="AO12" s="138"/>
      <c r="AP12" s="137"/>
      <c r="AQ12" s="137"/>
      <c r="AR12" s="137"/>
      <c r="AS12" s="138"/>
      <c r="AT12" s="137"/>
      <c r="AU12" s="137"/>
      <c r="AV12" s="137"/>
      <c r="AW12" s="138"/>
      <c r="AX12" s="139">
        <f t="shared" si="1"/>
        <v>0</v>
      </c>
      <c r="AY12" s="140">
        <f t="shared" ref="AY12:AY31" si="3">+AK12+AO12+AS12+AW12</f>
        <v>0</v>
      </c>
      <c r="AZ12" s="142"/>
      <c r="BA12" s="142"/>
      <c r="BB12" s="142"/>
      <c r="BC12" s="142"/>
      <c r="BD12" s="142"/>
      <c r="BE12" s="142"/>
      <c r="BF12" s="142"/>
      <c r="BG12" s="142"/>
      <c r="BH12" s="142"/>
      <c r="BI12" s="142"/>
      <c r="BJ12" s="142"/>
      <c r="BK12" s="142"/>
    </row>
    <row r="13" spans="1:63" x14ac:dyDescent="0.25">
      <c r="A13" s="137" t="s">
        <v>238</v>
      </c>
      <c r="B13" s="137"/>
      <c r="C13" s="137"/>
      <c r="D13" s="137"/>
      <c r="E13" s="138"/>
      <c r="F13" s="137"/>
      <c r="G13" s="137"/>
      <c r="H13" s="137"/>
      <c r="I13" s="138"/>
      <c r="J13" s="137"/>
      <c r="K13" s="137"/>
      <c r="L13" s="137"/>
      <c r="M13" s="138"/>
      <c r="N13" s="137"/>
      <c r="O13" s="137"/>
      <c r="P13" s="137"/>
      <c r="Q13" s="138"/>
      <c r="R13" s="139">
        <f t="shared" si="0"/>
        <v>0</v>
      </c>
      <c r="S13" s="140">
        <f t="shared" si="2"/>
        <v>0</v>
      </c>
      <c r="T13" s="141"/>
      <c r="U13" s="141"/>
      <c r="V13" s="141"/>
      <c r="W13" s="141"/>
      <c r="X13" s="141"/>
      <c r="Y13" s="142"/>
      <c r="Z13" s="142"/>
      <c r="AA13" s="142"/>
      <c r="AB13" s="142"/>
      <c r="AC13" s="142"/>
      <c r="AD13" s="142"/>
      <c r="AE13" s="142"/>
      <c r="AG13" s="137" t="s">
        <v>238</v>
      </c>
      <c r="AH13" s="137"/>
      <c r="AI13" s="137"/>
      <c r="AJ13" s="137"/>
      <c r="AK13" s="138"/>
      <c r="AL13" s="137"/>
      <c r="AM13" s="137"/>
      <c r="AN13" s="137"/>
      <c r="AO13" s="138"/>
      <c r="AP13" s="137"/>
      <c r="AQ13" s="137"/>
      <c r="AR13" s="137"/>
      <c r="AS13" s="138"/>
      <c r="AT13" s="137"/>
      <c r="AU13" s="137"/>
      <c r="AV13" s="137"/>
      <c r="AW13" s="138"/>
      <c r="AX13" s="139">
        <f t="shared" si="1"/>
        <v>0</v>
      </c>
      <c r="AY13" s="140">
        <f t="shared" si="3"/>
        <v>0</v>
      </c>
      <c r="AZ13" s="142"/>
      <c r="BA13" s="142"/>
      <c r="BB13" s="142"/>
      <c r="BC13" s="142"/>
      <c r="BD13" s="142"/>
      <c r="BE13" s="142"/>
      <c r="BF13" s="142"/>
      <c r="BG13" s="142"/>
      <c r="BH13" s="142"/>
      <c r="BI13" s="142"/>
      <c r="BJ13" s="142"/>
      <c r="BK13" s="142"/>
    </row>
    <row r="14" spans="1:63" x14ac:dyDescent="0.25">
      <c r="A14" s="137" t="s">
        <v>239</v>
      </c>
      <c r="B14" s="137"/>
      <c r="C14" s="137"/>
      <c r="D14" s="137"/>
      <c r="E14" s="138"/>
      <c r="F14" s="137"/>
      <c r="G14" s="137"/>
      <c r="H14" s="137"/>
      <c r="I14" s="138"/>
      <c r="J14" s="137"/>
      <c r="K14" s="137"/>
      <c r="L14" s="137"/>
      <c r="M14" s="138"/>
      <c r="N14" s="137"/>
      <c r="O14" s="137"/>
      <c r="P14" s="137"/>
      <c r="Q14" s="138"/>
      <c r="R14" s="139">
        <f t="shared" si="0"/>
        <v>0</v>
      </c>
      <c r="S14" s="140">
        <f t="shared" si="2"/>
        <v>0</v>
      </c>
      <c r="T14" s="141"/>
      <c r="U14" s="141"/>
      <c r="V14" s="141"/>
      <c r="W14" s="141"/>
      <c r="X14" s="141"/>
      <c r="Y14" s="142"/>
      <c r="Z14" s="142"/>
      <c r="AA14" s="142"/>
      <c r="AB14" s="142"/>
      <c r="AC14" s="142"/>
      <c r="AD14" s="142"/>
      <c r="AE14" s="142"/>
      <c r="AG14" s="137" t="s">
        <v>239</v>
      </c>
      <c r="AH14" s="137"/>
      <c r="AI14" s="137"/>
      <c r="AJ14" s="137"/>
      <c r="AK14" s="138"/>
      <c r="AL14" s="137"/>
      <c r="AM14" s="137"/>
      <c r="AN14" s="137"/>
      <c r="AO14" s="138"/>
      <c r="AP14" s="137"/>
      <c r="AQ14" s="137"/>
      <c r="AR14" s="137"/>
      <c r="AS14" s="138"/>
      <c r="AT14" s="137"/>
      <c r="AU14" s="137"/>
      <c r="AV14" s="137"/>
      <c r="AW14" s="138"/>
      <c r="AX14" s="139">
        <f t="shared" si="1"/>
        <v>0</v>
      </c>
      <c r="AY14" s="140">
        <f t="shared" si="3"/>
        <v>0</v>
      </c>
      <c r="AZ14" s="142"/>
      <c r="BA14" s="142"/>
      <c r="BB14" s="142"/>
      <c r="BC14" s="142"/>
      <c r="BD14" s="142"/>
      <c r="BE14" s="142"/>
      <c r="BF14" s="142"/>
      <c r="BG14" s="142"/>
      <c r="BH14" s="142"/>
      <c r="BI14" s="142"/>
      <c r="BJ14" s="142"/>
      <c r="BK14" s="142"/>
    </row>
    <row r="15" spans="1:63" x14ac:dyDescent="0.25">
      <c r="A15" s="137" t="s">
        <v>240</v>
      </c>
      <c r="B15" s="137"/>
      <c r="C15" s="137"/>
      <c r="D15" s="137"/>
      <c r="E15" s="138"/>
      <c r="F15" s="137"/>
      <c r="G15" s="137"/>
      <c r="H15" s="137"/>
      <c r="I15" s="138"/>
      <c r="J15" s="137"/>
      <c r="K15" s="137"/>
      <c r="L15" s="137"/>
      <c r="M15" s="138"/>
      <c r="N15" s="137"/>
      <c r="O15" s="137"/>
      <c r="P15" s="137"/>
      <c r="Q15" s="138"/>
      <c r="R15" s="139">
        <f t="shared" si="0"/>
        <v>0</v>
      </c>
      <c r="S15" s="140">
        <f t="shared" si="2"/>
        <v>0</v>
      </c>
      <c r="T15" s="141"/>
      <c r="U15" s="141"/>
      <c r="V15" s="141"/>
      <c r="W15" s="141"/>
      <c r="X15" s="141"/>
      <c r="Y15" s="142"/>
      <c r="Z15" s="142"/>
      <c r="AA15" s="142"/>
      <c r="AB15" s="142"/>
      <c r="AC15" s="142"/>
      <c r="AD15" s="142"/>
      <c r="AE15" s="142"/>
      <c r="AG15" s="137" t="s">
        <v>240</v>
      </c>
      <c r="AH15" s="137"/>
      <c r="AI15" s="137"/>
      <c r="AJ15" s="137"/>
      <c r="AK15" s="138"/>
      <c r="AL15" s="137"/>
      <c r="AM15" s="137"/>
      <c r="AN15" s="137"/>
      <c r="AO15" s="138"/>
      <c r="AP15" s="137"/>
      <c r="AQ15" s="137"/>
      <c r="AR15" s="137"/>
      <c r="AS15" s="138"/>
      <c r="AT15" s="137"/>
      <c r="AU15" s="137"/>
      <c r="AV15" s="137"/>
      <c r="AW15" s="138"/>
      <c r="AX15" s="139">
        <f t="shared" si="1"/>
        <v>0</v>
      </c>
      <c r="AY15" s="140">
        <f t="shared" si="3"/>
        <v>0</v>
      </c>
      <c r="AZ15" s="142"/>
      <c r="BA15" s="142"/>
      <c r="BB15" s="142"/>
      <c r="BC15" s="142"/>
      <c r="BD15" s="142"/>
      <c r="BE15" s="142"/>
      <c r="BF15" s="142"/>
      <c r="BG15" s="142"/>
      <c r="BH15" s="142"/>
      <c r="BI15" s="142"/>
      <c r="BJ15" s="142"/>
      <c r="BK15" s="142"/>
    </row>
    <row r="16" spans="1:63" x14ac:dyDescent="0.25">
      <c r="A16" s="137" t="s">
        <v>241</v>
      </c>
      <c r="B16" s="137"/>
      <c r="C16" s="137"/>
      <c r="D16" s="137"/>
      <c r="E16" s="138"/>
      <c r="F16" s="137"/>
      <c r="G16" s="137"/>
      <c r="H16" s="137"/>
      <c r="I16" s="138"/>
      <c r="J16" s="137"/>
      <c r="K16" s="137"/>
      <c r="L16" s="137"/>
      <c r="M16" s="138"/>
      <c r="N16" s="137"/>
      <c r="O16" s="137"/>
      <c r="P16" s="137"/>
      <c r="Q16" s="138"/>
      <c r="R16" s="139">
        <f t="shared" si="0"/>
        <v>0</v>
      </c>
      <c r="S16" s="140">
        <f t="shared" si="2"/>
        <v>0</v>
      </c>
      <c r="T16" s="141"/>
      <c r="U16" s="141"/>
      <c r="V16" s="141"/>
      <c r="W16" s="141"/>
      <c r="X16" s="141"/>
      <c r="Y16" s="142"/>
      <c r="Z16" s="142"/>
      <c r="AA16" s="142"/>
      <c r="AB16" s="142"/>
      <c r="AC16" s="142"/>
      <c r="AD16" s="142"/>
      <c r="AE16" s="142"/>
      <c r="AG16" s="137" t="s">
        <v>241</v>
      </c>
      <c r="AH16" s="137"/>
      <c r="AI16" s="137"/>
      <c r="AJ16" s="137"/>
      <c r="AK16" s="138"/>
      <c r="AL16" s="137"/>
      <c r="AM16" s="137"/>
      <c r="AN16" s="137"/>
      <c r="AO16" s="138"/>
      <c r="AP16" s="137"/>
      <c r="AQ16" s="137"/>
      <c r="AR16" s="137"/>
      <c r="AS16" s="138"/>
      <c r="AT16" s="137"/>
      <c r="AU16" s="137"/>
      <c r="AV16" s="137"/>
      <c r="AW16" s="138"/>
      <c r="AX16" s="139">
        <f t="shared" si="1"/>
        <v>0</v>
      </c>
      <c r="AY16" s="140">
        <f t="shared" si="3"/>
        <v>0</v>
      </c>
      <c r="AZ16" s="142"/>
      <c r="BA16" s="142"/>
      <c r="BB16" s="142"/>
      <c r="BC16" s="142"/>
      <c r="BD16" s="142"/>
      <c r="BE16" s="142"/>
      <c r="BF16" s="142"/>
      <c r="BG16" s="142"/>
      <c r="BH16" s="142"/>
      <c r="BI16" s="142"/>
      <c r="BJ16" s="142"/>
      <c r="BK16" s="142"/>
    </row>
    <row r="17" spans="1:63" x14ac:dyDescent="0.25">
      <c r="A17" s="137" t="s">
        <v>242</v>
      </c>
      <c r="B17" s="137"/>
      <c r="C17" s="137"/>
      <c r="D17" s="137"/>
      <c r="E17" s="138"/>
      <c r="F17" s="137"/>
      <c r="G17" s="137"/>
      <c r="H17" s="137"/>
      <c r="I17" s="138"/>
      <c r="J17" s="137"/>
      <c r="K17" s="137"/>
      <c r="L17" s="137"/>
      <c r="M17" s="138"/>
      <c r="N17" s="137"/>
      <c r="O17" s="137"/>
      <c r="P17" s="137"/>
      <c r="Q17" s="138"/>
      <c r="R17" s="139">
        <f t="shared" si="0"/>
        <v>0</v>
      </c>
      <c r="S17" s="140">
        <f t="shared" si="2"/>
        <v>0</v>
      </c>
      <c r="T17" s="141"/>
      <c r="U17" s="141"/>
      <c r="V17" s="141"/>
      <c r="W17" s="141"/>
      <c r="X17" s="141"/>
      <c r="Y17" s="142"/>
      <c r="Z17" s="142"/>
      <c r="AA17" s="142"/>
      <c r="AB17" s="142"/>
      <c r="AC17" s="142"/>
      <c r="AD17" s="142"/>
      <c r="AE17" s="142"/>
      <c r="AG17" s="137" t="s">
        <v>242</v>
      </c>
      <c r="AH17" s="137"/>
      <c r="AI17" s="137"/>
      <c r="AJ17" s="137"/>
      <c r="AK17" s="138"/>
      <c r="AL17" s="137"/>
      <c r="AM17" s="137"/>
      <c r="AN17" s="137"/>
      <c r="AO17" s="138"/>
      <c r="AP17" s="137"/>
      <c r="AQ17" s="137"/>
      <c r="AR17" s="137"/>
      <c r="AS17" s="138"/>
      <c r="AT17" s="137"/>
      <c r="AU17" s="137"/>
      <c r="AV17" s="137"/>
      <c r="AW17" s="138"/>
      <c r="AX17" s="139">
        <f t="shared" si="1"/>
        <v>0</v>
      </c>
      <c r="AY17" s="140">
        <f t="shared" si="3"/>
        <v>0</v>
      </c>
      <c r="AZ17" s="142"/>
      <c r="BA17" s="142"/>
      <c r="BB17" s="142"/>
      <c r="BC17" s="142"/>
      <c r="BD17" s="142"/>
      <c r="BE17" s="142"/>
      <c r="BF17" s="142"/>
      <c r="BG17" s="142"/>
      <c r="BH17" s="142"/>
      <c r="BI17" s="142"/>
      <c r="BJ17" s="142"/>
      <c r="BK17" s="142"/>
    </row>
    <row r="18" spans="1:63" x14ac:dyDescent="0.25">
      <c r="A18" s="137" t="s">
        <v>243</v>
      </c>
      <c r="B18" s="137"/>
      <c r="C18" s="137"/>
      <c r="D18" s="137"/>
      <c r="E18" s="138"/>
      <c r="F18" s="137"/>
      <c r="G18" s="137"/>
      <c r="H18" s="137"/>
      <c r="I18" s="138"/>
      <c r="J18" s="137"/>
      <c r="K18" s="137"/>
      <c r="L18" s="137"/>
      <c r="M18" s="138"/>
      <c r="N18" s="137"/>
      <c r="O18" s="137"/>
      <c r="P18" s="137"/>
      <c r="Q18" s="138"/>
      <c r="R18" s="139">
        <f t="shared" si="0"/>
        <v>0</v>
      </c>
      <c r="S18" s="140">
        <f t="shared" si="2"/>
        <v>0</v>
      </c>
      <c r="T18" s="141"/>
      <c r="U18" s="141"/>
      <c r="V18" s="141"/>
      <c r="W18" s="141"/>
      <c r="X18" s="141"/>
      <c r="Y18" s="142"/>
      <c r="Z18" s="142"/>
      <c r="AA18" s="142"/>
      <c r="AB18" s="142"/>
      <c r="AC18" s="142"/>
      <c r="AD18" s="142"/>
      <c r="AE18" s="142"/>
      <c r="AG18" s="137" t="s">
        <v>243</v>
      </c>
      <c r="AH18" s="137"/>
      <c r="AI18" s="137"/>
      <c r="AJ18" s="137"/>
      <c r="AK18" s="138"/>
      <c r="AL18" s="137"/>
      <c r="AM18" s="137"/>
      <c r="AN18" s="137"/>
      <c r="AO18" s="138"/>
      <c r="AP18" s="137"/>
      <c r="AQ18" s="137"/>
      <c r="AR18" s="137"/>
      <c r="AS18" s="138"/>
      <c r="AT18" s="137"/>
      <c r="AU18" s="137"/>
      <c r="AV18" s="137"/>
      <c r="AW18" s="138"/>
      <c r="AX18" s="139">
        <f t="shared" si="1"/>
        <v>0</v>
      </c>
      <c r="AY18" s="140">
        <f t="shared" si="3"/>
        <v>0</v>
      </c>
      <c r="AZ18" s="142"/>
      <c r="BA18" s="142"/>
      <c r="BB18" s="142"/>
      <c r="BC18" s="142"/>
      <c r="BD18" s="142"/>
      <c r="BE18" s="142"/>
      <c r="BF18" s="142"/>
      <c r="BG18" s="142"/>
      <c r="BH18" s="142"/>
      <c r="BI18" s="142"/>
      <c r="BJ18" s="142"/>
      <c r="BK18" s="142"/>
    </row>
    <row r="19" spans="1:63" x14ac:dyDescent="0.25">
      <c r="A19" s="137" t="s">
        <v>244</v>
      </c>
      <c r="B19" s="137"/>
      <c r="C19" s="137"/>
      <c r="D19" s="137"/>
      <c r="E19" s="138"/>
      <c r="F19" s="137"/>
      <c r="G19" s="137"/>
      <c r="H19" s="137"/>
      <c r="I19" s="138"/>
      <c r="J19" s="137"/>
      <c r="K19" s="137"/>
      <c r="L19" s="137"/>
      <c r="M19" s="138"/>
      <c r="N19" s="137"/>
      <c r="O19" s="137"/>
      <c r="P19" s="137"/>
      <c r="Q19" s="138"/>
      <c r="R19" s="139">
        <f t="shared" si="0"/>
        <v>0</v>
      </c>
      <c r="S19" s="140">
        <f t="shared" si="2"/>
        <v>0</v>
      </c>
      <c r="T19" s="141"/>
      <c r="U19" s="141"/>
      <c r="V19" s="141"/>
      <c r="W19" s="141"/>
      <c r="X19" s="141"/>
      <c r="Y19" s="142"/>
      <c r="Z19" s="142"/>
      <c r="AA19" s="142"/>
      <c r="AB19" s="142"/>
      <c r="AC19" s="142"/>
      <c r="AD19" s="142"/>
      <c r="AE19" s="142"/>
      <c r="AG19" s="137" t="s">
        <v>244</v>
      </c>
      <c r="AH19" s="137"/>
      <c r="AI19" s="137"/>
      <c r="AJ19" s="137"/>
      <c r="AK19" s="138"/>
      <c r="AL19" s="137"/>
      <c r="AM19" s="137"/>
      <c r="AN19" s="137"/>
      <c r="AO19" s="138"/>
      <c r="AP19" s="137"/>
      <c r="AQ19" s="137"/>
      <c r="AR19" s="137"/>
      <c r="AS19" s="138"/>
      <c r="AT19" s="137"/>
      <c r="AU19" s="137"/>
      <c r="AV19" s="137"/>
      <c r="AW19" s="138"/>
      <c r="AX19" s="139">
        <f t="shared" si="1"/>
        <v>0</v>
      </c>
      <c r="AY19" s="140">
        <f t="shared" si="3"/>
        <v>0</v>
      </c>
      <c r="AZ19" s="142"/>
      <c r="BA19" s="142"/>
      <c r="BB19" s="142"/>
      <c r="BC19" s="142"/>
      <c r="BD19" s="142"/>
      <c r="BE19" s="142"/>
      <c r="BF19" s="142"/>
      <c r="BG19" s="142"/>
      <c r="BH19" s="142"/>
      <c r="BI19" s="137"/>
      <c r="BJ19" s="137"/>
      <c r="BK19" s="137"/>
    </row>
    <row r="20" spans="1:63" x14ac:dyDescent="0.25">
      <c r="A20" s="137" t="s">
        <v>245</v>
      </c>
      <c r="B20" s="137"/>
      <c r="C20" s="137"/>
      <c r="D20" s="137"/>
      <c r="E20" s="138"/>
      <c r="F20" s="137"/>
      <c r="G20" s="137"/>
      <c r="H20" s="137"/>
      <c r="I20" s="138"/>
      <c r="J20" s="137"/>
      <c r="K20" s="137"/>
      <c r="L20" s="137"/>
      <c r="M20" s="138"/>
      <c r="N20" s="137"/>
      <c r="O20" s="137"/>
      <c r="P20" s="137"/>
      <c r="Q20" s="138"/>
      <c r="R20" s="139">
        <f t="shared" si="0"/>
        <v>0</v>
      </c>
      <c r="S20" s="140">
        <f t="shared" si="2"/>
        <v>0</v>
      </c>
      <c r="T20" s="141"/>
      <c r="U20" s="141"/>
      <c r="V20" s="141"/>
      <c r="W20" s="141"/>
      <c r="X20" s="141"/>
      <c r="Y20" s="142"/>
      <c r="Z20" s="142"/>
      <c r="AA20" s="142"/>
      <c r="AB20" s="142"/>
      <c r="AC20" s="142"/>
      <c r="AD20" s="142"/>
      <c r="AE20" s="142"/>
      <c r="AG20" s="137" t="s">
        <v>245</v>
      </c>
      <c r="AH20" s="137"/>
      <c r="AI20" s="137"/>
      <c r="AJ20" s="137"/>
      <c r="AK20" s="138"/>
      <c r="AL20" s="137"/>
      <c r="AM20" s="137"/>
      <c r="AN20" s="137"/>
      <c r="AO20" s="138"/>
      <c r="AP20" s="137"/>
      <c r="AQ20" s="137"/>
      <c r="AR20" s="137"/>
      <c r="AS20" s="138"/>
      <c r="AT20" s="137"/>
      <c r="AU20" s="137"/>
      <c r="AV20" s="137"/>
      <c r="AW20" s="138"/>
      <c r="AX20" s="139">
        <f t="shared" si="1"/>
        <v>0</v>
      </c>
      <c r="AY20" s="140">
        <f t="shared" si="3"/>
        <v>0</v>
      </c>
      <c r="AZ20" s="142"/>
      <c r="BA20" s="142"/>
      <c r="BB20" s="142"/>
      <c r="BC20" s="142"/>
      <c r="BD20" s="142"/>
      <c r="BE20" s="142"/>
      <c r="BF20" s="142"/>
      <c r="BG20" s="142"/>
      <c r="BH20" s="142"/>
      <c r="BI20" s="137"/>
      <c r="BJ20" s="137"/>
      <c r="BK20" s="137"/>
    </row>
    <row r="21" spans="1:63" x14ac:dyDescent="0.25">
      <c r="A21" s="137" t="s">
        <v>246</v>
      </c>
      <c r="B21" s="137"/>
      <c r="C21" s="137"/>
      <c r="D21" s="137"/>
      <c r="E21" s="138"/>
      <c r="F21" s="137"/>
      <c r="G21" s="137"/>
      <c r="H21" s="137"/>
      <c r="I21" s="138"/>
      <c r="J21" s="137"/>
      <c r="K21" s="137"/>
      <c r="L21" s="137"/>
      <c r="M21" s="138"/>
      <c r="N21" s="137"/>
      <c r="O21" s="137"/>
      <c r="P21" s="137"/>
      <c r="Q21" s="138"/>
      <c r="R21" s="139">
        <f t="shared" si="0"/>
        <v>0</v>
      </c>
      <c r="S21" s="140">
        <f t="shared" si="2"/>
        <v>0</v>
      </c>
      <c r="T21" s="141"/>
      <c r="U21" s="141"/>
      <c r="V21" s="141"/>
      <c r="W21" s="141"/>
      <c r="X21" s="141"/>
      <c r="Y21" s="142"/>
      <c r="Z21" s="142"/>
      <c r="AA21" s="142"/>
      <c r="AB21" s="142"/>
      <c r="AC21" s="142"/>
      <c r="AD21" s="142"/>
      <c r="AE21" s="142"/>
      <c r="AG21" s="137" t="s">
        <v>246</v>
      </c>
      <c r="AH21" s="137"/>
      <c r="AI21" s="137"/>
      <c r="AJ21" s="137"/>
      <c r="AK21" s="138"/>
      <c r="AL21" s="137"/>
      <c r="AM21" s="137"/>
      <c r="AN21" s="137"/>
      <c r="AO21" s="138"/>
      <c r="AP21" s="137"/>
      <c r="AQ21" s="137"/>
      <c r="AR21" s="137"/>
      <c r="AS21" s="138"/>
      <c r="AT21" s="137"/>
      <c r="AU21" s="137"/>
      <c r="AV21" s="137"/>
      <c r="AW21" s="138"/>
      <c r="AX21" s="139">
        <f t="shared" si="1"/>
        <v>0</v>
      </c>
      <c r="AY21" s="140">
        <f t="shared" si="3"/>
        <v>0</v>
      </c>
      <c r="AZ21" s="142"/>
      <c r="BA21" s="142"/>
      <c r="BB21" s="142"/>
      <c r="BC21" s="142"/>
      <c r="BD21" s="142"/>
      <c r="BE21" s="142"/>
      <c r="BF21" s="142"/>
      <c r="BG21" s="142"/>
      <c r="BH21" s="142"/>
      <c r="BI21" s="137"/>
      <c r="BJ21" s="137"/>
      <c r="BK21" s="137"/>
    </row>
    <row r="22" spans="1:63" x14ac:dyDescent="0.25">
      <c r="A22" s="137" t="s">
        <v>247</v>
      </c>
      <c r="B22" s="137"/>
      <c r="C22" s="137"/>
      <c r="D22" s="137"/>
      <c r="E22" s="138"/>
      <c r="F22" s="137"/>
      <c r="G22" s="137"/>
      <c r="H22" s="137"/>
      <c r="I22" s="138"/>
      <c r="J22" s="137"/>
      <c r="K22" s="137"/>
      <c r="L22" s="137"/>
      <c r="M22" s="138"/>
      <c r="N22" s="137"/>
      <c r="O22" s="137"/>
      <c r="P22" s="137"/>
      <c r="Q22" s="138"/>
      <c r="R22" s="139">
        <f t="shared" si="0"/>
        <v>0</v>
      </c>
      <c r="S22" s="140">
        <f t="shared" si="2"/>
        <v>0</v>
      </c>
      <c r="T22" s="141"/>
      <c r="U22" s="141"/>
      <c r="V22" s="141"/>
      <c r="W22" s="141"/>
      <c r="X22" s="141"/>
      <c r="Y22" s="142"/>
      <c r="Z22" s="142"/>
      <c r="AA22" s="142"/>
      <c r="AB22" s="142"/>
      <c r="AC22" s="142"/>
      <c r="AD22" s="142"/>
      <c r="AE22" s="142"/>
      <c r="AG22" s="137" t="s">
        <v>247</v>
      </c>
      <c r="AH22" s="137"/>
      <c r="AI22" s="137"/>
      <c r="AJ22" s="137"/>
      <c r="AK22" s="138"/>
      <c r="AL22" s="137"/>
      <c r="AM22" s="137"/>
      <c r="AN22" s="137"/>
      <c r="AO22" s="138"/>
      <c r="AP22" s="137"/>
      <c r="AQ22" s="137"/>
      <c r="AR22" s="137"/>
      <c r="AS22" s="138"/>
      <c r="AT22" s="137"/>
      <c r="AU22" s="137"/>
      <c r="AV22" s="137"/>
      <c r="AW22" s="138"/>
      <c r="AX22" s="139">
        <f t="shared" si="1"/>
        <v>0</v>
      </c>
      <c r="AY22" s="140">
        <f t="shared" si="3"/>
        <v>0</v>
      </c>
      <c r="AZ22" s="142"/>
      <c r="BA22" s="142"/>
      <c r="BB22" s="142"/>
      <c r="BC22" s="142"/>
      <c r="BD22" s="142"/>
      <c r="BE22" s="142"/>
      <c r="BF22" s="142"/>
      <c r="BG22" s="142"/>
      <c r="BH22" s="142"/>
      <c r="BI22" s="142"/>
      <c r="BJ22" s="142"/>
      <c r="BK22" s="142"/>
    </row>
    <row r="23" spans="1:63" x14ac:dyDescent="0.25">
      <c r="A23" s="137" t="s">
        <v>248</v>
      </c>
      <c r="B23" s="137"/>
      <c r="C23" s="137"/>
      <c r="D23" s="137"/>
      <c r="E23" s="138"/>
      <c r="F23" s="137"/>
      <c r="G23" s="137"/>
      <c r="H23" s="137"/>
      <c r="I23" s="138"/>
      <c r="J23" s="137"/>
      <c r="K23" s="137"/>
      <c r="L23" s="137"/>
      <c r="M23" s="138"/>
      <c r="N23" s="137"/>
      <c r="O23" s="137"/>
      <c r="P23" s="137"/>
      <c r="Q23" s="138"/>
      <c r="R23" s="139">
        <f t="shared" si="0"/>
        <v>0</v>
      </c>
      <c r="S23" s="140">
        <f t="shared" si="2"/>
        <v>0</v>
      </c>
      <c r="T23" s="141"/>
      <c r="U23" s="141"/>
      <c r="V23" s="141"/>
      <c r="W23" s="141"/>
      <c r="X23" s="141"/>
      <c r="Y23" s="142"/>
      <c r="Z23" s="142"/>
      <c r="AA23" s="142"/>
      <c r="AB23" s="142"/>
      <c r="AC23" s="142"/>
      <c r="AD23" s="142"/>
      <c r="AE23" s="142"/>
      <c r="AG23" s="137" t="s">
        <v>248</v>
      </c>
      <c r="AH23" s="137"/>
      <c r="AI23" s="137"/>
      <c r="AJ23" s="137"/>
      <c r="AK23" s="138"/>
      <c r="AL23" s="137"/>
      <c r="AM23" s="137"/>
      <c r="AN23" s="137"/>
      <c r="AO23" s="138"/>
      <c r="AP23" s="137"/>
      <c r="AQ23" s="137"/>
      <c r="AR23" s="137"/>
      <c r="AS23" s="138"/>
      <c r="AT23" s="137"/>
      <c r="AU23" s="137"/>
      <c r="AV23" s="137"/>
      <c r="AW23" s="138"/>
      <c r="AX23" s="139">
        <f t="shared" si="1"/>
        <v>0</v>
      </c>
      <c r="AY23" s="140">
        <f t="shared" si="3"/>
        <v>0</v>
      </c>
      <c r="AZ23" s="142"/>
      <c r="BA23" s="142"/>
      <c r="BB23" s="142"/>
      <c r="BC23" s="142"/>
      <c r="BD23" s="142"/>
      <c r="BE23" s="142"/>
      <c r="BF23" s="142"/>
      <c r="BG23" s="142"/>
      <c r="BH23" s="142"/>
      <c r="BI23" s="142"/>
      <c r="BJ23" s="142"/>
      <c r="BK23" s="142"/>
    </row>
    <row r="24" spans="1:63" x14ac:dyDescent="0.25">
      <c r="A24" s="137" t="s">
        <v>249</v>
      </c>
      <c r="B24" s="137"/>
      <c r="C24" s="137"/>
      <c r="D24" s="137"/>
      <c r="E24" s="138"/>
      <c r="F24" s="137"/>
      <c r="G24" s="137"/>
      <c r="H24" s="137"/>
      <c r="I24" s="138"/>
      <c r="J24" s="137"/>
      <c r="K24" s="137"/>
      <c r="L24" s="137"/>
      <c r="M24" s="138"/>
      <c r="N24" s="137"/>
      <c r="O24" s="137"/>
      <c r="P24" s="137"/>
      <c r="Q24" s="138"/>
      <c r="R24" s="139">
        <f t="shared" si="0"/>
        <v>0</v>
      </c>
      <c r="S24" s="140">
        <f t="shared" si="2"/>
        <v>0</v>
      </c>
      <c r="T24" s="141"/>
      <c r="U24" s="141"/>
      <c r="V24" s="141"/>
      <c r="W24" s="141"/>
      <c r="X24" s="141"/>
      <c r="Y24" s="142"/>
      <c r="Z24" s="142"/>
      <c r="AA24" s="142"/>
      <c r="AB24" s="142"/>
      <c r="AC24" s="142"/>
      <c r="AD24" s="142"/>
      <c r="AE24" s="142"/>
      <c r="AG24" s="137" t="s">
        <v>249</v>
      </c>
      <c r="AH24" s="137"/>
      <c r="AI24" s="137"/>
      <c r="AJ24" s="137"/>
      <c r="AK24" s="138"/>
      <c r="AL24" s="137"/>
      <c r="AM24" s="137"/>
      <c r="AN24" s="137"/>
      <c r="AO24" s="138"/>
      <c r="AP24" s="137"/>
      <c r="AQ24" s="137"/>
      <c r="AR24" s="137"/>
      <c r="AS24" s="138"/>
      <c r="AT24" s="137"/>
      <c r="AU24" s="137"/>
      <c r="AV24" s="137"/>
      <c r="AW24" s="138"/>
      <c r="AX24" s="139">
        <f t="shared" si="1"/>
        <v>0</v>
      </c>
      <c r="AY24" s="140">
        <f t="shared" si="3"/>
        <v>0</v>
      </c>
      <c r="AZ24" s="142"/>
      <c r="BA24" s="142"/>
      <c r="BB24" s="142"/>
      <c r="BC24" s="142"/>
      <c r="BD24" s="142"/>
      <c r="BE24" s="142"/>
      <c r="BF24" s="142"/>
      <c r="BG24" s="142"/>
      <c r="BH24" s="142"/>
      <c r="BI24" s="142"/>
      <c r="BJ24" s="142"/>
      <c r="BK24" s="142"/>
    </row>
    <row r="25" spans="1:63" x14ac:dyDescent="0.25">
      <c r="A25" s="137" t="s">
        <v>250</v>
      </c>
      <c r="B25" s="137"/>
      <c r="C25" s="137"/>
      <c r="D25" s="137"/>
      <c r="E25" s="138"/>
      <c r="F25" s="137"/>
      <c r="G25" s="137"/>
      <c r="H25" s="137"/>
      <c r="I25" s="138"/>
      <c r="J25" s="137"/>
      <c r="K25" s="137"/>
      <c r="L25" s="137"/>
      <c r="M25" s="138"/>
      <c r="N25" s="137"/>
      <c r="O25" s="137"/>
      <c r="P25" s="137"/>
      <c r="Q25" s="138"/>
      <c r="R25" s="139">
        <f t="shared" si="0"/>
        <v>0</v>
      </c>
      <c r="S25" s="140">
        <f t="shared" si="2"/>
        <v>0</v>
      </c>
      <c r="T25" s="141"/>
      <c r="U25" s="141"/>
      <c r="V25" s="141"/>
      <c r="W25" s="141"/>
      <c r="X25" s="141"/>
      <c r="Y25" s="142"/>
      <c r="Z25" s="142"/>
      <c r="AA25" s="142"/>
      <c r="AB25" s="142"/>
      <c r="AC25" s="142"/>
      <c r="AD25" s="142"/>
      <c r="AE25" s="142"/>
      <c r="AG25" s="137" t="s">
        <v>250</v>
      </c>
      <c r="AH25" s="137"/>
      <c r="AI25" s="137"/>
      <c r="AJ25" s="137"/>
      <c r="AK25" s="138"/>
      <c r="AL25" s="137"/>
      <c r="AM25" s="137"/>
      <c r="AN25" s="137"/>
      <c r="AO25" s="138"/>
      <c r="AP25" s="137"/>
      <c r="AQ25" s="137"/>
      <c r="AR25" s="137"/>
      <c r="AS25" s="138"/>
      <c r="AT25" s="137"/>
      <c r="AU25" s="137"/>
      <c r="AV25" s="137"/>
      <c r="AW25" s="138"/>
      <c r="AX25" s="139">
        <f t="shared" si="1"/>
        <v>0</v>
      </c>
      <c r="AY25" s="140">
        <f t="shared" si="3"/>
        <v>0</v>
      </c>
      <c r="AZ25" s="142"/>
      <c r="BA25" s="142"/>
      <c r="BB25" s="142"/>
      <c r="BC25" s="142"/>
      <c r="BD25" s="142"/>
      <c r="BE25" s="142"/>
      <c r="BF25" s="142"/>
      <c r="BG25" s="142"/>
      <c r="BH25" s="142"/>
      <c r="BI25" s="142"/>
      <c r="BJ25" s="142"/>
      <c r="BK25" s="142"/>
    </row>
    <row r="26" spans="1:63" x14ac:dyDescent="0.25">
      <c r="A26" s="137" t="s">
        <v>251</v>
      </c>
      <c r="B26" s="137"/>
      <c r="C26" s="137"/>
      <c r="D26" s="137"/>
      <c r="E26" s="138"/>
      <c r="F26" s="137"/>
      <c r="G26" s="137"/>
      <c r="H26" s="137"/>
      <c r="I26" s="138"/>
      <c r="J26" s="137"/>
      <c r="K26" s="137"/>
      <c r="L26" s="137"/>
      <c r="M26" s="138"/>
      <c r="N26" s="137"/>
      <c r="O26" s="137"/>
      <c r="P26" s="137"/>
      <c r="Q26" s="138"/>
      <c r="R26" s="139">
        <f t="shared" si="0"/>
        <v>0</v>
      </c>
      <c r="S26" s="140">
        <f t="shared" si="2"/>
        <v>0</v>
      </c>
      <c r="T26" s="141"/>
      <c r="U26" s="141"/>
      <c r="V26" s="141"/>
      <c r="W26" s="141"/>
      <c r="X26" s="141"/>
      <c r="Y26" s="142"/>
      <c r="Z26" s="142"/>
      <c r="AA26" s="142"/>
      <c r="AB26" s="142"/>
      <c r="AC26" s="142"/>
      <c r="AD26" s="142"/>
      <c r="AE26" s="142"/>
      <c r="AG26" s="137" t="s">
        <v>251</v>
      </c>
      <c r="AH26" s="137"/>
      <c r="AI26" s="137"/>
      <c r="AJ26" s="137"/>
      <c r="AK26" s="138"/>
      <c r="AL26" s="137"/>
      <c r="AM26" s="137"/>
      <c r="AN26" s="137"/>
      <c r="AO26" s="138"/>
      <c r="AP26" s="137"/>
      <c r="AQ26" s="137"/>
      <c r="AR26" s="137"/>
      <c r="AS26" s="138"/>
      <c r="AT26" s="137"/>
      <c r="AU26" s="137"/>
      <c r="AV26" s="137"/>
      <c r="AW26" s="138"/>
      <c r="AX26" s="139">
        <f t="shared" si="1"/>
        <v>0</v>
      </c>
      <c r="AY26" s="140">
        <f t="shared" si="3"/>
        <v>0</v>
      </c>
      <c r="AZ26" s="142"/>
      <c r="BA26" s="142"/>
      <c r="BB26" s="142"/>
      <c r="BC26" s="142"/>
      <c r="BD26" s="142"/>
      <c r="BE26" s="142"/>
      <c r="BF26" s="142"/>
      <c r="BG26" s="142"/>
      <c r="BH26" s="142"/>
      <c r="BI26" s="142"/>
      <c r="BJ26" s="142"/>
      <c r="BK26" s="142"/>
    </row>
    <row r="27" spans="1:63" x14ac:dyDescent="0.25">
      <c r="A27" s="137" t="s">
        <v>252</v>
      </c>
      <c r="B27" s="137"/>
      <c r="C27" s="137"/>
      <c r="D27" s="137"/>
      <c r="E27" s="138"/>
      <c r="F27" s="137"/>
      <c r="G27" s="137"/>
      <c r="H27" s="137"/>
      <c r="I27" s="138"/>
      <c r="J27" s="137"/>
      <c r="K27" s="137"/>
      <c r="L27" s="137"/>
      <c r="M27" s="138"/>
      <c r="N27" s="137"/>
      <c r="O27" s="137"/>
      <c r="P27" s="137"/>
      <c r="Q27" s="138"/>
      <c r="R27" s="139">
        <f t="shared" si="0"/>
        <v>0</v>
      </c>
      <c r="S27" s="140">
        <f t="shared" si="2"/>
        <v>0</v>
      </c>
      <c r="T27" s="141"/>
      <c r="U27" s="141"/>
      <c r="V27" s="141"/>
      <c r="W27" s="141"/>
      <c r="X27" s="141"/>
      <c r="Y27" s="142"/>
      <c r="Z27" s="142"/>
      <c r="AA27" s="142"/>
      <c r="AB27" s="142"/>
      <c r="AC27" s="142"/>
      <c r="AD27" s="142"/>
      <c r="AE27" s="142"/>
      <c r="AG27" s="137" t="s">
        <v>252</v>
      </c>
      <c r="AH27" s="137"/>
      <c r="AI27" s="137"/>
      <c r="AJ27" s="137"/>
      <c r="AK27" s="138"/>
      <c r="AL27" s="137"/>
      <c r="AM27" s="137"/>
      <c r="AN27" s="137"/>
      <c r="AO27" s="138"/>
      <c r="AP27" s="137"/>
      <c r="AQ27" s="137"/>
      <c r="AR27" s="137"/>
      <c r="AS27" s="138"/>
      <c r="AT27" s="137"/>
      <c r="AU27" s="137"/>
      <c r="AV27" s="137"/>
      <c r="AW27" s="138"/>
      <c r="AX27" s="139">
        <f t="shared" si="1"/>
        <v>0</v>
      </c>
      <c r="AY27" s="140">
        <f t="shared" si="3"/>
        <v>0</v>
      </c>
      <c r="AZ27" s="142"/>
      <c r="BA27" s="142"/>
      <c r="BB27" s="142"/>
      <c r="BC27" s="142"/>
      <c r="BD27" s="142"/>
      <c r="BE27" s="142"/>
      <c r="BF27" s="142"/>
      <c r="BG27" s="142"/>
      <c r="BH27" s="142"/>
      <c r="BI27" s="142"/>
      <c r="BJ27" s="142"/>
      <c r="BK27" s="142"/>
    </row>
    <row r="28" spans="1:63" x14ac:dyDescent="0.25">
      <c r="A28" s="137" t="s">
        <v>253</v>
      </c>
      <c r="B28" s="137"/>
      <c r="C28" s="137"/>
      <c r="D28" s="137"/>
      <c r="E28" s="138"/>
      <c r="F28" s="137"/>
      <c r="G28" s="137"/>
      <c r="H28" s="137"/>
      <c r="I28" s="138"/>
      <c r="J28" s="137"/>
      <c r="K28" s="137"/>
      <c r="L28" s="137"/>
      <c r="M28" s="138"/>
      <c r="N28" s="137"/>
      <c r="O28" s="137"/>
      <c r="P28" s="137"/>
      <c r="Q28" s="138"/>
      <c r="R28" s="139">
        <f t="shared" si="0"/>
        <v>0</v>
      </c>
      <c r="S28" s="140">
        <f t="shared" si="2"/>
        <v>0</v>
      </c>
      <c r="T28" s="141"/>
      <c r="U28" s="141"/>
      <c r="V28" s="141"/>
      <c r="W28" s="141"/>
      <c r="X28" s="141"/>
      <c r="Y28" s="142"/>
      <c r="Z28" s="142"/>
      <c r="AA28" s="142"/>
      <c r="AB28" s="142"/>
      <c r="AC28" s="142"/>
      <c r="AD28" s="142"/>
      <c r="AE28" s="142"/>
      <c r="AG28" s="137" t="s">
        <v>253</v>
      </c>
      <c r="AH28" s="137"/>
      <c r="AI28" s="137"/>
      <c r="AJ28" s="137"/>
      <c r="AK28" s="138"/>
      <c r="AL28" s="137"/>
      <c r="AM28" s="137"/>
      <c r="AN28" s="137"/>
      <c r="AO28" s="138"/>
      <c r="AP28" s="137"/>
      <c r="AQ28" s="137"/>
      <c r="AR28" s="137"/>
      <c r="AS28" s="138"/>
      <c r="AT28" s="137"/>
      <c r="AU28" s="137"/>
      <c r="AV28" s="137"/>
      <c r="AW28" s="138"/>
      <c r="AX28" s="139">
        <f t="shared" si="1"/>
        <v>0</v>
      </c>
      <c r="AY28" s="140">
        <f t="shared" si="3"/>
        <v>0</v>
      </c>
      <c r="AZ28" s="142"/>
      <c r="BA28" s="142"/>
      <c r="BB28" s="142"/>
      <c r="BC28" s="142"/>
      <c r="BD28" s="142"/>
      <c r="BE28" s="142"/>
      <c r="BF28" s="142"/>
      <c r="BG28" s="142"/>
      <c r="BH28" s="142"/>
      <c r="BI28" s="142"/>
      <c r="BJ28" s="142"/>
      <c r="BK28" s="142"/>
    </row>
    <row r="29" spans="1:63" x14ac:dyDescent="0.25">
      <c r="A29" s="137" t="s">
        <v>254</v>
      </c>
      <c r="B29" s="137"/>
      <c r="C29" s="137"/>
      <c r="D29" s="137"/>
      <c r="E29" s="138"/>
      <c r="F29" s="137"/>
      <c r="G29" s="137"/>
      <c r="H29" s="137"/>
      <c r="I29" s="138"/>
      <c r="J29" s="137"/>
      <c r="K29" s="137"/>
      <c r="L29" s="137"/>
      <c r="M29" s="138"/>
      <c r="N29" s="137"/>
      <c r="O29" s="137"/>
      <c r="P29" s="137"/>
      <c r="Q29" s="138"/>
      <c r="R29" s="139">
        <f t="shared" si="0"/>
        <v>0</v>
      </c>
      <c r="S29" s="140">
        <f t="shared" si="2"/>
        <v>0</v>
      </c>
      <c r="T29" s="141"/>
      <c r="U29" s="141"/>
      <c r="V29" s="141"/>
      <c r="W29" s="141"/>
      <c r="X29" s="141"/>
      <c r="Y29" s="142"/>
      <c r="Z29" s="142"/>
      <c r="AA29" s="142"/>
      <c r="AB29" s="142"/>
      <c r="AC29" s="142"/>
      <c r="AD29" s="142"/>
      <c r="AE29" s="142"/>
      <c r="AG29" s="137" t="s">
        <v>254</v>
      </c>
      <c r="AH29" s="137"/>
      <c r="AI29" s="137"/>
      <c r="AJ29" s="137"/>
      <c r="AK29" s="138"/>
      <c r="AL29" s="137"/>
      <c r="AM29" s="137"/>
      <c r="AN29" s="137"/>
      <c r="AO29" s="138"/>
      <c r="AP29" s="137"/>
      <c r="AQ29" s="137"/>
      <c r="AR29" s="137"/>
      <c r="AS29" s="138"/>
      <c r="AT29" s="137"/>
      <c r="AU29" s="137"/>
      <c r="AV29" s="137"/>
      <c r="AW29" s="138"/>
      <c r="AX29" s="139">
        <f t="shared" si="1"/>
        <v>0</v>
      </c>
      <c r="AY29" s="140">
        <f t="shared" si="3"/>
        <v>0</v>
      </c>
      <c r="AZ29" s="142"/>
      <c r="BA29" s="142"/>
      <c r="BB29" s="142"/>
      <c r="BC29" s="142"/>
      <c r="BD29" s="142"/>
      <c r="BE29" s="142"/>
      <c r="BF29" s="142"/>
      <c r="BG29" s="142"/>
      <c r="BH29" s="142"/>
      <c r="BI29" s="142"/>
      <c r="BJ29" s="142"/>
      <c r="BK29" s="142"/>
    </row>
    <row r="30" spans="1:63" x14ac:dyDescent="0.25">
      <c r="A30" s="137" t="s">
        <v>255</v>
      </c>
      <c r="B30" s="137"/>
      <c r="C30" s="137"/>
      <c r="D30" s="137"/>
      <c r="E30" s="138"/>
      <c r="F30" s="137"/>
      <c r="G30" s="137"/>
      <c r="H30" s="137"/>
      <c r="I30" s="138"/>
      <c r="J30" s="137"/>
      <c r="K30" s="137"/>
      <c r="L30" s="137"/>
      <c r="M30" s="138"/>
      <c r="N30" s="137"/>
      <c r="O30" s="137"/>
      <c r="P30" s="137"/>
      <c r="Q30" s="138"/>
      <c r="R30" s="139">
        <f t="shared" si="0"/>
        <v>0</v>
      </c>
      <c r="S30" s="140">
        <f t="shared" si="2"/>
        <v>0</v>
      </c>
      <c r="T30" s="141"/>
      <c r="U30" s="141"/>
      <c r="V30" s="141"/>
      <c r="W30" s="141"/>
      <c r="X30" s="141"/>
      <c r="Y30" s="142"/>
      <c r="Z30" s="142"/>
      <c r="AA30" s="142"/>
      <c r="AB30" s="142"/>
      <c r="AC30" s="142"/>
      <c r="AD30" s="142"/>
      <c r="AE30" s="142"/>
      <c r="AG30" s="137" t="s">
        <v>255</v>
      </c>
      <c r="AH30" s="137"/>
      <c r="AI30" s="137"/>
      <c r="AJ30" s="137"/>
      <c r="AK30" s="138"/>
      <c r="AL30" s="137"/>
      <c r="AM30" s="137"/>
      <c r="AN30" s="137"/>
      <c r="AO30" s="138"/>
      <c r="AP30" s="137"/>
      <c r="AQ30" s="137"/>
      <c r="AR30" s="137"/>
      <c r="AS30" s="138"/>
      <c r="AT30" s="137"/>
      <c r="AU30" s="137"/>
      <c r="AV30" s="137"/>
      <c r="AW30" s="138"/>
      <c r="AX30" s="139">
        <f t="shared" si="1"/>
        <v>0</v>
      </c>
      <c r="AY30" s="140">
        <f t="shared" si="3"/>
        <v>0</v>
      </c>
      <c r="AZ30" s="142"/>
      <c r="BA30" s="142"/>
      <c r="BB30" s="142"/>
      <c r="BC30" s="142"/>
      <c r="BD30" s="142"/>
      <c r="BE30" s="142"/>
      <c r="BF30" s="142"/>
      <c r="BG30" s="142"/>
      <c r="BH30" s="142"/>
      <c r="BI30" s="142"/>
      <c r="BJ30" s="142"/>
      <c r="BK30" s="142"/>
    </row>
    <row r="31" spans="1:63" x14ac:dyDescent="0.25">
      <c r="A31" s="137" t="s">
        <v>256</v>
      </c>
      <c r="B31" s="137"/>
      <c r="C31" s="137"/>
      <c r="D31" s="137"/>
      <c r="E31" s="138"/>
      <c r="F31" s="137"/>
      <c r="G31" s="137"/>
      <c r="H31" s="137"/>
      <c r="I31" s="138"/>
      <c r="J31" s="137"/>
      <c r="K31" s="137"/>
      <c r="L31" s="137"/>
      <c r="M31" s="138"/>
      <c r="N31" s="137"/>
      <c r="O31" s="137"/>
      <c r="P31" s="137"/>
      <c r="Q31" s="138"/>
      <c r="R31" s="139">
        <f t="shared" si="0"/>
        <v>0</v>
      </c>
      <c r="S31" s="140">
        <f t="shared" si="2"/>
        <v>0</v>
      </c>
      <c r="T31" s="141"/>
      <c r="U31" s="141"/>
      <c r="V31" s="141"/>
      <c r="W31" s="141"/>
      <c r="X31" s="141"/>
      <c r="Y31" s="142"/>
      <c r="Z31" s="142"/>
      <c r="AA31" s="142"/>
      <c r="AB31" s="142"/>
      <c r="AC31" s="142"/>
      <c r="AD31" s="142"/>
      <c r="AE31" s="142"/>
      <c r="AG31" s="137" t="s">
        <v>256</v>
      </c>
      <c r="AH31" s="137"/>
      <c r="AI31" s="137"/>
      <c r="AJ31" s="137"/>
      <c r="AK31" s="138"/>
      <c r="AL31" s="137"/>
      <c r="AM31" s="137"/>
      <c r="AN31" s="137"/>
      <c r="AO31" s="138"/>
      <c r="AP31" s="137"/>
      <c r="AQ31" s="137"/>
      <c r="AR31" s="137"/>
      <c r="AS31" s="138"/>
      <c r="AT31" s="137"/>
      <c r="AU31" s="137"/>
      <c r="AV31" s="137"/>
      <c r="AW31" s="138"/>
      <c r="AX31" s="139">
        <f t="shared" si="1"/>
        <v>0</v>
      </c>
      <c r="AY31" s="140">
        <f t="shared" si="3"/>
        <v>0</v>
      </c>
      <c r="AZ31" s="142"/>
      <c r="BA31" s="142"/>
      <c r="BB31" s="142"/>
      <c r="BC31" s="142"/>
      <c r="BD31" s="142"/>
      <c r="BE31" s="142"/>
      <c r="BF31" s="142"/>
      <c r="BG31" s="142"/>
      <c r="BH31" s="142"/>
      <c r="BI31" s="142"/>
      <c r="BJ31" s="142"/>
      <c r="BK31" s="142"/>
    </row>
    <row r="32" spans="1:63" x14ac:dyDescent="0.25">
      <c r="A32" s="144" t="s">
        <v>257</v>
      </c>
      <c r="B32" s="145">
        <f>SUM(B11:B31)</f>
        <v>0</v>
      </c>
      <c r="C32" s="145">
        <f t="shared" ref="C32:AE32" si="4">SUM(C11:C31)</f>
        <v>0</v>
      </c>
      <c r="D32" s="145">
        <f t="shared" si="4"/>
        <v>0</v>
      </c>
      <c r="E32" s="146">
        <f>SUM(E11:E31)</f>
        <v>0</v>
      </c>
      <c r="F32" s="145">
        <f t="shared" si="4"/>
        <v>0</v>
      </c>
      <c r="G32" s="145">
        <f t="shared" si="4"/>
        <v>0</v>
      </c>
      <c r="H32" s="145">
        <f t="shared" si="4"/>
        <v>0</v>
      </c>
      <c r="I32" s="146">
        <f>SUM(I11:I31)</f>
        <v>0</v>
      </c>
      <c r="J32" s="145">
        <f t="shared" si="4"/>
        <v>0</v>
      </c>
      <c r="K32" s="145">
        <f t="shared" si="4"/>
        <v>0</v>
      </c>
      <c r="L32" s="145">
        <f t="shared" si="4"/>
        <v>0</v>
      </c>
      <c r="M32" s="146">
        <f>SUM(M11:M31)</f>
        <v>0</v>
      </c>
      <c r="N32" s="145">
        <f t="shared" si="4"/>
        <v>0</v>
      </c>
      <c r="O32" s="145">
        <f t="shared" si="4"/>
        <v>0</v>
      </c>
      <c r="P32" s="145">
        <f t="shared" si="4"/>
        <v>0</v>
      </c>
      <c r="Q32" s="146">
        <f>SUM(Q11:Q31)</f>
        <v>0</v>
      </c>
      <c r="R32" s="145">
        <f t="shared" si="4"/>
        <v>0</v>
      </c>
      <c r="S32" s="140">
        <f t="shared" si="4"/>
        <v>0</v>
      </c>
      <c r="T32" s="145">
        <f t="shared" si="4"/>
        <v>0</v>
      </c>
      <c r="U32" s="145">
        <f t="shared" si="4"/>
        <v>0</v>
      </c>
      <c r="V32" s="145">
        <f t="shared" si="4"/>
        <v>0</v>
      </c>
      <c r="W32" s="145">
        <f t="shared" si="4"/>
        <v>0</v>
      </c>
      <c r="X32" s="145">
        <f t="shared" si="4"/>
        <v>0</v>
      </c>
      <c r="Y32" s="145">
        <f t="shared" si="4"/>
        <v>0</v>
      </c>
      <c r="Z32" s="145">
        <f t="shared" si="4"/>
        <v>0</v>
      </c>
      <c r="AA32" s="145">
        <f t="shared" si="4"/>
        <v>0</v>
      </c>
      <c r="AB32" s="145">
        <f t="shared" si="4"/>
        <v>0</v>
      </c>
      <c r="AC32" s="145">
        <f t="shared" si="4"/>
        <v>0</v>
      </c>
      <c r="AD32" s="145">
        <f t="shared" si="4"/>
        <v>0</v>
      </c>
      <c r="AE32" s="145">
        <f t="shared" si="4"/>
        <v>0</v>
      </c>
      <c r="AG32" s="144" t="s">
        <v>257</v>
      </c>
      <c r="AH32" s="145">
        <f t="shared" ref="AH32:AW32" si="5">SUM(AH11:AH31)</f>
        <v>0</v>
      </c>
      <c r="AI32" s="145">
        <f t="shared" si="5"/>
        <v>0</v>
      </c>
      <c r="AJ32" s="145">
        <f t="shared" si="5"/>
        <v>0</v>
      </c>
      <c r="AK32" s="146">
        <f t="shared" si="5"/>
        <v>0</v>
      </c>
      <c r="AL32" s="145">
        <f t="shared" si="5"/>
        <v>0</v>
      </c>
      <c r="AM32" s="145">
        <f t="shared" si="5"/>
        <v>0</v>
      </c>
      <c r="AN32" s="145">
        <f t="shared" si="5"/>
        <v>0</v>
      </c>
      <c r="AO32" s="146">
        <f t="shared" si="5"/>
        <v>0</v>
      </c>
      <c r="AP32" s="145">
        <f t="shared" si="5"/>
        <v>0</v>
      </c>
      <c r="AQ32" s="145">
        <f t="shared" si="5"/>
        <v>0</v>
      </c>
      <c r="AR32" s="145">
        <f t="shared" si="5"/>
        <v>0</v>
      </c>
      <c r="AS32" s="146">
        <f t="shared" si="5"/>
        <v>0</v>
      </c>
      <c r="AT32" s="145">
        <f t="shared" si="5"/>
        <v>0</v>
      </c>
      <c r="AU32" s="145">
        <f t="shared" si="5"/>
        <v>0</v>
      </c>
      <c r="AV32" s="145">
        <f t="shared" si="5"/>
        <v>0</v>
      </c>
      <c r="AW32" s="146">
        <f t="shared" si="5"/>
        <v>0</v>
      </c>
      <c r="AX32" s="147">
        <f t="shared" ref="AX32:BK32" si="6">SUM(AX11:AX31)</f>
        <v>0</v>
      </c>
      <c r="AY32" s="148">
        <f t="shared" si="6"/>
        <v>0</v>
      </c>
      <c r="AZ32" s="145">
        <f t="shared" si="6"/>
        <v>0</v>
      </c>
      <c r="BA32" s="145">
        <f t="shared" si="6"/>
        <v>0</v>
      </c>
      <c r="BB32" s="145">
        <f t="shared" si="6"/>
        <v>0</v>
      </c>
      <c r="BC32" s="145">
        <f t="shared" si="6"/>
        <v>0</v>
      </c>
      <c r="BD32" s="145">
        <f t="shared" si="6"/>
        <v>0</v>
      </c>
      <c r="BE32" s="145">
        <f t="shared" si="6"/>
        <v>0</v>
      </c>
      <c r="BF32" s="145">
        <f t="shared" si="6"/>
        <v>0</v>
      </c>
      <c r="BG32" s="145">
        <f t="shared" si="6"/>
        <v>0</v>
      </c>
      <c r="BH32" s="145">
        <f t="shared" si="6"/>
        <v>0</v>
      </c>
      <c r="BI32" s="145">
        <f t="shared" si="6"/>
        <v>0</v>
      </c>
      <c r="BJ32" s="145">
        <f t="shared" si="6"/>
        <v>0</v>
      </c>
      <c r="BK32" s="145">
        <f t="shared" si="6"/>
        <v>0</v>
      </c>
    </row>
    <row r="35" spans="1:63" ht="30" customHeight="1" x14ac:dyDescent="0.25">
      <c r="A35" s="887" t="s">
        <v>218</v>
      </c>
      <c r="B35" s="129" t="s">
        <v>61</v>
      </c>
      <c r="C35" s="129" t="s">
        <v>62</v>
      </c>
      <c r="D35" s="889" t="s">
        <v>41</v>
      </c>
      <c r="E35" s="890"/>
      <c r="F35" s="129" t="s">
        <v>63</v>
      </c>
      <c r="G35" s="129" t="s">
        <v>64</v>
      </c>
      <c r="H35" s="889" t="s">
        <v>65</v>
      </c>
      <c r="I35" s="890"/>
      <c r="J35" s="129" t="s">
        <v>66</v>
      </c>
      <c r="K35" s="129" t="s">
        <v>67</v>
      </c>
      <c r="L35" s="889" t="s">
        <v>68</v>
      </c>
      <c r="M35" s="890"/>
      <c r="N35" s="129" t="s">
        <v>69</v>
      </c>
      <c r="O35" s="129" t="s">
        <v>70</v>
      </c>
      <c r="P35" s="889" t="s">
        <v>71</v>
      </c>
      <c r="Q35" s="890"/>
      <c r="R35" s="889" t="s">
        <v>219</v>
      </c>
      <c r="S35" s="890"/>
      <c r="T35" s="889" t="s">
        <v>220</v>
      </c>
      <c r="U35" s="892"/>
      <c r="V35" s="892"/>
      <c r="W35" s="892"/>
      <c r="X35" s="892"/>
      <c r="Y35" s="890"/>
      <c r="Z35" s="889" t="s">
        <v>221</v>
      </c>
      <c r="AA35" s="892"/>
      <c r="AB35" s="892"/>
      <c r="AC35" s="892"/>
      <c r="AD35" s="892"/>
      <c r="AE35" s="890"/>
      <c r="AG35" s="887" t="s">
        <v>218</v>
      </c>
      <c r="AH35" s="129" t="s">
        <v>61</v>
      </c>
      <c r="AI35" s="129" t="s">
        <v>62</v>
      </c>
      <c r="AJ35" s="889" t="s">
        <v>41</v>
      </c>
      <c r="AK35" s="890"/>
      <c r="AL35" s="129" t="s">
        <v>63</v>
      </c>
      <c r="AM35" s="129" t="s">
        <v>64</v>
      </c>
      <c r="AN35" s="889" t="s">
        <v>65</v>
      </c>
      <c r="AO35" s="890"/>
      <c r="AP35" s="129" t="s">
        <v>66</v>
      </c>
      <c r="AQ35" s="129" t="s">
        <v>67</v>
      </c>
      <c r="AR35" s="889" t="s">
        <v>68</v>
      </c>
      <c r="AS35" s="890"/>
      <c r="AT35" s="129" t="s">
        <v>69</v>
      </c>
      <c r="AU35" s="129" t="s">
        <v>70</v>
      </c>
      <c r="AV35" s="889" t="s">
        <v>71</v>
      </c>
      <c r="AW35" s="890"/>
      <c r="AX35" s="889" t="s">
        <v>219</v>
      </c>
      <c r="AY35" s="890"/>
      <c r="AZ35" s="889" t="s">
        <v>220</v>
      </c>
      <c r="BA35" s="892"/>
      <c r="BB35" s="892"/>
      <c r="BC35" s="892"/>
      <c r="BD35" s="892"/>
      <c r="BE35" s="890"/>
      <c r="BF35" s="889" t="s">
        <v>221</v>
      </c>
      <c r="BG35" s="892"/>
      <c r="BH35" s="892"/>
      <c r="BI35" s="892"/>
      <c r="BJ35" s="892"/>
      <c r="BK35" s="890"/>
    </row>
    <row r="36" spans="1:63" ht="36" customHeight="1" x14ac:dyDescent="0.25">
      <c r="A36" s="888"/>
      <c r="B36" s="120" t="s">
        <v>222</v>
      </c>
      <c r="C36" s="120" t="s">
        <v>222</v>
      </c>
      <c r="D36" s="120" t="s">
        <v>222</v>
      </c>
      <c r="E36" s="120" t="s">
        <v>223</v>
      </c>
      <c r="F36" s="120" t="s">
        <v>222</v>
      </c>
      <c r="G36" s="120" t="s">
        <v>222</v>
      </c>
      <c r="H36" s="120" t="s">
        <v>222</v>
      </c>
      <c r="I36" s="120" t="s">
        <v>223</v>
      </c>
      <c r="J36" s="120" t="s">
        <v>222</v>
      </c>
      <c r="K36" s="120" t="s">
        <v>222</v>
      </c>
      <c r="L36" s="120" t="s">
        <v>222</v>
      </c>
      <c r="M36" s="120" t="s">
        <v>223</v>
      </c>
      <c r="N36" s="120" t="s">
        <v>222</v>
      </c>
      <c r="O36" s="120" t="s">
        <v>222</v>
      </c>
      <c r="P36" s="120" t="s">
        <v>222</v>
      </c>
      <c r="Q36" s="120" t="s">
        <v>223</v>
      </c>
      <c r="R36" s="120" t="s">
        <v>222</v>
      </c>
      <c r="S36" s="120" t="s">
        <v>223</v>
      </c>
      <c r="T36" s="132" t="s">
        <v>224</v>
      </c>
      <c r="U36" s="132" t="s">
        <v>225</v>
      </c>
      <c r="V36" s="132" t="s">
        <v>226</v>
      </c>
      <c r="W36" s="132" t="s">
        <v>227</v>
      </c>
      <c r="X36" s="133" t="s">
        <v>228</v>
      </c>
      <c r="Y36" s="132" t="s">
        <v>229</v>
      </c>
      <c r="Z36" s="120" t="s">
        <v>230</v>
      </c>
      <c r="AA36" s="134" t="s">
        <v>231</v>
      </c>
      <c r="AB36" s="120" t="s">
        <v>232</v>
      </c>
      <c r="AC36" s="120" t="s">
        <v>233</v>
      </c>
      <c r="AD36" s="120" t="s">
        <v>234</v>
      </c>
      <c r="AE36" s="120" t="s">
        <v>235</v>
      </c>
      <c r="AG36" s="888"/>
      <c r="AH36" s="120" t="s">
        <v>222</v>
      </c>
      <c r="AI36" s="120" t="s">
        <v>222</v>
      </c>
      <c r="AJ36" s="120" t="s">
        <v>222</v>
      </c>
      <c r="AK36" s="120" t="s">
        <v>223</v>
      </c>
      <c r="AL36" s="120" t="s">
        <v>222</v>
      </c>
      <c r="AM36" s="120" t="s">
        <v>222</v>
      </c>
      <c r="AN36" s="120" t="s">
        <v>222</v>
      </c>
      <c r="AO36" s="120" t="s">
        <v>223</v>
      </c>
      <c r="AP36" s="120" t="s">
        <v>222</v>
      </c>
      <c r="AQ36" s="120" t="s">
        <v>222</v>
      </c>
      <c r="AR36" s="120" t="s">
        <v>222</v>
      </c>
      <c r="AS36" s="120" t="s">
        <v>223</v>
      </c>
      <c r="AT36" s="120" t="s">
        <v>222</v>
      </c>
      <c r="AU36" s="120" t="s">
        <v>222</v>
      </c>
      <c r="AV36" s="120" t="s">
        <v>222</v>
      </c>
      <c r="AW36" s="120" t="s">
        <v>223</v>
      </c>
      <c r="AX36" s="120" t="s">
        <v>222</v>
      </c>
      <c r="AY36" s="120" t="s">
        <v>223</v>
      </c>
      <c r="AZ36" s="132" t="s">
        <v>224</v>
      </c>
      <c r="BA36" s="132" t="s">
        <v>225</v>
      </c>
      <c r="BB36" s="132" t="s">
        <v>226</v>
      </c>
      <c r="BC36" s="132" t="s">
        <v>227</v>
      </c>
      <c r="BD36" s="133" t="s">
        <v>228</v>
      </c>
      <c r="BE36" s="132" t="s">
        <v>229</v>
      </c>
      <c r="BF36" s="135" t="s">
        <v>230</v>
      </c>
      <c r="BG36" s="136" t="s">
        <v>231</v>
      </c>
      <c r="BH36" s="135" t="s">
        <v>232</v>
      </c>
      <c r="BI36" s="135" t="s">
        <v>233</v>
      </c>
      <c r="BJ36" s="135" t="s">
        <v>234</v>
      </c>
      <c r="BK36" s="135" t="s">
        <v>235</v>
      </c>
    </row>
    <row r="37" spans="1:63" x14ac:dyDescent="0.25">
      <c r="A37" s="137" t="s">
        <v>236</v>
      </c>
      <c r="B37" s="137"/>
      <c r="C37" s="137"/>
      <c r="D37" s="137"/>
      <c r="E37" s="138"/>
      <c r="F37" s="137"/>
      <c r="G37" s="137"/>
      <c r="H37" s="137"/>
      <c r="I37" s="138"/>
      <c r="J37" s="137"/>
      <c r="K37" s="137"/>
      <c r="L37" s="137"/>
      <c r="M37" s="138"/>
      <c r="N37" s="137"/>
      <c r="O37" s="137"/>
      <c r="P37" s="137"/>
      <c r="Q37" s="138"/>
      <c r="R37" s="139">
        <f t="shared" ref="R37:R57" si="7">B37+C37+D37+F37+G37+H37+J37+K37+L37+N37+O37+P37</f>
        <v>0</v>
      </c>
      <c r="S37" s="140">
        <f>+E37+I37+M37+Q37</f>
        <v>0</v>
      </c>
      <c r="T37" s="141"/>
      <c r="U37" s="141"/>
      <c r="V37" s="141"/>
      <c r="W37" s="141"/>
      <c r="X37" s="141"/>
      <c r="Y37" s="142"/>
      <c r="Z37" s="142"/>
      <c r="AA37" s="142"/>
      <c r="AB37" s="142"/>
      <c r="AC37" s="142"/>
      <c r="AD37" s="142"/>
      <c r="AE37" s="143"/>
      <c r="AG37" s="137" t="s">
        <v>236</v>
      </c>
      <c r="AH37" s="137"/>
      <c r="AI37" s="137"/>
      <c r="AJ37" s="137"/>
      <c r="AK37" s="138"/>
      <c r="AL37" s="137"/>
      <c r="AM37" s="137"/>
      <c r="AN37" s="137"/>
      <c r="AO37" s="138"/>
      <c r="AP37" s="137"/>
      <c r="AQ37" s="137"/>
      <c r="AR37" s="137"/>
      <c r="AS37" s="138"/>
      <c r="AT37" s="137"/>
      <c r="AU37" s="137"/>
      <c r="AV37" s="137"/>
      <c r="AW37" s="138"/>
      <c r="AX37" s="139">
        <f t="shared" ref="AX37:AX57" si="8">AH37+AI37+AJ37+AL37+AM37+AN37+AP37+AQ37+AR37+AT37+AU37+AV37</f>
        <v>0</v>
      </c>
      <c r="AY37" s="140">
        <f>+AK37+AO37+AS37+AW37</f>
        <v>0</v>
      </c>
      <c r="AZ37" s="142"/>
      <c r="BA37" s="142"/>
      <c r="BB37" s="142"/>
      <c r="BC37" s="142"/>
      <c r="BD37" s="142"/>
      <c r="BE37" s="142"/>
      <c r="BF37" s="142"/>
      <c r="BG37" s="142"/>
      <c r="BH37" s="142"/>
      <c r="BI37" s="142"/>
      <c r="BJ37" s="142"/>
      <c r="BK37" s="143"/>
    </row>
    <row r="38" spans="1:63" x14ac:dyDescent="0.25">
      <c r="A38" s="137" t="s">
        <v>237</v>
      </c>
      <c r="B38" s="137"/>
      <c r="C38" s="137"/>
      <c r="D38" s="137"/>
      <c r="E38" s="138"/>
      <c r="F38" s="137"/>
      <c r="G38" s="137"/>
      <c r="H38" s="137"/>
      <c r="I38" s="138"/>
      <c r="J38" s="137"/>
      <c r="K38" s="137"/>
      <c r="L38" s="137"/>
      <c r="M38" s="138"/>
      <c r="N38" s="137"/>
      <c r="O38" s="137"/>
      <c r="P38" s="137"/>
      <c r="Q38" s="138"/>
      <c r="R38" s="139">
        <f t="shared" si="7"/>
        <v>0</v>
      </c>
      <c r="S38" s="140">
        <f t="shared" ref="S38:S57" si="9">+E38+I38+M38+Q38</f>
        <v>0</v>
      </c>
      <c r="T38" s="141"/>
      <c r="U38" s="141"/>
      <c r="V38" s="141"/>
      <c r="W38" s="141"/>
      <c r="X38" s="141"/>
      <c r="Y38" s="142"/>
      <c r="Z38" s="142"/>
      <c r="AA38" s="142"/>
      <c r="AB38" s="142"/>
      <c r="AC38" s="142"/>
      <c r="AD38" s="142"/>
      <c r="AE38" s="142"/>
      <c r="AG38" s="137" t="s">
        <v>237</v>
      </c>
      <c r="AH38" s="137"/>
      <c r="AI38" s="137"/>
      <c r="AJ38" s="137"/>
      <c r="AK38" s="138"/>
      <c r="AL38" s="137"/>
      <c r="AM38" s="137"/>
      <c r="AN38" s="137"/>
      <c r="AO38" s="138"/>
      <c r="AP38" s="137"/>
      <c r="AQ38" s="137"/>
      <c r="AR38" s="137"/>
      <c r="AS38" s="138"/>
      <c r="AT38" s="137"/>
      <c r="AU38" s="137"/>
      <c r="AV38" s="137"/>
      <c r="AW38" s="138"/>
      <c r="AX38" s="139">
        <f t="shared" si="8"/>
        <v>0</v>
      </c>
      <c r="AY38" s="140">
        <f t="shared" ref="AY38:AY57" si="10">+AK38+AO38+AS38+AW38</f>
        <v>0</v>
      </c>
      <c r="AZ38" s="142"/>
      <c r="BA38" s="142"/>
      <c r="BB38" s="142"/>
      <c r="BC38" s="142"/>
      <c r="BD38" s="142"/>
      <c r="BE38" s="142"/>
      <c r="BF38" s="142"/>
      <c r="BG38" s="142"/>
      <c r="BH38" s="142"/>
      <c r="BI38" s="142"/>
      <c r="BJ38" s="142"/>
      <c r="BK38" s="142"/>
    </row>
    <row r="39" spans="1:63" x14ac:dyDescent="0.25">
      <c r="A39" s="137" t="s">
        <v>238</v>
      </c>
      <c r="B39" s="137"/>
      <c r="C39" s="137"/>
      <c r="D39" s="137"/>
      <c r="E39" s="138"/>
      <c r="F39" s="137"/>
      <c r="G39" s="137"/>
      <c r="H39" s="137"/>
      <c r="I39" s="138"/>
      <c r="J39" s="137"/>
      <c r="K39" s="137"/>
      <c r="L39" s="137"/>
      <c r="M39" s="138"/>
      <c r="N39" s="137"/>
      <c r="O39" s="137"/>
      <c r="P39" s="137"/>
      <c r="Q39" s="138"/>
      <c r="R39" s="139">
        <f t="shared" si="7"/>
        <v>0</v>
      </c>
      <c r="S39" s="140">
        <f t="shared" si="9"/>
        <v>0</v>
      </c>
      <c r="T39" s="141"/>
      <c r="U39" s="141"/>
      <c r="V39" s="141"/>
      <c r="W39" s="141"/>
      <c r="X39" s="141"/>
      <c r="Y39" s="142"/>
      <c r="Z39" s="142"/>
      <c r="AA39" s="142"/>
      <c r="AB39" s="142"/>
      <c r="AC39" s="142"/>
      <c r="AD39" s="142"/>
      <c r="AE39" s="142"/>
      <c r="AG39" s="137" t="s">
        <v>238</v>
      </c>
      <c r="AH39" s="137"/>
      <c r="AI39" s="137"/>
      <c r="AJ39" s="137"/>
      <c r="AK39" s="138"/>
      <c r="AL39" s="137"/>
      <c r="AM39" s="137"/>
      <c r="AN39" s="137"/>
      <c r="AO39" s="138"/>
      <c r="AP39" s="137"/>
      <c r="AQ39" s="137"/>
      <c r="AR39" s="137"/>
      <c r="AS39" s="138"/>
      <c r="AT39" s="137"/>
      <c r="AU39" s="137"/>
      <c r="AV39" s="137"/>
      <c r="AW39" s="138"/>
      <c r="AX39" s="139">
        <f t="shared" si="8"/>
        <v>0</v>
      </c>
      <c r="AY39" s="140">
        <f t="shared" si="10"/>
        <v>0</v>
      </c>
      <c r="AZ39" s="142"/>
      <c r="BA39" s="142"/>
      <c r="BB39" s="142"/>
      <c r="BC39" s="142"/>
      <c r="BD39" s="142"/>
      <c r="BE39" s="142"/>
      <c r="BF39" s="142"/>
      <c r="BG39" s="142"/>
      <c r="BH39" s="142"/>
      <c r="BI39" s="142"/>
      <c r="BJ39" s="142"/>
      <c r="BK39" s="142"/>
    </row>
    <row r="40" spans="1:63" x14ac:dyDescent="0.25">
      <c r="A40" s="137" t="s">
        <v>239</v>
      </c>
      <c r="B40" s="137"/>
      <c r="C40" s="137"/>
      <c r="D40" s="137"/>
      <c r="E40" s="138"/>
      <c r="F40" s="137"/>
      <c r="G40" s="137"/>
      <c r="H40" s="137"/>
      <c r="I40" s="138"/>
      <c r="J40" s="137"/>
      <c r="K40" s="137"/>
      <c r="L40" s="137"/>
      <c r="M40" s="138"/>
      <c r="N40" s="137"/>
      <c r="O40" s="137"/>
      <c r="P40" s="137"/>
      <c r="Q40" s="138"/>
      <c r="R40" s="139">
        <f t="shared" si="7"/>
        <v>0</v>
      </c>
      <c r="S40" s="140">
        <f t="shared" si="9"/>
        <v>0</v>
      </c>
      <c r="T40" s="141"/>
      <c r="U40" s="141"/>
      <c r="V40" s="141"/>
      <c r="W40" s="141"/>
      <c r="X40" s="141"/>
      <c r="Y40" s="142"/>
      <c r="Z40" s="142"/>
      <c r="AA40" s="142"/>
      <c r="AB40" s="142"/>
      <c r="AC40" s="142"/>
      <c r="AD40" s="142"/>
      <c r="AE40" s="142"/>
      <c r="AG40" s="137" t="s">
        <v>239</v>
      </c>
      <c r="AH40" s="137"/>
      <c r="AI40" s="137"/>
      <c r="AJ40" s="137"/>
      <c r="AK40" s="138"/>
      <c r="AL40" s="137"/>
      <c r="AM40" s="137"/>
      <c r="AN40" s="137"/>
      <c r="AO40" s="138"/>
      <c r="AP40" s="137"/>
      <c r="AQ40" s="137"/>
      <c r="AR40" s="137"/>
      <c r="AS40" s="138"/>
      <c r="AT40" s="137"/>
      <c r="AU40" s="137"/>
      <c r="AV40" s="137"/>
      <c r="AW40" s="138"/>
      <c r="AX40" s="139">
        <f t="shared" si="8"/>
        <v>0</v>
      </c>
      <c r="AY40" s="140">
        <f t="shared" si="10"/>
        <v>0</v>
      </c>
      <c r="AZ40" s="142"/>
      <c r="BA40" s="142"/>
      <c r="BB40" s="142"/>
      <c r="BC40" s="142"/>
      <c r="BD40" s="142"/>
      <c r="BE40" s="142"/>
      <c r="BF40" s="142"/>
      <c r="BG40" s="142"/>
      <c r="BH40" s="142"/>
      <c r="BI40" s="142"/>
      <c r="BJ40" s="142"/>
      <c r="BK40" s="142"/>
    </row>
    <row r="41" spans="1:63" x14ac:dyDescent="0.25">
      <c r="A41" s="137" t="s">
        <v>240</v>
      </c>
      <c r="B41" s="137"/>
      <c r="C41" s="137"/>
      <c r="D41" s="137"/>
      <c r="E41" s="138"/>
      <c r="F41" s="137"/>
      <c r="G41" s="137"/>
      <c r="H41" s="137"/>
      <c r="I41" s="138"/>
      <c r="J41" s="137"/>
      <c r="K41" s="137"/>
      <c r="L41" s="137"/>
      <c r="M41" s="138"/>
      <c r="N41" s="137"/>
      <c r="O41" s="137"/>
      <c r="P41" s="137"/>
      <c r="Q41" s="138"/>
      <c r="R41" s="139">
        <f t="shared" si="7"/>
        <v>0</v>
      </c>
      <c r="S41" s="140">
        <f t="shared" si="9"/>
        <v>0</v>
      </c>
      <c r="T41" s="141"/>
      <c r="U41" s="141"/>
      <c r="V41" s="141"/>
      <c r="W41" s="141"/>
      <c r="X41" s="141"/>
      <c r="Y41" s="142"/>
      <c r="Z41" s="142"/>
      <c r="AA41" s="142"/>
      <c r="AB41" s="142"/>
      <c r="AC41" s="142"/>
      <c r="AD41" s="142"/>
      <c r="AE41" s="142"/>
      <c r="AG41" s="137" t="s">
        <v>240</v>
      </c>
      <c r="AH41" s="137"/>
      <c r="AI41" s="137"/>
      <c r="AJ41" s="137"/>
      <c r="AK41" s="138"/>
      <c r="AL41" s="137"/>
      <c r="AM41" s="137"/>
      <c r="AN41" s="137"/>
      <c r="AO41" s="138"/>
      <c r="AP41" s="137"/>
      <c r="AQ41" s="137"/>
      <c r="AR41" s="137"/>
      <c r="AS41" s="138"/>
      <c r="AT41" s="137"/>
      <c r="AU41" s="137"/>
      <c r="AV41" s="137"/>
      <c r="AW41" s="138"/>
      <c r="AX41" s="139">
        <f t="shared" si="8"/>
        <v>0</v>
      </c>
      <c r="AY41" s="140">
        <f t="shared" si="10"/>
        <v>0</v>
      </c>
      <c r="AZ41" s="142"/>
      <c r="BA41" s="142"/>
      <c r="BB41" s="142"/>
      <c r="BC41" s="142"/>
      <c r="BD41" s="142"/>
      <c r="BE41" s="142"/>
      <c r="BF41" s="142"/>
      <c r="BG41" s="142"/>
      <c r="BH41" s="142"/>
      <c r="BI41" s="142"/>
      <c r="BJ41" s="142"/>
      <c r="BK41" s="142"/>
    </row>
    <row r="42" spans="1:63" x14ac:dyDescent="0.25">
      <c r="A42" s="137" t="s">
        <v>241</v>
      </c>
      <c r="B42" s="137"/>
      <c r="C42" s="137"/>
      <c r="D42" s="137"/>
      <c r="E42" s="138"/>
      <c r="F42" s="137"/>
      <c r="G42" s="137"/>
      <c r="H42" s="137"/>
      <c r="I42" s="138"/>
      <c r="J42" s="137"/>
      <c r="K42" s="137"/>
      <c r="L42" s="137"/>
      <c r="M42" s="138"/>
      <c r="N42" s="137"/>
      <c r="O42" s="137"/>
      <c r="P42" s="137"/>
      <c r="Q42" s="138"/>
      <c r="R42" s="139">
        <f t="shared" si="7"/>
        <v>0</v>
      </c>
      <c r="S42" s="140">
        <f t="shared" si="9"/>
        <v>0</v>
      </c>
      <c r="T42" s="141"/>
      <c r="U42" s="141"/>
      <c r="V42" s="141"/>
      <c r="W42" s="141"/>
      <c r="X42" s="141"/>
      <c r="Y42" s="142"/>
      <c r="Z42" s="142"/>
      <c r="AA42" s="142"/>
      <c r="AB42" s="142"/>
      <c r="AC42" s="142"/>
      <c r="AD42" s="142"/>
      <c r="AE42" s="142"/>
      <c r="AG42" s="137" t="s">
        <v>241</v>
      </c>
      <c r="AH42" s="137"/>
      <c r="AI42" s="137"/>
      <c r="AJ42" s="137"/>
      <c r="AK42" s="138"/>
      <c r="AL42" s="137"/>
      <c r="AM42" s="137"/>
      <c r="AN42" s="137"/>
      <c r="AO42" s="138"/>
      <c r="AP42" s="137"/>
      <c r="AQ42" s="137"/>
      <c r="AR42" s="137"/>
      <c r="AS42" s="138"/>
      <c r="AT42" s="137"/>
      <c r="AU42" s="137"/>
      <c r="AV42" s="137"/>
      <c r="AW42" s="138"/>
      <c r="AX42" s="139">
        <f t="shared" si="8"/>
        <v>0</v>
      </c>
      <c r="AY42" s="140">
        <f t="shared" si="10"/>
        <v>0</v>
      </c>
      <c r="AZ42" s="142"/>
      <c r="BA42" s="142"/>
      <c r="BB42" s="142"/>
      <c r="BC42" s="142"/>
      <c r="BD42" s="142"/>
      <c r="BE42" s="142"/>
      <c r="BF42" s="142"/>
      <c r="BG42" s="142"/>
      <c r="BH42" s="142"/>
      <c r="BI42" s="142"/>
      <c r="BJ42" s="142"/>
      <c r="BK42" s="142"/>
    </row>
    <row r="43" spans="1:63" x14ac:dyDescent="0.25">
      <c r="A43" s="137" t="s">
        <v>242</v>
      </c>
      <c r="B43" s="137"/>
      <c r="C43" s="137"/>
      <c r="D43" s="137"/>
      <c r="E43" s="138"/>
      <c r="F43" s="137"/>
      <c r="G43" s="137"/>
      <c r="H43" s="137"/>
      <c r="I43" s="138"/>
      <c r="J43" s="137"/>
      <c r="K43" s="137"/>
      <c r="L43" s="137"/>
      <c r="M43" s="138"/>
      <c r="N43" s="137"/>
      <c r="O43" s="137"/>
      <c r="P43" s="137"/>
      <c r="Q43" s="138"/>
      <c r="R43" s="139">
        <f t="shared" si="7"/>
        <v>0</v>
      </c>
      <c r="S43" s="140">
        <f t="shared" si="9"/>
        <v>0</v>
      </c>
      <c r="T43" s="141"/>
      <c r="U43" s="141"/>
      <c r="V43" s="141"/>
      <c r="W43" s="141"/>
      <c r="X43" s="141"/>
      <c r="Y43" s="142"/>
      <c r="Z43" s="142"/>
      <c r="AA43" s="142"/>
      <c r="AB43" s="142"/>
      <c r="AC43" s="142"/>
      <c r="AD43" s="142"/>
      <c r="AE43" s="142"/>
      <c r="AG43" s="137" t="s">
        <v>242</v>
      </c>
      <c r="AH43" s="137"/>
      <c r="AI43" s="137"/>
      <c r="AJ43" s="137"/>
      <c r="AK43" s="138"/>
      <c r="AL43" s="137"/>
      <c r="AM43" s="137"/>
      <c r="AN43" s="137"/>
      <c r="AO43" s="138"/>
      <c r="AP43" s="137"/>
      <c r="AQ43" s="137"/>
      <c r="AR43" s="137"/>
      <c r="AS43" s="138"/>
      <c r="AT43" s="137"/>
      <c r="AU43" s="137"/>
      <c r="AV43" s="137"/>
      <c r="AW43" s="138"/>
      <c r="AX43" s="139">
        <f t="shared" si="8"/>
        <v>0</v>
      </c>
      <c r="AY43" s="140">
        <f t="shared" si="10"/>
        <v>0</v>
      </c>
      <c r="AZ43" s="142"/>
      <c r="BA43" s="142"/>
      <c r="BB43" s="142"/>
      <c r="BC43" s="142"/>
      <c r="BD43" s="142"/>
      <c r="BE43" s="142"/>
      <c r="BF43" s="142"/>
      <c r="BG43" s="142"/>
      <c r="BH43" s="142"/>
      <c r="BI43" s="142"/>
      <c r="BJ43" s="142"/>
      <c r="BK43" s="142"/>
    </row>
    <row r="44" spans="1:63" x14ac:dyDescent="0.25">
      <c r="A44" s="137" t="s">
        <v>243</v>
      </c>
      <c r="B44" s="137"/>
      <c r="C44" s="137"/>
      <c r="D44" s="137"/>
      <c r="E44" s="138"/>
      <c r="F44" s="137"/>
      <c r="G44" s="137"/>
      <c r="H44" s="137"/>
      <c r="I44" s="138"/>
      <c r="J44" s="137"/>
      <c r="K44" s="137"/>
      <c r="L44" s="137"/>
      <c r="M44" s="138"/>
      <c r="N44" s="137"/>
      <c r="O44" s="137"/>
      <c r="P44" s="137"/>
      <c r="Q44" s="138"/>
      <c r="R44" s="139">
        <f t="shared" si="7"/>
        <v>0</v>
      </c>
      <c r="S44" s="140">
        <f t="shared" si="9"/>
        <v>0</v>
      </c>
      <c r="T44" s="141"/>
      <c r="U44" s="141"/>
      <c r="V44" s="141"/>
      <c r="W44" s="141"/>
      <c r="X44" s="141"/>
      <c r="Y44" s="142"/>
      <c r="Z44" s="142"/>
      <c r="AA44" s="142"/>
      <c r="AB44" s="142"/>
      <c r="AC44" s="142"/>
      <c r="AD44" s="142"/>
      <c r="AE44" s="142"/>
      <c r="AG44" s="137" t="s">
        <v>243</v>
      </c>
      <c r="AH44" s="137"/>
      <c r="AI44" s="137"/>
      <c r="AJ44" s="137"/>
      <c r="AK44" s="138"/>
      <c r="AL44" s="137"/>
      <c r="AM44" s="137"/>
      <c r="AN44" s="137"/>
      <c r="AO44" s="138"/>
      <c r="AP44" s="137"/>
      <c r="AQ44" s="137"/>
      <c r="AR44" s="137"/>
      <c r="AS44" s="138"/>
      <c r="AT44" s="137"/>
      <c r="AU44" s="137"/>
      <c r="AV44" s="137"/>
      <c r="AW44" s="138"/>
      <c r="AX44" s="139">
        <f t="shared" si="8"/>
        <v>0</v>
      </c>
      <c r="AY44" s="140">
        <f t="shared" si="10"/>
        <v>0</v>
      </c>
      <c r="AZ44" s="142"/>
      <c r="BA44" s="142"/>
      <c r="BB44" s="142"/>
      <c r="BC44" s="142"/>
      <c r="BD44" s="142"/>
      <c r="BE44" s="142"/>
      <c r="BF44" s="142"/>
      <c r="BG44" s="142"/>
      <c r="BH44" s="142"/>
      <c r="BI44" s="142"/>
      <c r="BJ44" s="142"/>
      <c r="BK44" s="142"/>
    </row>
    <row r="45" spans="1:63" x14ac:dyDescent="0.25">
      <c r="A45" s="137" t="s">
        <v>244</v>
      </c>
      <c r="B45" s="137"/>
      <c r="C45" s="137"/>
      <c r="D45" s="137"/>
      <c r="E45" s="138"/>
      <c r="F45" s="137"/>
      <c r="G45" s="137"/>
      <c r="H45" s="137"/>
      <c r="I45" s="138"/>
      <c r="J45" s="137"/>
      <c r="K45" s="137"/>
      <c r="L45" s="137"/>
      <c r="M45" s="138"/>
      <c r="N45" s="137"/>
      <c r="O45" s="137"/>
      <c r="P45" s="137"/>
      <c r="Q45" s="138"/>
      <c r="R45" s="139">
        <f t="shared" si="7"/>
        <v>0</v>
      </c>
      <c r="S45" s="140">
        <f t="shared" si="9"/>
        <v>0</v>
      </c>
      <c r="T45" s="141"/>
      <c r="U45" s="141"/>
      <c r="V45" s="141"/>
      <c r="W45" s="141"/>
      <c r="X45" s="141"/>
      <c r="Y45" s="142"/>
      <c r="Z45" s="142"/>
      <c r="AA45" s="142"/>
      <c r="AB45" s="142"/>
      <c r="AC45" s="142"/>
      <c r="AD45" s="142"/>
      <c r="AE45" s="142"/>
      <c r="AG45" s="137" t="s">
        <v>244</v>
      </c>
      <c r="AH45" s="137"/>
      <c r="AI45" s="137"/>
      <c r="AJ45" s="137"/>
      <c r="AK45" s="138"/>
      <c r="AL45" s="137"/>
      <c r="AM45" s="137"/>
      <c r="AN45" s="137"/>
      <c r="AO45" s="138"/>
      <c r="AP45" s="137"/>
      <c r="AQ45" s="137"/>
      <c r="AR45" s="137"/>
      <c r="AS45" s="138"/>
      <c r="AT45" s="137"/>
      <c r="AU45" s="137"/>
      <c r="AV45" s="137"/>
      <c r="AW45" s="138"/>
      <c r="AX45" s="139">
        <f t="shared" si="8"/>
        <v>0</v>
      </c>
      <c r="AY45" s="140">
        <f t="shared" si="10"/>
        <v>0</v>
      </c>
      <c r="AZ45" s="142"/>
      <c r="BA45" s="142"/>
      <c r="BB45" s="142"/>
      <c r="BC45" s="142"/>
      <c r="BD45" s="142"/>
      <c r="BE45" s="142"/>
      <c r="BF45" s="142"/>
      <c r="BG45" s="142"/>
      <c r="BH45" s="142"/>
      <c r="BI45" s="137"/>
      <c r="BJ45" s="137"/>
      <c r="BK45" s="137"/>
    </row>
    <row r="46" spans="1:63" x14ac:dyDescent="0.25">
      <c r="A46" s="137" t="s">
        <v>245</v>
      </c>
      <c r="B46" s="137"/>
      <c r="C46" s="137"/>
      <c r="D46" s="137"/>
      <c r="E46" s="138"/>
      <c r="F46" s="137"/>
      <c r="G46" s="137"/>
      <c r="H46" s="137"/>
      <c r="I46" s="138"/>
      <c r="J46" s="137"/>
      <c r="K46" s="137"/>
      <c r="L46" s="137"/>
      <c r="M46" s="138"/>
      <c r="N46" s="137"/>
      <c r="O46" s="137"/>
      <c r="P46" s="137"/>
      <c r="Q46" s="138"/>
      <c r="R46" s="139">
        <f t="shared" si="7"/>
        <v>0</v>
      </c>
      <c r="S46" s="140">
        <f t="shared" si="9"/>
        <v>0</v>
      </c>
      <c r="T46" s="141"/>
      <c r="U46" s="141"/>
      <c r="V46" s="141"/>
      <c r="W46" s="141"/>
      <c r="X46" s="141"/>
      <c r="Y46" s="142"/>
      <c r="Z46" s="142"/>
      <c r="AA46" s="142"/>
      <c r="AB46" s="142"/>
      <c r="AC46" s="142"/>
      <c r="AD46" s="142"/>
      <c r="AE46" s="142"/>
      <c r="AG46" s="137" t="s">
        <v>245</v>
      </c>
      <c r="AH46" s="137"/>
      <c r="AI46" s="137"/>
      <c r="AJ46" s="137"/>
      <c r="AK46" s="138"/>
      <c r="AL46" s="137"/>
      <c r="AM46" s="137"/>
      <c r="AN46" s="137"/>
      <c r="AO46" s="138"/>
      <c r="AP46" s="137"/>
      <c r="AQ46" s="137"/>
      <c r="AR46" s="137"/>
      <c r="AS46" s="138"/>
      <c r="AT46" s="137"/>
      <c r="AU46" s="137"/>
      <c r="AV46" s="137"/>
      <c r="AW46" s="138"/>
      <c r="AX46" s="139">
        <f t="shared" si="8"/>
        <v>0</v>
      </c>
      <c r="AY46" s="140">
        <f t="shared" si="10"/>
        <v>0</v>
      </c>
      <c r="AZ46" s="142"/>
      <c r="BA46" s="142"/>
      <c r="BB46" s="142"/>
      <c r="BC46" s="142"/>
      <c r="BD46" s="142"/>
      <c r="BE46" s="142"/>
      <c r="BF46" s="142"/>
      <c r="BG46" s="142"/>
      <c r="BH46" s="142"/>
      <c r="BI46" s="137"/>
      <c r="BJ46" s="137"/>
      <c r="BK46" s="137"/>
    </row>
    <row r="47" spans="1:63" x14ac:dyDescent="0.25">
      <c r="A47" s="137" t="s">
        <v>246</v>
      </c>
      <c r="B47" s="137"/>
      <c r="C47" s="137"/>
      <c r="D47" s="137"/>
      <c r="E47" s="138"/>
      <c r="F47" s="137"/>
      <c r="G47" s="137"/>
      <c r="H47" s="137"/>
      <c r="I47" s="138"/>
      <c r="J47" s="137"/>
      <c r="K47" s="137"/>
      <c r="L47" s="137"/>
      <c r="M47" s="138"/>
      <c r="N47" s="137"/>
      <c r="O47" s="137"/>
      <c r="P47" s="137"/>
      <c r="Q47" s="138"/>
      <c r="R47" s="139">
        <f t="shared" si="7"/>
        <v>0</v>
      </c>
      <c r="S47" s="140">
        <f t="shared" si="9"/>
        <v>0</v>
      </c>
      <c r="T47" s="141"/>
      <c r="U47" s="141"/>
      <c r="V47" s="141"/>
      <c r="W47" s="141"/>
      <c r="X47" s="141"/>
      <c r="Y47" s="142"/>
      <c r="Z47" s="142"/>
      <c r="AA47" s="142"/>
      <c r="AB47" s="142"/>
      <c r="AC47" s="142"/>
      <c r="AD47" s="142"/>
      <c r="AE47" s="142"/>
      <c r="AG47" s="137" t="s">
        <v>246</v>
      </c>
      <c r="AH47" s="137"/>
      <c r="AI47" s="137"/>
      <c r="AJ47" s="137"/>
      <c r="AK47" s="138"/>
      <c r="AL47" s="137"/>
      <c r="AM47" s="137"/>
      <c r="AN47" s="137"/>
      <c r="AO47" s="138"/>
      <c r="AP47" s="137"/>
      <c r="AQ47" s="137"/>
      <c r="AR47" s="137"/>
      <c r="AS47" s="138"/>
      <c r="AT47" s="137"/>
      <c r="AU47" s="137"/>
      <c r="AV47" s="137"/>
      <c r="AW47" s="138"/>
      <c r="AX47" s="139">
        <f t="shared" si="8"/>
        <v>0</v>
      </c>
      <c r="AY47" s="140">
        <f t="shared" si="10"/>
        <v>0</v>
      </c>
      <c r="AZ47" s="142"/>
      <c r="BA47" s="142"/>
      <c r="BB47" s="142"/>
      <c r="BC47" s="142"/>
      <c r="BD47" s="142"/>
      <c r="BE47" s="142"/>
      <c r="BF47" s="142"/>
      <c r="BG47" s="142"/>
      <c r="BH47" s="142"/>
      <c r="BI47" s="137"/>
      <c r="BJ47" s="137"/>
      <c r="BK47" s="137"/>
    </row>
    <row r="48" spans="1:63" x14ac:dyDescent="0.25">
      <c r="A48" s="137" t="s">
        <v>247</v>
      </c>
      <c r="B48" s="137"/>
      <c r="C48" s="137"/>
      <c r="D48" s="137"/>
      <c r="E48" s="138"/>
      <c r="F48" s="137"/>
      <c r="G48" s="137"/>
      <c r="H48" s="137"/>
      <c r="I48" s="138"/>
      <c r="J48" s="137"/>
      <c r="K48" s="137"/>
      <c r="L48" s="137"/>
      <c r="M48" s="138"/>
      <c r="N48" s="137"/>
      <c r="O48" s="137"/>
      <c r="P48" s="137"/>
      <c r="Q48" s="138"/>
      <c r="R48" s="139">
        <f t="shared" si="7"/>
        <v>0</v>
      </c>
      <c r="S48" s="140">
        <f t="shared" si="9"/>
        <v>0</v>
      </c>
      <c r="T48" s="141"/>
      <c r="U48" s="141"/>
      <c r="V48" s="141"/>
      <c r="W48" s="141"/>
      <c r="X48" s="141"/>
      <c r="Y48" s="142"/>
      <c r="Z48" s="142"/>
      <c r="AA48" s="142"/>
      <c r="AB48" s="142"/>
      <c r="AC48" s="142"/>
      <c r="AD48" s="142"/>
      <c r="AE48" s="142"/>
      <c r="AG48" s="137" t="s">
        <v>247</v>
      </c>
      <c r="AH48" s="137"/>
      <c r="AI48" s="137"/>
      <c r="AJ48" s="137"/>
      <c r="AK48" s="138"/>
      <c r="AL48" s="137"/>
      <c r="AM48" s="137"/>
      <c r="AN48" s="137"/>
      <c r="AO48" s="138"/>
      <c r="AP48" s="137"/>
      <c r="AQ48" s="137"/>
      <c r="AR48" s="137"/>
      <c r="AS48" s="138"/>
      <c r="AT48" s="137"/>
      <c r="AU48" s="137"/>
      <c r="AV48" s="137"/>
      <c r="AW48" s="138"/>
      <c r="AX48" s="139">
        <f t="shared" si="8"/>
        <v>0</v>
      </c>
      <c r="AY48" s="140">
        <f t="shared" si="10"/>
        <v>0</v>
      </c>
      <c r="AZ48" s="142"/>
      <c r="BA48" s="142"/>
      <c r="BB48" s="142"/>
      <c r="BC48" s="142"/>
      <c r="BD48" s="142"/>
      <c r="BE48" s="142"/>
      <c r="BF48" s="142"/>
      <c r="BG48" s="142"/>
      <c r="BH48" s="142"/>
      <c r="BI48" s="142"/>
      <c r="BJ48" s="142"/>
      <c r="BK48" s="142"/>
    </row>
    <row r="49" spans="1:63" x14ac:dyDescent="0.25">
      <c r="A49" s="137" t="s">
        <v>248</v>
      </c>
      <c r="B49" s="137"/>
      <c r="C49" s="137"/>
      <c r="D49" s="137"/>
      <c r="E49" s="138"/>
      <c r="F49" s="137"/>
      <c r="G49" s="137"/>
      <c r="H49" s="137"/>
      <c r="I49" s="138"/>
      <c r="J49" s="137"/>
      <c r="K49" s="137"/>
      <c r="L49" s="137"/>
      <c r="M49" s="138"/>
      <c r="N49" s="137"/>
      <c r="O49" s="137"/>
      <c r="P49" s="137"/>
      <c r="Q49" s="138"/>
      <c r="R49" s="139">
        <f t="shared" si="7"/>
        <v>0</v>
      </c>
      <c r="S49" s="140">
        <f t="shared" si="9"/>
        <v>0</v>
      </c>
      <c r="T49" s="141"/>
      <c r="U49" s="141"/>
      <c r="V49" s="141"/>
      <c r="W49" s="141"/>
      <c r="X49" s="141"/>
      <c r="Y49" s="142"/>
      <c r="Z49" s="142"/>
      <c r="AA49" s="142"/>
      <c r="AB49" s="142"/>
      <c r="AC49" s="142"/>
      <c r="AD49" s="142"/>
      <c r="AE49" s="142"/>
      <c r="AG49" s="137" t="s">
        <v>248</v>
      </c>
      <c r="AH49" s="137"/>
      <c r="AI49" s="137"/>
      <c r="AJ49" s="137"/>
      <c r="AK49" s="138"/>
      <c r="AL49" s="137"/>
      <c r="AM49" s="137"/>
      <c r="AN49" s="137"/>
      <c r="AO49" s="138"/>
      <c r="AP49" s="137"/>
      <c r="AQ49" s="137"/>
      <c r="AR49" s="137"/>
      <c r="AS49" s="138"/>
      <c r="AT49" s="137"/>
      <c r="AU49" s="137"/>
      <c r="AV49" s="137"/>
      <c r="AW49" s="138"/>
      <c r="AX49" s="139">
        <f t="shared" si="8"/>
        <v>0</v>
      </c>
      <c r="AY49" s="140">
        <f t="shared" si="10"/>
        <v>0</v>
      </c>
      <c r="AZ49" s="142"/>
      <c r="BA49" s="142"/>
      <c r="BB49" s="142"/>
      <c r="BC49" s="142"/>
      <c r="BD49" s="142"/>
      <c r="BE49" s="142"/>
      <c r="BF49" s="142"/>
      <c r="BG49" s="142"/>
      <c r="BH49" s="142"/>
      <c r="BI49" s="142"/>
      <c r="BJ49" s="142"/>
      <c r="BK49" s="142"/>
    </row>
    <row r="50" spans="1:63" x14ac:dyDescent="0.25">
      <c r="A50" s="137" t="s">
        <v>249</v>
      </c>
      <c r="B50" s="137"/>
      <c r="C50" s="137"/>
      <c r="D50" s="137"/>
      <c r="E50" s="138"/>
      <c r="F50" s="137"/>
      <c r="G50" s="137"/>
      <c r="H50" s="137"/>
      <c r="I50" s="138"/>
      <c r="J50" s="137"/>
      <c r="K50" s="137"/>
      <c r="L50" s="137"/>
      <c r="M50" s="138"/>
      <c r="N50" s="137"/>
      <c r="O50" s="137"/>
      <c r="P50" s="137"/>
      <c r="Q50" s="138"/>
      <c r="R50" s="139">
        <f t="shared" si="7"/>
        <v>0</v>
      </c>
      <c r="S50" s="140">
        <f t="shared" si="9"/>
        <v>0</v>
      </c>
      <c r="T50" s="141"/>
      <c r="U50" s="141"/>
      <c r="V50" s="141"/>
      <c r="W50" s="141"/>
      <c r="X50" s="141"/>
      <c r="Y50" s="142"/>
      <c r="Z50" s="142"/>
      <c r="AA50" s="142"/>
      <c r="AB50" s="142"/>
      <c r="AC50" s="142"/>
      <c r="AD50" s="142"/>
      <c r="AE50" s="142"/>
      <c r="AG50" s="137" t="s">
        <v>249</v>
      </c>
      <c r="AH50" s="137"/>
      <c r="AI50" s="137"/>
      <c r="AJ50" s="137"/>
      <c r="AK50" s="138"/>
      <c r="AL50" s="137"/>
      <c r="AM50" s="137"/>
      <c r="AN50" s="137"/>
      <c r="AO50" s="138"/>
      <c r="AP50" s="137"/>
      <c r="AQ50" s="137"/>
      <c r="AR50" s="137"/>
      <c r="AS50" s="138"/>
      <c r="AT50" s="137"/>
      <c r="AU50" s="137"/>
      <c r="AV50" s="137"/>
      <c r="AW50" s="138"/>
      <c r="AX50" s="139">
        <f t="shared" si="8"/>
        <v>0</v>
      </c>
      <c r="AY50" s="140">
        <f t="shared" si="10"/>
        <v>0</v>
      </c>
      <c r="AZ50" s="142"/>
      <c r="BA50" s="142"/>
      <c r="BB50" s="142"/>
      <c r="BC50" s="142"/>
      <c r="BD50" s="142"/>
      <c r="BE50" s="142"/>
      <c r="BF50" s="142"/>
      <c r="BG50" s="142"/>
      <c r="BH50" s="142"/>
      <c r="BI50" s="142"/>
      <c r="BJ50" s="142"/>
      <c r="BK50" s="142"/>
    </row>
    <row r="51" spans="1:63" x14ac:dyDescent="0.25">
      <c r="A51" s="137" t="s">
        <v>250</v>
      </c>
      <c r="B51" s="137"/>
      <c r="C51" s="137"/>
      <c r="D51" s="137"/>
      <c r="E51" s="138"/>
      <c r="F51" s="137"/>
      <c r="G51" s="137"/>
      <c r="H51" s="137"/>
      <c r="I51" s="138"/>
      <c r="J51" s="137"/>
      <c r="K51" s="137"/>
      <c r="L51" s="137"/>
      <c r="M51" s="138"/>
      <c r="N51" s="137"/>
      <c r="O51" s="137"/>
      <c r="P51" s="137"/>
      <c r="Q51" s="138"/>
      <c r="R51" s="139">
        <f t="shared" si="7"/>
        <v>0</v>
      </c>
      <c r="S51" s="140">
        <f t="shared" si="9"/>
        <v>0</v>
      </c>
      <c r="T51" s="141"/>
      <c r="U51" s="141"/>
      <c r="V51" s="141"/>
      <c r="W51" s="141"/>
      <c r="X51" s="141"/>
      <c r="Y51" s="142"/>
      <c r="Z51" s="142"/>
      <c r="AA51" s="142"/>
      <c r="AB51" s="142"/>
      <c r="AC51" s="142"/>
      <c r="AD51" s="142"/>
      <c r="AE51" s="142"/>
      <c r="AG51" s="137" t="s">
        <v>250</v>
      </c>
      <c r="AH51" s="137"/>
      <c r="AI51" s="137"/>
      <c r="AJ51" s="137"/>
      <c r="AK51" s="138"/>
      <c r="AL51" s="137"/>
      <c r="AM51" s="137"/>
      <c r="AN51" s="137"/>
      <c r="AO51" s="138"/>
      <c r="AP51" s="137"/>
      <c r="AQ51" s="137"/>
      <c r="AR51" s="137"/>
      <c r="AS51" s="138"/>
      <c r="AT51" s="137"/>
      <c r="AU51" s="137"/>
      <c r="AV51" s="137"/>
      <c r="AW51" s="138"/>
      <c r="AX51" s="139">
        <f t="shared" si="8"/>
        <v>0</v>
      </c>
      <c r="AY51" s="140">
        <f t="shared" si="10"/>
        <v>0</v>
      </c>
      <c r="AZ51" s="142"/>
      <c r="BA51" s="142"/>
      <c r="BB51" s="142"/>
      <c r="BC51" s="142"/>
      <c r="BD51" s="142"/>
      <c r="BE51" s="142"/>
      <c r="BF51" s="142"/>
      <c r="BG51" s="142"/>
      <c r="BH51" s="142"/>
      <c r="BI51" s="142"/>
      <c r="BJ51" s="142"/>
      <c r="BK51" s="142"/>
    </row>
    <row r="52" spans="1:63" x14ac:dyDescent="0.25">
      <c r="A52" s="137" t="s">
        <v>251</v>
      </c>
      <c r="B52" s="137"/>
      <c r="C52" s="137"/>
      <c r="D52" s="137"/>
      <c r="E52" s="138"/>
      <c r="F52" s="137"/>
      <c r="G52" s="137"/>
      <c r="H52" s="137"/>
      <c r="I52" s="138"/>
      <c r="J52" s="137"/>
      <c r="K52" s="137"/>
      <c r="L52" s="137"/>
      <c r="M52" s="138"/>
      <c r="N52" s="137"/>
      <c r="O52" s="137"/>
      <c r="P52" s="137"/>
      <c r="Q52" s="138"/>
      <c r="R52" s="139">
        <f t="shared" si="7"/>
        <v>0</v>
      </c>
      <c r="S52" s="140">
        <f t="shared" si="9"/>
        <v>0</v>
      </c>
      <c r="T52" s="141"/>
      <c r="U52" s="141"/>
      <c r="V52" s="141"/>
      <c r="W52" s="141"/>
      <c r="X52" s="141"/>
      <c r="Y52" s="142"/>
      <c r="Z52" s="142"/>
      <c r="AA52" s="142"/>
      <c r="AB52" s="142"/>
      <c r="AC52" s="142"/>
      <c r="AD52" s="142"/>
      <c r="AE52" s="142"/>
      <c r="AG52" s="137" t="s">
        <v>251</v>
      </c>
      <c r="AH52" s="137"/>
      <c r="AI52" s="137"/>
      <c r="AJ52" s="137"/>
      <c r="AK52" s="138"/>
      <c r="AL52" s="137"/>
      <c r="AM52" s="137"/>
      <c r="AN52" s="137"/>
      <c r="AO52" s="138"/>
      <c r="AP52" s="137"/>
      <c r="AQ52" s="137"/>
      <c r="AR52" s="137"/>
      <c r="AS52" s="138"/>
      <c r="AT52" s="137"/>
      <c r="AU52" s="137"/>
      <c r="AV52" s="137"/>
      <c r="AW52" s="138"/>
      <c r="AX52" s="139">
        <f t="shared" si="8"/>
        <v>0</v>
      </c>
      <c r="AY52" s="140">
        <f t="shared" si="10"/>
        <v>0</v>
      </c>
      <c r="AZ52" s="142"/>
      <c r="BA52" s="142"/>
      <c r="BB52" s="142"/>
      <c r="BC52" s="142"/>
      <c r="BD52" s="142"/>
      <c r="BE52" s="142"/>
      <c r="BF52" s="142"/>
      <c r="BG52" s="142"/>
      <c r="BH52" s="142"/>
      <c r="BI52" s="142"/>
      <c r="BJ52" s="142"/>
      <c r="BK52" s="142"/>
    </row>
    <row r="53" spans="1:63" x14ac:dyDescent="0.25">
      <c r="A53" s="137" t="s">
        <v>252</v>
      </c>
      <c r="B53" s="137"/>
      <c r="C53" s="137"/>
      <c r="D53" s="137"/>
      <c r="E53" s="138"/>
      <c r="F53" s="137"/>
      <c r="G53" s="137"/>
      <c r="H53" s="137"/>
      <c r="I53" s="138"/>
      <c r="J53" s="137"/>
      <c r="K53" s="137"/>
      <c r="L53" s="137"/>
      <c r="M53" s="138"/>
      <c r="N53" s="137"/>
      <c r="O53" s="137"/>
      <c r="P53" s="137"/>
      <c r="Q53" s="138"/>
      <c r="R53" s="139">
        <f t="shared" si="7"/>
        <v>0</v>
      </c>
      <c r="S53" s="140">
        <f t="shared" si="9"/>
        <v>0</v>
      </c>
      <c r="T53" s="141"/>
      <c r="U53" s="141"/>
      <c r="V53" s="141"/>
      <c r="W53" s="141"/>
      <c r="X53" s="141"/>
      <c r="Y53" s="142"/>
      <c r="Z53" s="142"/>
      <c r="AA53" s="142"/>
      <c r="AB53" s="142"/>
      <c r="AC53" s="142"/>
      <c r="AD53" s="142"/>
      <c r="AE53" s="142"/>
      <c r="AG53" s="137" t="s">
        <v>252</v>
      </c>
      <c r="AH53" s="137"/>
      <c r="AI53" s="137"/>
      <c r="AJ53" s="137"/>
      <c r="AK53" s="138"/>
      <c r="AL53" s="137"/>
      <c r="AM53" s="137"/>
      <c r="AN53" s="137"/>
      <c r="AO53" s="138"/>
      <c r="AP53" s="137"/>
      <c r="AQ53" s="137"/>
      <c r="AR53" s="137"/>
      <c r="AS53" s="138"/>
      <c r="AT53" s="137"/>
      <c r="AU53" s="137"/>
      <c r="AV53" s="137"/>
      <c r="AW53" s="138"/>
      <c r="AX53" s="139">
        <f t="shared" si="8"/>
        <v>0</v>
      </c>
      <c r="AY53" s="140">
        <f t="shared" si="10"/>
        <v>0</v>
      </c>
      <c r="AZ53" s="142"/>
      <c r="BA53" s="142"/>
      <c r="BB53" s="142"/>
      <c r="BC53" s="142"/>
      <c r="BD53" s="142"/>
      <c r="BE53" s="142"/>
      <c r="BF53" s="142"/>
      <c r="BG53" s="142"/>
      <c r="BH53" s="142"/>
      <c r="BI53" s="142"/>
      <c r="BJ53" s="142"/>
      <c r="BK53" s="142"/>
    </row>
    <row r="54" spans="1:63" x14ac:dyDescent="0.25">
      <c r="A54" s="137" t="s">
        <v>253</v>
      </c>
      <c r="B54" s="137"/>
      <c r="C54" s="137"/>
      <c r="D54" s="137"/>
      <c r="E54" s="138"/>
      <c r="F54" s="137"/>
      <c r="G54" s="137"/>
      <c r="H54" s="137"/>
      <c r="I54" s="138"/>
      <c r="J54" s="137"/>
      <c r="K54" s="137"/>
      <c r="L54" s="137"/>
      <c r="M54" s="138"/>
      <c r="N54" s="137"/>
      <c r="O54" s="137"/>
      <c r="P54" s="137"/>
      <c r="Q54" s="138"/>
      <c r="R54" s="139">
        <f t="shared" si="7"/>
        <v>0</v>
      </c>
      <c r="S54" s="140">
        <f t="shared" si="9"/>
        <v>0</v>
      </c>
      <c r="T54" s="141"/>
      <c r="U54" s="141"/>
      <c r="V54" s="141"/>
      <c r="W54" s="141"/>
      <c r="X54" s="141"/>
      <c r="Y54" s="142"/>
      <c r="Z54" s="142"/>
      <c r="AA54" s="142"/>
      <c r="AB54" s="142"/>
      <c r="AC54" s="142"/>
      <c r="AD54" s="142"/>
      <c r="AE54" s="142"/>
      <c r="AG54" s="137" t="s">
        <v>253</v>
      </c>
      <c r="AH54" s="137"/>
      <c r="AI54" s="137"/>
      <c r="AJ54" s="137"/>
      <c r="AK54" s="138"/>
      <c r="AL54" s="137"/>
      <c r="AM54" s="137"/>
      <c r="AN54" s="137"/>
      <c r="AO54" s="138"/>
      <c r="AP54" s="137"/>
      <c r="AQ54" s="137"/>
      <c r="AR54" s="137"/>
      <c r="AS54" s="138"/>
      <c r="AT54" s="137"/>
      <c r="AU54" s="137"/>
      <c r="AV54" s="137"/>
      <c r="AW54" s="138"/>
      <c r="AX54" s="139">
        <f t="shared" si="8"/>
        <v>0</v>
      </c>
      <c r="AY54" s="140">
        <f t="shared" si="10"/>
        <v>0</v>
      </c>
      <c r="AZ54" s="142"/>
      <c r="BA54" s="142"/>
      <c r="BB54" s="142"/>
      <c r="BC54" s="142"/>
      <c r="BD54" s="142"/>
      <c r="BE54" s="142"/>
      <c r="BF54" s="142"/>
      <c r="BG54" s="142"/>
      <c r="BH54" s="142"/>
      <c r="BI54" s="142"/>
      <c r="BJ54" s="142"/>
      <c r="BK54" s="142"/>
    </row>
    <row r="55" spans="1:63" x14ac:dyDescent="0.25">
      <c r="A55" s="137" t="s">
        <v>254</v>
      </c>
      <c r="B55" s="137"/>
      <c r="C55" s="137"/>
      <c r="D55" s="137"/>
      <c r="E55" s="138"/>
      <c r="F55" s="137"/>
      <c r="G55" s="137"/>
      <c r="H55" s="137"/>
      <c r="I55" s="138"/>
      <c r="J55" s="137"/>
      <c r="K55" s="137"/>
      <c r="L55" s="137"/>
      <c r="M55" s="138"/>
      <c r="N55" s="137"/>
      <c r="O55" s="137"/>
      <c r="P55" s="137"/>
      <c r="Q55" s="138"/>
      <c r="R55" s="139">
        <f t="shared" si="7"/>
        <v>0</v>
      </c>
      <c r="S55" s="140">
        <f t="shared" si="9"/>
        <v>0</v>
      </c>
      <c r="T55" s="141"/>
      <c r="U55" s="141"/>
      <c r="V55" s="141"/>
      <c r="W55" s="141"/>
      <c r="X55" s="141"/>
      <c r="Y55" s="142"/>
      <c r="Z55" s="142"/>
      <c r="AA55" s="142"/>
      <c r="AB55" s="142"/>
      <c r="AC55" s="142"/>
      <c r="AD55" s="142"/>
      <c r="AE55" s="142"/>
      <c r="AG55" s="137" t="s">
        <v>254</v>
      </c>
      <c r="AH55" s="137"/>
      <c r="AI55" s="137"/>
      <c r="AJ55" s="137"/>
      <c r="AK55" s="138"/>
      <c r="AL55" s="137"/>
      <c r="AM55" s="137"/>
      <c r="AN55" s="137"/>
      <c r="AO55" s="138"/>
      <c r="AP55" s="137"/>
      <c r="AQ55" s="137"/>
      <c r="AR55" s="137"/>
      <c r="AS55" s="138"/>
      <c r="AT55" s="137"/>
      <c r="AU55" s="137"/>
      <c r="AV55" s="137"/>
      <c r="AW55" s="138"/>
      <c r="AX55" s="139">
        <f t="shared" si="8"/>
        <v>0</v>
      </c>
      <c r="AY55" s="140">
        <f t="shared" si="10"/>
        <v>0</v>
      </c>
      <c r="AZ55" s="142"/>
      <c r="BA55" s="142"/>
      <c r="BB55" s="142"/>
      <c r="BC55" s="142"/>
      <c r="BD55" s="142"/>
      <c r="BE55" s="142"/>
      <c r="BF55" s="142"/>
      <c r="BG55" s="142"/>
      <c r="BH55" s="142"/>
      <c r="BI55" s="142"/>
      <c r="BJ55" s="142"/>
      <c r="BK55" s="142"/>
    </row>
    <row r="56" spans="1:63" x14ac:dyDescent="0.25">
      <c r="A56" s="137" t="s">
        <v>255</v>
      </c>
      <c r="B56" s="137"/>
      <c r="C56" s="137"/>
      <c r="D56" s="137"/>
      <c r="E56" s="138"/>
      <c r="F56" s="137"/>
      <c r="G56" s="137"/>
      <c r="H56" s="137"/>
      <c r="I56" s="138"/>
      <c r="J56" s="137"/>
      <c r="K56" s="137"/>
      <c r="L56" s="137"/>
      <c r="M56" s="138"/>
      <c r="N56" s="137"/>
      <c r="O56" s="137"/>
      <c r="P56" s="137"/>
      <c r="Q56" s="138"/>
      <c r="R56" s="139">
        <f t="shared" si="7"/>
        <v>0</v>
      </c>
      <c r="S56" s="140">
        <f t="shared" si="9"/>
        <v>0</v>
      </c>
      <c r="T56" s="141"/>
      <c r="U56" s="141"/>
      <c r="V56" s="141"/>
      <c r="W56" s="141"/>
      <c r="X56" s="141"/>
      <c r="Y56" s="142"/>
      <c r="Z56" s="142"/>
      <c r="AA56" s="142"/>
      <c r="AB56" s="142"/>
      <c r="AC56" s="142"/>
      <c r="AD56" s="142"/>
      <c r="AE56" s="142"/>
      <c r="AG56" s="137" t="s">
        <v>255</v>
      </c>
      <c r="AH56" s="137"/>
      <c r="AI56" s="137"/>
      <c r="AJ56" s="137"/>
      <c r="AK56" s="138"/>
      <c r="AL56" s="137"/>
      <c r="AM56" s="137"/>
      <c r="AN56" s="137"/>
      <c r="AO56" s="138"/>
      <c r="AP56" s="137"/>
      <c r="AQ56" s="137"/>
      <c r="AR56" s="137"/>
      <c r="AS56" s="138"/>
      <c r="AT56" s="137"/>
      <c r="AU56" s="137"/>
      <c r="AV56" s="137"/>
      <c r="AW56" s="138"/>
      <c r="AX56" s="139">
        <f t="shared" si="8"/>
        <v>0</v>
      </c>
      <c r="AY56" s="140">
        <f t="shared" si="10"/>
        <v>0</v>
      </c>
      <c r="AZ56" s="142"/>
      <c r="BA56" s="142"/>
      <c r="BB56" s="142"/>
      <c r="BC56" s="142"/>
      <c r="BD56" s="142"/>
      <c r="BE56" s="142"/>
      <c r="BF56" s="142"/>
      <c r="BG56" s="142"/>
      <c r="BH56" s="142"/>
      <c r="BI56" s="142"/>
      <c r="BJ56" s="142"/>
      <c r="BK56" s="142"/>
    </row>
    <row r="57" spans="1:63" x14ac:dyDescent="0.25">
      <c r="A57" s="137" t="s">
        <v>256</v>
      </c>
      <c r="B57" s="137"/>
      <c r="C57" s="137"/>
      <c r="D57" s="137"/>
      <c r="E57" s="138"/>
      <c r="F57" s="137"/>
      <c r="G57" s="137"/>
      <c r="H57" s="137"/>
      <c r="I57" s="138"/>
      <c r="J57" s="137"/>
      <c r="K57" s="137"/>
      <c r="L57" s="137"/>
      <c r="M57" s="138"/>
      <c r="N57" s="137"/>
      <c r="O57" s="137"/>
      <c r="P57" s="137"/>
      <c r="Q57" s="138"/>
      <c r="R57" s="139">
        <f t="shared" si="7"/>
        <v>0</v>
      </c>
      <c r="S57" s="140">
        <f t="shared" si="9"/>
        <v>0</v>
      </c>
      <c r="T57" s="141"/>
      <c r="U57" s="141"/>
      <c r="V57" s="141"/>
      <c r="W57" s="141"/>
      <c r="X57" s="141"/>
      <c r="Y57" s="142"/>
      <c r="Z57" s="142"/>
      <c r="AA57" s="142"/>
      <c r="AB57" s="142"/>
      <c r="AC57" s="142"/>
      <c r="AD57" s="142"/>
      <c r="AE57" s="142"/>
      <c r="AG57" s="137" t="s">
        <v>256</v>
      </c>
      <c r="AH57" s="137"/>
      <c r="AI57" s="137"/>
      <c r="AJ57" s="137"/>
      <c r="AK57" s="138"/>
      <c r="AL57" s="137"/>
      <c r="AM57" s="137"/>
      <c r="AN57" s="137"/>
      <c r="AO57" s="138"/>
      <c r="AP57" s="137"/>
      <c r="AQ57" s="137"/>
      <c r="AR57" s="137"/>
      <c r="AS57" s="138"/>
      <c r="AT57" s="137"/>
      <c r="AU57" s="137"/>
      <c r="AV57" s="137"/>
      <c r="AW57" s="138"/>
      <c r="AX57" s="139">
        <f t="shared" si="8"/>
        <v>0</v>
      </c>
      <c r="AY57" s="140">
        <f t="shared" si="10"/>
        <v>0</v>
      </c>
      <c r="AZ57" s="142"/>
      <c r="BA57" s="142"/>
      <c r="BB57" s="142"/>
      <c r="BC57" s="142"/>
      <c r="BD57" s="142"/>
      <c r="BE57" s="142"/>
      <c r="BF57" s="142"/>
      <c r="BG57" s="142"/>
      <c r="BH57" s="142"/>
      <c r="BI57" s="142"/>
      <c r="BJ57" s="142"/>
      <c r="BK57" s="142"/>
    </row>
    <row r="58" spans="1:63" x14ac:dyDescent="0.25">
      <c r="A58" s="144" t="s">
        <v>257</v>
      </c>
      <c r="B58" s="145">
        <f t="shared" ref="B58:Q58" si="11">SUM(B37:B57)</f>
        <v>0</v>
      </c>
      <c r="C58" s="145">
        <f t="shared" si="11"/>
        <v>0</v>
      </c>
      <c r="D58" s="145">
        <f t="shared" si="11"/>
        <v>0</v>
      </c>
      <c r="E58" s="146">
        <f t="shared" si="11"/>
        <v>0</v>
      </c>
      <c r="F58" s="145">
        <f t="shared" si="11"/>
        <v>0</v>
      </c>
      <c r="G58" s="145">
        <f t="shared" si="11"/>
        <v>0</v>
      </c>
      <c r="H58" s="145">
        <f t="shared" si="11"/>
        <v>0</v>
      </c>
      <c r="I58" s="146">
        <f t="shared" si="11"/>
        <v>0</v>
      </c>
      <c r="J58" s="145">
        <f t="shared" si="11"/>
        <v>0</v>
      </c>
      <c r="K58" s="145">
        <f t="shared" si="11"/>
        <v>0</v>
      </c>
      <c r="L58" s="145">
        <f t="shared" si="11"/>
        <v>0</v>
      </c>
      <c r="M58" s="146">
        <f t="shared" si="11"/>
        <v>0</v>
      </c>
      <c r="N58" s="145">
        <f t="shared" si="11"/>
        <v>0</v>
      </c>
      <c r="O58" s="145">
        <f t="shared" si="11"/>
        <v>0</v>
      </c>
      <c r="P58" s="145">
        <f t="shared" si="11"/>
        <v>0</v>
      </c>
      <c r="Q58" s="146">
        <f t="shared" si="11"/>
        <v>0</v>
      </c>
      <c r="R58" s="145">
        <f t="shared" ref="R58:AE58" si="12">SUM(R37:R57)</f>
        <v>0</v>
      </c>
      <c r="S58" s="140">
        <f t="shared" si="12"/>
        <v>0</v>
      </c>
      <c r="T58" s="145">
        <f t="shared" si="12"/>
        <v>0</v>
      </c>
      <c r="U58" s="145">
        <f t="shared" si="12"/>
        <v>0</v>
      </c>
      <c r="V58" s="145">
        <f t="shared" si="12"/>
        <v>0</v>
      </c>
      <c r="W58" s="145">
        <f t="shared" si="12"/>
        <v>0</v>
      </c>
      <c r="X58" s="145">
        <f t="shared" si="12"/>
        <v>0</v>
      </c>
      <c r="Y58" s="145">
        <f t="shared" si="12"/>
        <v>0</v>
      </c>
      <c r="Z58" s="145">
        <f t="shared" si="12"/>
        <v>0</v>
      </c>
      <c r="AA58" s="145">
        <f t="shared" si="12"/>
        <v>0</v>
      </c>
      <c r="AB58" s="145">
        <f t="shared" si="12"/>
        <v>0</v>
      </c>
      <c r="AC58" s="145">
        <f t="shared" si="12"/>
        <v>0</v>
      </c>
      <c r="AD58" s="145">
        <f t="shared" si="12"/>
        <v>0</v>
      </c>
      <c r="AE58" s="145">
        <f t="shared" si="12"/>
        <v>0</v>
      </c>
      <c r="AG58" s="144" t="s">
        <v>257</v>
      </c>
      <c r="AH58" s="145">
        <f t="shared" ref="AH58:AW58" si="13">SUM(AH37:AH57)</f>
        <v>0</v>
      </c>
      <c r="AI58" s="145">
        <f t="shared" si="13"/>
        <v>0</v>
      </c>
      <c r="AJ58" s="145">
        <f t="shared" si="13"/>
        <v>0</v>
      </c>
      <c r="AK58" s="146">
        <f t="shared" si="13"/>
        <v>0</v>
      </c>
      <c r="AL58" s="145">
        <f t="shared" si="13"/>
        <v>0</v>
      </c>
      <c r="AM58" s="145">
        <f t="shared" si="13"/>
        <v>0</v>
      </c>
      <c r="AN58" s="145">
        <f t="shared" si="13"/>
        <v>0</v>
      </c>
      <c r="AO58" s="146">
        <f t="shared" si="13"/>
        <v>0</v>
      </c>
      <c r="AP58" s="145">
        <f t="shared" si="13"/>
        <v>0</v>
      </c>
      <c r="AQ58" s="145">
        <f t="shared" si="13"/>
        <v>0</v>
      </c>
      <c r="AR58" s="145">
        <f t="shared" si="13"/>
        <v>0</v>
      </c>
      <c r="AS58" s="146">
        <f t="shared" si="13"/>
        <v>0</v>
      </c>
      <c r="AT58" s="145">
        <f t="shared" si="13"/>
        <v>0</v>
      </c>
      <c r="AU58" s="145">
        <f t="shared" si="13"/>
        <v>0</v>
      </c>
      <c r="AV58" s="145">
        <f t="shared" si="13"/>
        <v>0</v>
      </c>
      <c r="AW58" s="146">
        <f t="shared" si="13"/>
        <v>0</v>
      </c>
      <c r="AX58" s="147">
        <f t="shared" ref="AX58:BK58" si="14">SUM(AX37:AX57)</f>
        <v>0</v>
      </c>
      <c r="AY58" s="148">
        <f t="shared" si="14"/>
        <v>0</v>
      </c>
      <c r="AZ58" s="145">
        <f t="shared" si="14"/>
        <v>0</v>
      </c>
      <c r="BA58" s="145">
        <f t="shared" si="14"/>
        <v>0</v>
      </c>
      <c r="BB58" s="145">
        <f t="shared" si="14"/>
        <v>0</v>
      </c>
      <c r="BC58" s="145">
        <f t="shared" si="14"/>
        <v>0</v>
      </c>
      <c r="BD58" s="145">
        <f t="shared" si="14"/>
        <v>0</v>
      </c>
      <c r="BE58" s="145">
        <f t="shared" si="14"/>
        <v>0</v>
      </c>
      <c r="BF58" s="145">
        <f t="shared" si="14"/>
        <v>0</v>
      </c>
      <c r="BG58" s="145">
        <f t="shared" si="14"/>
        <v>0</v>
      </c>
      <c r="BH58" s="145">
        <f t="shared" si="14"/>
        <v>0</v>
      </c>
      <c r="BI58" s="145">
        <f t="shared" si="14"/>
        <v>0</v>
      </c>
      <c r="BJ58" s="145">
        <f t="shared" si="14"/>
        <v>0</v>
      </c>
      <c r="BK58" s="145">
        <f t="shared" si="14"/>
        <v>0</v>
      </c>
    </row>
  </sheetData>
  <mergeCells count="44">
    <mergeCell ref="D35:E35"/>
    <mergeCell ref="H35:I35"/>
    <mergeCell ref="L35:M35"/>
    <mergeCell ref="P35:Q35"/>
    <mergeCell ref="L9:M9"/>
    <mergeCell ref="AX35:AY35"/>
    <mergeCell ref="AZ35:BE35"/>
    <mergeCell ref="BF35:BK35"/>
    <mergeCell ref="R35:S35"/>
    <mergeCell ref="AN9:AO9"/>
    <mergeCell ref="AR35:AS35"/>
    <mergeCell ref="AV9:AW9"/>
    <mergeCell ref="AG35:AG36"/>
    <mergeCell ref="T9:Y9"/>
    <mergeCell ref="AR9:AS9"/>
    <mergeCell ref="T35:Y35"/>
    <mergeCell ref="AJ9:AK9"/>
    <mergeCell ref="AJ35:AK35"/>
    <mergeCell ref="AN35:AO35"/>
    <mergeCell ref="Z35:AE35"/>
    <mergeCell ref="A35:A36"/>
    <mergeCell ref="A9:A10"/>
    <mergeCell ref="A3:BH3"/>
    <mergeCell ref="H9:I9"/>
    <mergeCell ref="AG5:BK5"/>
    <mergeCell ref="A4:BH4"/>
    <mergeCell ref="AG9:AG10"/>
    <mergeCell ref="P9:Q9"/>
    <mergeCell ref="BF9:BK9"/>
    <mergeCell ref="AV35:AW35"/>
    <mergeCell ref="Z9:AE9"/>
    <mergeCell ref="B7:BK7"/>
    <mergeCell ref="R9:S9"/>
    <mergeCell ref="D9:E9"/>
    <mergeCell ref="AZ9:BE9"/>
    <mergeCell ref="AX9:AY9"/>
    <mergeCell ref="BI1:BK1"/>
    <mergeCell ref="BI2:BK2"/>
    <mergeCell ref="BI3:BK3"/>
    <mergeCell ref="A1:BH1"/>
    <mergeCell ref="B6:BK6"/>
    <mergeCell ref="A5:AE5"/>
    <mergeCell ref="A2:BH2"/>
    <mergeCell ref="BI4:BK4"/>
  </mergeCells>
  <pageMargins left="0.7" right="0.7" top="0.75" bottom="0.75" header="0.3" footer="0.3"/>
  <pageSetup paperSize="9" scale="18"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7" ma:contentTypeDescription="Crear nuevo documento." ma:contentTypeScope="" ma:versionID="d956573d87abb794c4a9810d20ba9997">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17bacb17f57d4cda79cc9468e4177047"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5e60779-6af5-4dde-a1c8-ebb5582c629e" xsi:nil="true"/>
    <lcf76f155ced4ddcb4097134ff3c332f xmlns="bfb5676e-0d71-42df-8fc5-13002709b9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11E6B1D4-F70A-435D-AC5D-0CCC855DF2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E309413-0748-4AC1-96C8-3C500D895D39}">
  <ds:schemaRefs>
    <ds:schemaRef ds:uri="http://schemas.microsoft.com/office/2006/metadata/properties"/>
    <ds:schemaRef ds:uri="http://schemas.microsoft.com/office/infopath/2007/PartnerControls"/>
    <ds:schemaRef ds:uri="f5e60779-6af5-4dde-a1c8-ebb5582c629e"/>
    <ds:schemaRef ds:uri="bfb5676e-0d71-42df-8fc5-13002709b9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5</vt:i4>
      </vt:variant>
    </vt:vector>
  </HeadingPairs>
  <TitlesOfParts>
    <vt:vector size="19" baseType="lpstr">
      <vt:lpstr>RESERVA</vt:lpstr>
      <vt:lpstr>VIGENCIA</vt:lpstr>
      <vt:lpstr>Metas 1 PA proyectotras</vt:lpstr>
      <vt:lpstr>Metas 2 PA proyecto </vt:lpstr>
      <vt:lpstr>Metas 3 PA proyecto</vt:lpstr>
      <vt:lpstr>Meta 1..n</vt:lpstr>
      <vt:lpstr>Metas 4 PA proyecto</vt:lpstr>
      <vt:lpstr>Indicadores PA</vt:lpstr>
      <vt:lpstr>Territorialización PA</vt:lpstr>
      <vt:lpstr>Instructivo</vt:lpstr>
      <vt:lpstr>Generalidades</vt:lpstr>
      <vt:lpstr>PONDERACIÓN</vt:lpstr>
      <vt:lpstr>Hoja13</vt:lpstr>
      <vt:lpstr>Hoja1</vt:lpstr>
      <vt:lpstr>'Indicadores PA'!Área_de_impresión</vt:lpstr>
      <vt:lpstr>'Metas 1 PA proyectotras'!Área_de_impresión</vt:lpstr>
      <vt:lpstr>'Metas 2 PA proyecto '!Área_de_impresión</vt:lpstr>
      <vt:lpstr>'Metas 3 PA proyecto'!Área_de_impresión</vt:lpstr>
      <vt:lpstr>'Metas 4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lesly paola niño palencia</cp:lastModifiedBy>
  <cp:revision/>
  <dcterms:created xsi:type="dcterms:W3CDTF">2011-04-27T03:16:52Z</dcterms:created>
  <dcterms:modified xsi:type="dcterms:W3CDTF">2023-06-07T19:21:44Z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0x010100ED341F55659C9A4985F05E4B957308E7</vt:lpwstr>
  </property>
  <property fmtid="{D5CDD505-2E9C-101B-9397-08002B2CF9AE}" pid="3" name="ICV">
    <vt:lpwstr>c1de4ce5ee2a4bc68549ba625990afd1</vt:lpwstr>
  </property>
  <property fmtid="{D5CDD505-2E9C-101B-9397-08002B2CF9AE}" pid="4" name="MediaServiceImageTags">
    <vt:lpwstr/>
  </property>
</Properties>
</file>