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5.bin" ContentType="application/vnd.openxmlformats-officedocument.spreadsheetml.customProperty"/>
  <Override PartName="/xl/comments5.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OneDrive_2023-01-31/FORMULACION PLANES DE ACCIÓN 2023/"/>
    </mc:Choice>
  </mc:AlternateContent>
  <xr:revisionPtr revIDLastSave="20" documentId="8_{088A653F-0929-4ED6-B52D-C18982466208}" xr6:coauthVersionLast="47" xr6:coauthVersionMax="47" xr10:uidLastSave="{80ACA2C3-DC5D-4484-B1A1-22859D6217A9}"/>
  <bookViews>
    <workbookView xWindow="-120" yWindow="-120" windowWidth="20730" windowHeight="11160" tabRatio="425" xr2:uid="{00000000-000D-0000-FFFF-FFFF00000000}"/>
  </bookViews>
  <sheets>
    <sheet name="Meta 1" sheetId="40" r:id="rId1"/>
    <sheet name="Meta 1..n" sheetId="1" state="hidden" r:id="rId2"/>
    <sheet name="Meta 2" sheetId="42" r:id="rId3"/>
    <sheet name="Meta 3" sheetId="41" r:id="rId4"/>
    <sheet name="Indicadores PA" sheetId="36" r:id="rId5"/>
    <sheet name="Avance.PDD" sheetId="47" state="hidden" r:id="rId6"/>
    <sheet name="Ppto.2023" sheetId="46" state="hidden" r:id="rId7"/>
    <sheet name="7673.Reservas" sheetId="45" r:id="rId8"/>
    <sheet name="Justif.Reserva" sheetId="44"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7" hidden="1">'7673.Reservas'!$A$1:$AY$21</definedName>
    <definedName name="_xlnm._FilterDatabase" localSheetId="4" hidden="1">'Indicadores PA'!$A$12:$AY$12</definedName>
    <definedName name="_xlnm.Print_Area" localSheetId="0">'Meta 1'!$A$1:$AD$47</definedName>
    <definedName name="_xlnm.Print_Area" localSheetId="2">'Meta 2'!$A$1:$AD$39</definedName>
    <definedName name="_xlnm.Print_Area" localSheetId="3">'Meta 3'!$A$1:$AD$41</definedName>
  </definedNames>
  <calcPr calcId="191028"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3" i="47" l="1"/>
  <c r="Y3" i="47"/>
  <c r="X3" i="47"/>
  <c r="W3" i="47"/>
  <c r="V3" i="47"/>
  <c r="U3" i="47"/>
  <c r="T3" i="47"/>
  <c r="S3" i="47"/>
  <c r="R3" i="47"/>
  <c r="Q3" i="47"/>
  <c r="P3" i="47"/>
  <c r="O3" i="47"/>
  <c r="Y4" i="47"/>
  <c r="Y5" i="47" s="1"/>
  <c r="X4" i="47"/>
  <c r="X5" i="47"/>
  <c r="Z2" i="47"/>
  <c r="Y2" i="47"/>
  <c r="X2" i="47"/>
  <c r="W2" i="47"/>
  <c r="V2" i="47"/>
  <c r="U2" i="47"/>
  <c r="T2" i="47"/>
  <c r="S2" i="47"/>
  <c r="R2" i="47"/>
  <c r="Q2" i="47"/>
  <c r="P2" i="47"/>
  <c r="O2" i="47"/>
  <c r="L3" i="47"/>
  <c r="K3" i="47"/>
  <c r="J3" i="47"/>
  <c r="I3" i="47"/>
  <c r="L2" i="47"/>
  <c r="K2" i="47"/>
  <c r="J2" i="47"/>
  <c r="I2" i="47"/>
  <c r="G2" i="47"/>
  <c r="G3" i="47"/>
  <c r="G4" i="47"/>
  <c r="B5" i="47"/>
  <c r="G5" i="47"/>
  <c r="C5" i="47"/>
  <c r="D5" i="47"/>
  <c r="E5" i="47"/>
  <c r="F5" i="47"/>
  <c r="G6" i="47"/>
  <c r="AA3" i="47"/>
  <c r="AA2" i="47"/>
  <c r="M2" i="47"/>
  <c r="M3" i="47"/>
  <c r="BB22" i="45"/>
  <c r="AB24" i="41"/>
  <c r="AA24" i="41"/>
  <c r="Z24" i="41"/>
  <c r="Y24" i="41"/>
  <c r="X24" i="41"/>
  <c r="W24" i="41"/>
  <c r="V24" i="41"/>
  <c r="U24" i="41"/>
  <c r="T24" i="41"/>
  <c r="AC25" i="41"/>
  <c r="AC23" i="41"/>
  <c r="AC24" i="41"/>
  <c r="AD25" i="41"/>
  <c r="AD23" i="41"/>
  <c r="AC22" i="41"/>
  <c r="AT16" i="36"/>
  <c r="AU16" i="36"/>
  <c r="D6" i="46"/>
  <c r="C5" i="46"/>
  <c r="C4" i="46"/>
  <c r="C6" i="46"/>
  <c r="C3" i="46"/>
  <c r="B6" i="46"/>
  <c r="P57" i="41"/>
  <c r="P56" i="41"/>
  <c r="P55" i="41"/>
  <c r="P54" i="41"/>
  <c r="P53" i="41"/>
  <c r="P52" i="41"/>
  <c r="O51" i="41"/>
  <c r="N51" i="41"/>
  <c r="M51" i="41"/>
  <c r="M58" i="41"/>
  <c r="M59" i="41"/>
  <c r="L51" i="41"/>
  <c r="K51" i="41"/>
  <c r="J51" i="41"/>
  <c r="I51" i="41"/>
  <c r="H51" i="41"/>
  <c r="H58" i="41"/>
  <c r="H59" i="41"/>
  <c r="G51" i="41"/>
  <c r="F51" i="41"/>
  <c r="E51" i="41"/>
  <c r="D51" i="41"/>
  <c r="P51" i="41"/>
  <c r="O50" i="41"/>
  <c r="N50" i="41"/>
  <c r="M50" i="41"/>
  <c r="L50" i="41"/>
  <c r="K50" i="41"/>
  <c r="J50" i="41"/>
  <c r="I50" i="41"/>
  <c r="I61" i="41"/>
  <c r="I62" i="41"/>
  <c r="I34" i="41"/>
  <c r="T4" i="47" s="1"/>
  <c r="T5" i="47" s="1"/>
  <c r="H50" i="41"/>
  <c r="G50" i="41"/>
  <c r="F50" i="41"/>
  <c r="E50" i="41"/>
  <c r="D50" i="41"/>
  <c r="P50" i="41"/>
  <c r="B50" i="41"/>
  <c r="A50" i="41"/>
  <c r="O49" i="41"/>
  <c r="N49" i="41"/>
  <c r="N58" i="41"/>
  <c r="N59" i="41"/>
  <c r="M49" i="41"/>
  <c r="L49" i="41"/>
  <c r="L58" i="41"/>
  <c r="L59" i="41"/>
  <c r="K49" i="41"/>
  <c r="J49" i="41"/>
  <c r="I49" i="41"/>
  <c r="P49" i="41"/>
  <c r="P58" i="41"/>
  <c r="I58" i="41"/>
  <c r="I59" i="41"/>
  <c r="H49" i="41"/>
  <c r="G49" i="41"/>
  <c r="F49" i="41"/>
  <c r="E49" i="41"/>
  <c r="E58" i="41"/>
  <c r="D49" i="41"/>
  <c r="O48" i="41"/>
  <c r="N48" i="41"/>
  <c r="N61" i="41"/>
  <c r="N62" i="41"/>
  <c r="N34" i="41"/>
  <c r="M48" i="41"/>
  <c r="L48" i="41"/>
  <c r="K48" i="41"/>
  <c r="J48" i="41"/>
  <c r="I48" i="41"/>
  <c r="H48" i="41"/>
  <c r="G48" i="41"/>
  <c r="G61" i="41"/>
  <c r="G62" i="41"/>
  <c r="G34" i="41"/>
  <c r="F48" i="41"/>
  <c r="F61" i="41"/>
  <c r="F62" i="41"/>
  <c r="F34" i="41"/>
  <c r="Q4" i="47" s="1"/>
  <c r="Q5" i="47" s="1"/>
  <c r="E48" i="41"/>
  <c r="D48" i="41"/>
  <c r="B48" i="41"/>
  <c r="A48" i="41"/>
  <c r="P30" i="41"/>
  <c r="A34" i="41"/>
  <c r="A30" i="41"/>
  <c r="AB24" i="42"/>
  <c r="AA24" i="42"/>
  <c r="Y24" i="42"/>
  <c r="D24" i="42"/>
  <c r="BA22" i="45"/>
  <c r="BD20" i="45"/>
  <c r="BD14" i="45"/>
  <c r="BC14" i="45"/>
  <c r="BB14" i="45"/>
  <c r="BE11" i="45"/>
  <c r="BC9" i="45"/>
  <c r="BD6" i="45"/>
  <c r="BE3" i="45"/>
  <c r="BE22" i="45"/>
  <c r="BB2" i="45"/>
  <c r="BB17" i="45"/>
  <c r="AT15" i="36"/>
  <c r="AU15" i="36"/>
  <c r="J61" i="41"/>
  <c r="J62" i="41"/>
  <c r="J34" i="41"/>
  <c r="K4" i="47" s="1"/>
  <c r="K5" i="47" s="1"/>
  <c r="O58" i="41"/>
  <c r="O59" i="41"/>
  <c r="L61" i="41"/>
  <c r="L62" i="41"/>
  <c r="L34" i="41"/>
  <c r="W4" i="47" s="1"/>
  <c r="W5" i="47" s="1"/>
  <c r="G58" i="41"/>
  <c r="G59" i="41"/>
  <c r="K58" i="41"/>
  <c r="K59" i="41"/>
  <c r="D58" i="41"/>
  <c r="D59" i="41"/>
  <c r="K61" i="41"/>
  <c r="K62" i="41"/>
  <c r="K34" i="41"/>
  <c r="V4" i="47" s="1"/>
  <c r="V5" i="47" s="1"/>
  <c r="O61" i="41"/>
  <c r="O62" i="41"/>
  <c r="O34" i="41"/>
  <c r="L4" i="47" s="1"/>
  <c r="L5" i="47" s="1"/>
  <c r="H61" i="41"/>
  <c r="H62" i="41"/>
  <c r="H34" i="41"/>
  <c r="S4" i="47" s="1"/>
  <c r="S5" i="47" s="1"/>
  <c r="F58" i="41"/>
  <c r="F59" i="41"/>
  <c r="J58" i="41"/>
  <c r="J59" i="41"/>
  <c r="E61" i="41"/>
  <c r="E62" i="41"/>
  <c r="E34" i="41"/>
  <c r="P4" i="47" s="1"/>
  <c r="P5" i="47" s="1"/>
  <c r="M61" i="41"/>
  <c r="M62" i="41"/>
  <c r="M34" i="41"/>
  <c r="E59" i="41"/>
  <c r="P48" i="41"/>
  <c r="O22" i="42"/>
  <c r="A34" i="42"/>
  <c r="A30" i="42"/>
  <c r="P39" i="42"/>
  <c r="P38" i="42"/>
  <c r="P35" i="42"/>
  <c r="P34" i="42"/>
  <c r="P30" i="42"/>
  <c r="AC25" i="42"/>
  <c r="AD25" i="42"/>
  <c r="P25" i="42"/>
  <c r="O25" i="42"/>
  <c r="AC24" i="42"/>
  <c r="O24" i="42"/>
  <c r="AD23" i="42"/>
  <c r="AC23" i="42"/>
  <c r="P23" i="42"/>
  <c r="O23" i="42"/>
  <c r="AC22" i="42"/>
  <c r="P41" i="41"/>
  <c r="P40" i="41"/>
  <c r="P39" i="41"/>
  <c r="P38" i="41"/>
  <c r="P35" i="41"/>
  <c r="O25" i="41"/>
  <c r="P25" i="41"/>
  <c r="O24" i="41"/>
  <c r="O23" i="41"/>
  <c r="P23" i="41"/>
  <c r="O22" i="41"/>
  <c r="P39" i="40"/>
  <c r="P38"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T14" i="36"/>
  <c r="AT17" i="36"/>
  <c r="AU17" i="36"/>
  <c r="AT18" i="36"/>
  <c r="AU18" i="36"/>
  <c r="AT19" i="36"/>
  <c r="AU19" i="36"/>
  <c r="AT20" i="36"/>
  <c r="AU20" i="36"/>
  <c r="AT21" i="36"/>
  <c r="AU21" i="36"/>
  <c r="AT13" i="36"/>
  <c r="AU13" i="36"/>
  <c r="P34" i="40"/>
  <c r="O23" i="40"/>
  <c r="P23" i="40"/>
  <c r="T32" i="37"/>
  <c r="U32" i="37"/>
  <c r="V32" i="37"/>
  <c r="W32" i="37"/>
  <c r="X32" i="37"/>
  <c r="AZ32" i="37"/>
  <c r="BA32" i="37"/>
  <c r="BB32" i="37"/>
  <c r="BC32" i="37"/>
  <c r="BD32" i="37"/>
  <c r="BE32" i="37"/>
  <c r="AC25" i="40"/>
  <c r="AD25" i="40"/>
  <c r="AC24" i="40"/>
  <c r="AC23" i="40"/>
  <c r="AD23" i="40"/>
  <c r="AC22" i="40"/>
  <c r="O25" i="40"/>
  <c r="P25" i="40"/>
  <c r="O24" i="40"/>
  <c r="O22" i="40"/>
  <c r="P47" i="40"/>
  <c r="P46" i="40"/>
  <c r="P45" i="40"/>
  <c r="P44" i="40"/>
  <c r="P43" i="40"/>
  <c r="P42" i="40"/>
  <c r="P41" i="40"/>
  <c r="P40"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32" i="37"/>
  <c r="S32" i="37"/>
  <c r="R32" i="37"/>
  <c r="AX32" i="37"/>
  <c r="D61" i="41"/>
  <c r="D62" i="41"/>
  <c r="P61" i="41"/>
  <c r="D34" i="41"/>
  <c r="O4" i="47" s="1"/>
  <c r="P62" i="41"/>
  <c r="P59" i="41"/>
  <c r="BC22" i="45"/>
  <c r="BD22" i="45"/>
  <c r="J4" i="47" l="1"/>
  <c r="J5" i="47" s="1"/>
  <c r="P34" i="41"/>
  <c r="O5" i="47"/>
  <c r="R4" i="47"/>
  <c r="R5" i="47" s="1"/>
  <c r="Z4" i="47"/>
  <c r="Z5" i="47" s="1"/>
  <c r="I4" i="47"/>
  <c r="U4" i="47"/>
  <c r="U5" i="47" s="1"/>
  <c r="M4" i="47" l="1"/>
  <c r="M5" i="47" s="1"/>
  <c r="I5" i="47"/>
  <c r="AA4" i="47"/>
  <c r="AA5" i="47"/>
  <c r="AA6"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K34" authorId="2" shapeId="0" xr:uid="{00000000-0006-0000-0200-000004000000}">
      <text>
        <r>
          <rPr>
            <b/>
            <sz val="11"/>
            <color indexed="81"/>
            <rFont val="Tahoma"/>
            <family val="2"/>
          </rPr>
          <t>Angela Marcela Forero Ruiz:</t>
        </r>
        <r>
          <rPr>
            <sz val="11"/>
            <color indexed="81"/>
            <rFont val="Tahoma"/>
            <family val="2"/>
          </rPr>
          <t xml:space="preserve">
Revisar la programacion de la meta vesus la programación de las actividades, dado que los cursos estan programado spara agosto y las actvividades a agosto apenas irian en 20%,
Revisar la coherencia entre la ejeucición de la actividad y la consecución de la meta que finalmente es la entrega de los cursos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Q22" authorId="0" shapeId="0" xr:uid="{00000000-0006-0000-0300-000001000000}">
      <text>
        <r>
          <rPr>
            <b/>
            <sz val="9"/>
            <color indexed="81"/>
            <rFont val="Tahoma"/>
            <family val="2"/>
          </rPr>
          <t>Ángela Adriana Ávila Ospina:</t>
        </r>
        <r>
          <rPr>
            <sz val="9"/>
            <color indexed="81"/>
            <rFont val="Tahoma"/>
            <family val="2"/>
          </rPr>
          <t xml:space="preserve">
CPS</t>
        </r>
      </text>
    </comment>
    <comment ref="R22" authorId="0" shapeId="0" xr:uid="{00000000-0006-0000-0300-000002000000}">
      <text>
        <r>
          <rPr>
            <b/>
            <sz val="9"/>
            <color indexed="81"/>
            <rFont val="Tahoma"/>
            <family val="2"/>
          </rPr>
          <t>Ángela Adriana Ávila Ospina:</t>
        </r>
        <r>
          <rPr>
            <sz val="9"/>
            <color indexed="81"/>
            <rFont val="Tahoma"/>
            <family val="2"/>
          </rPr>
          <t xml:space="preserve">
CPS</t>
        </r>
      </text>
    </comment>
    <comment ref="S22" authorId="0" shapeId="0" xr:uid="{00000000-0006-0000-0300-000003000000}">
      <text>
        <r>
          <rPr>
            <b/>
            <sz val="9"/>
            <color indexed="81"/>
            <rFont val="Tahoma"/>
            <family val="2"/>
          </rPr>
          <t>Ángela Adriana Ávila Ospina:</t>
        </r>
        <r>
          <rPr>
            <sz val="9"/>
            <color indexed="81"/>
            <rFont val="Tahoma"/>
            <family val="2"/>
          </rPr>
          <t xml:space="preserve">
líneas celulares</t>
        </r>
      </text>
    </comment>
    <comment ref="T22" authorId="0" shapeId="0" xr:uid="{00000000-0006-0000-0300-000004000000}">
      <text>
        <r>
          <rPr>
            <b/>
            <sz val="9"/>
            <color indexed="81"/>
            <rFont val="Tahoma"/>
            <family val="2"/>
          </rPr>
          <t>Ángela Adriana Ávila Ospina:</t>
        </r>
        <r>
          <rPr>
            <sz val="9"/>
            <color indexed="81"/>
            <rFont val="Tahoma"/>
            <family val="2"/>
          </rPr>
          <t xml:space="preserve">
licenciamiento office</t>
        </r>
      </text>
    </comment>
    <comment ref="U22" authorId="0" shapeId="0" xr:uid="{00000000-0006-0000-0300-000005000000}">
      <text>
        <r>
          <rPr>
            <b/>
            <sz val="9"/>
            <color indexed="81"/>
            <rFont val="Tahoma"/>
            <family val="2"/>
          </rPr>
          <t>Ángela Adriana Ávila Ospina:</t>
        </r>
        <r>
          <rPr>
            <sz val="9"/>
            <color indexed="81"/>
            <rFont val="Tahoma"/>
            <family val="2"/>
          </rPr>
          <t xml:space="preserve">
op.logístico</t>
        </r>
      </text>
    </comment>
    <comment ref="AB22" authorId="0" shapeId="0" xr:uid="{00000000-0006-0000-0300-000006000000}">
      <text>
        <r>
          <rPr>
            <b/>
            <sz val="9"/>
            <color indexed="81"/>
            <rFont val="Tahoma"/>
            <family val="2"/>
          </rPr>
          <t>Ángela Adriana Ávila Ospina:</t>
        </r>
        <r>
          <rPr>
            <sz val="9"/>
            <color indexed="81"/>
            <rFont val="Tahoma"/>
            <family val="2"/>
          </rPr>
          <t xml:space="preserve">
Adiciones y nuevos procesos.</t>
        </r>
      </text>
    </comment>
    <comment ref="C32" authorId="1" shapeId="0" xr:uid="{00000000-0006-0000-0300-00000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<sst xmlns="http://schemas.openxmlformats.org/spreadsheetml/2006/main" count="2178" uniqueCount="804">
  <si>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</si>
  <si>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</si>
  <si>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</si>
  <si>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</si>
  <si>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</si>
  <si>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</si>
  <si>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</si>
  <si>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</si>
  <si>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ENE</t>
  </si>
  <si>
    <t>FECHA DE REPORTE</t>
  </si>
  <si>
    <t>TIPO DE REPORTE</t>
  </si>
  <si>
    <t>FORMULACION</t>
  </si>
  <si>
    <t>X</t>
  </si>
  <si>
    <t>ACTUALIZACION</t>
  </si>
  <si>
    <t>SEGUIMIENTO</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</si>
  <si>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</si>
  <si>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</si>
  <si>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</si>
  <si>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</si>
  <si>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</si>
  <si>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</si>
  <si>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</si>
  <si>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</si>
  <si>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</si>
  <si>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</si>
  <si>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</si>
  <si>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</si>
  <si>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</si>
  <si>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</si>
  <si>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</si>
  <si>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</si>
  <si>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</si>
  <si>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</si>
  <si>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</si>
  <si>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</si>
  <si>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</si>
  <si>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</si>
  <si>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</si>
  <si>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</si>
  <si>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</si>
  <si>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</si>
  <si>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</si>
  <si>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</si>
  <si>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</si>
  <si>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</si>
  <si>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</si>
  <si>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</si>
  <si>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</si>
  <si>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</si>
  <si>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</si>
  <si>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</si>
  <si>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</si>
  <si>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</si>
  <si>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</si>
  <si>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</si>
  <si>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</si>
  <si>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</si>
  <si>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</si>
  <si>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</si>
  <si>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</si>
  <si>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</si>
  <si>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</si>
  <si>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</si>
  <si>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los logros y avances del mes en coherencia con lo registrado en el avance cuantitativo de la meta (Columnas D a la O)</t>
  </si>
  <si>
    <t>EXPLICACIÓN: En este campo se deberá diligenciar lo relacionando a los logros y avances acumulados a la fecha del reporte en coherencia con lo registrado en el avance cuantitativo de la meta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</si>
  <si>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</si>
  <si>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</si>
  <si>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</si>
  <si>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</si>
  <si>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</si>
  <si>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</si>
  <si>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</si>
  <si>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</si>
  <si>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</si>
  <si>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</si>
  <si>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</si>
  <si>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</si>
  <si>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</si>
  <si>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</si>
  <si>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</si>
  <si>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</si>
  <si>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</si>
  <si>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</si>
  <si>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</si>
  <si>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</si>
  <si>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</si>
  <si>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</si>
  <si>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</si>
  <si>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</si>
  <si>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 EXPLICACIÓN: Este campo debe contener:
- El avance de la gestión mensual señalando las alertas que puedan afectar el cumplimiento de la actividad o producto, cuando aplique. 
- El avance acumulado y los productos obtenidos, indicando si se presentan retrasos y señalando las alternativas de solución que se implementarán.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</si>
  <si>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</si>
  <si>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</si>
  <si>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</si>
  <si>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</si>
  <si>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</si>
  <si>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</si>
  <si>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</si>
  <si>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</si>
  <si>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</si>
  <si>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</si>
  <si>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</si>
  <si>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</si>
  <si>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</si>
  <si>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</si>
  <si>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</si>
  <si>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</si>
  <si>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</si>
  <si>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</si>
  <si>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</si>
  <si>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</si>
  <si>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</si>
  <si>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</si>
  <si>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</si>
  <si>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t>
  </si>
  <si>
    <t>Se constituyó reserva presupuestal de los contratos: 
1020 - UNIVERSIDAD NACIONAL DE COLOMBIA $42.069.537.</t>
  </si>
  <si>
    <t>6. Elaborar, desarrollar y virtualizar tres (3) contenidos para el desarrollo de capacidades socioemocionales, técnicas y digitales de las mujeres, en toda su diversidad</t>
  </si>
  <si>
    <t>Diseñar e implementar una (1) estrategia para el desarrollo de capacidades socioemocionales y técnicas de las mujeres en toda su diversidad para su emprendimiento y empleabilidad.</t>
  </si>
  <si>
    <t>Se constituyó reserva presupuestal de los contratos: 
184 - ANGELICA MARIA MARTINEZ LEAL $2.231.667
399 - YULIANA KAROLINA GONZALEZ HOYOS $20.600.000
911 - TECNOFACTORY S.A.S - BIC $14.925.000
931 - PUBBLICA S A S $8.120.000
671-2021  EMPRESA DE TELECOMUNICACIONES DE BOGOTÁ S.A. E.S.P. - ETB S.A. ESP $975.800
1016 - EMPRESA DE TELECOMUNICACIONES DE BOGOTÁ S.A. E.S.P. - ETB S.A. ESP $786.884
735 - MARIA CAROLINA SALAZAR PARDO $4.583.333</t>
  </si>
  <si>
    <t>7. Implementar la ruta de divulgación y orientación para la formación y oferta de empleo y emprendimiento de mujeres diseñada en el marco de la estrategia de emprendimiento y empleabilidad.</t>
  </si>
  <si>
    <t xml:space="preserve">8. Promover acciones y alianzas que contribuyan a la generación de ingresos y empleo para las mujeres, en el marco de la estrategia de emprendimiento y empleabilidad. </t>
  </si>
  <si>
    <t>DESCRIPCIÓN DE LA ACTIVIDAD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</si>
  <si>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</si>
  <si>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</si>
  <si>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</si>
  <si>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</si>
  <si>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</si>
  <si>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</si>
  <si>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</si>
  <si>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</si>
  <si>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</si>
  <si>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</si>
  <si>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</si>
  <si>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</si>
  <si>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</si>
  <si>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</si>
  <si>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</si>
  <si>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</si>
  <si>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</si>
  <si>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</si>
  <si>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</si>
  <si>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</si>
  <si>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</si>
  <si>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</si>
  <si>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</si>
  <si>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</si>
  <si>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</si>
  <si>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</si>
  <si>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</si>
  <si>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</si>
  <si>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</si>
  <si>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</si>
  <si>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</si>
  <si>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</si>
  <si>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</si>
  <si>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</si>
  <si>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</si>
  <si>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</si>
  <si>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</si>
  <si>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</si>
  <si>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</si>
  <si>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</si>
  <si>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</si>
  <si>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</si>
  <si>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</si>
  <si>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</si>
  <si>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</si>
  <si>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</si>
  <si>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Trimestral</t>
  </si>
  <si>
    <t>Piezas comunicativas</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</si>
  <si>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</si>
  <si>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</si>
  <si>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</si>
  <si>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 xml:space="preserve">Soportes plan de acción meta 2 y 3. </t>
  </si>
  <si>
    <t>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</si>
  <si>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</si>
  <si>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</si>
  <si>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</si>
  <si>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</si>
  <si>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</si>
  <si>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</si>
  <si>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</si>
  <si>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</si>
  <si>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</si>
  <si>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</si>
  <si>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</si>
  <si>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</si>
  <si>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Número de informes consolidados, elaborados a partir de los reportes enviados por las entidades y organismos distritales en cumplimiento del Decreto 332/2020.</t>
  </si>
  <si>
    <t>Informes consolidados</t>
  </si>
  <si>
    <t>Sumatoria</t>
  </si>
  <si>
    <t>Semestral</t>
  </si>
  <si>
    <t>Reportes realizados</t>
  </si>
  <si>
    <t xml:space="preserve">Número de alianzas que contribuyan a la generación de ingresos y empleo para las mujeres, en el marco de la estrategia de emprendimiento y empleabilidad. </t>
  </si>
  <si>
    <t>Alianzas</t>
  </si>
  <si>
    <t>Orfeo consolidación alianza</t>
  </si>
  <si>
    <t>Diseñar 13 contenidos para el desarrollo de capacidades socioemocionales, técnicas y digitales de las mujeres, en toda su diversidad</t>
  </si>
  <si>
    <t>Porcentaje de avance en la estructuración del proceso contractual (Convenios/Contratos)</t>
  </si>
  <si>
    <t xml:space="preserve">% de avance en la estructuración del Convenios/contratos realizados para la elaboración de los contenidos </t>
  </si>
  <si>
    <t>Anual</t>
  </si>
  <si>
    <t>Actas y listados de asistencia
Documento de formalización del contrato o convenio (minuta, documentos del proceso)</t>
  </si>
  <si>
    <t>ELABORÓ</t>
  </si>
  <si>
    <t>Firma:</t>
  </si>
  <si>
    <t>APROBÓ (Según aplique Gerenta de proyecto, Lider técnica y responsable de proceso)</t>
  </si>
  <si>
    <t>REVISÓ OFICINA ASESORA DE PLANEACIÓN</t>
  </si>
  <si>
    <t xml:space="preserve">VoBo. </t>
  </si>
  <si>
    <t>Nombre: Rocio Duran, Miryam Cuenca (meta 1) 
               Ana María Ochoa, Angela Ávila (meta 2 y 3)</t>
  </si>
  <si>
    <t>Nombre: Angie Paola Mesa Rojas</t>
  </si>
  <si>
    <t>Nombre: Diana María Parra Romero</t>
  </si>
  <si>
    <t>Nombre:</t>
  </si>
  <si>
    <t>Cargo: Contratistas DGC
            Contratistas SCPI</t>
  </si>
  <si>
    <t xml:space="preserve">Cargo: Directora de Gestión del Conocimiento - (Líder técnica meta 1) </t>
  </si>
  <si>
    <t>Cargo: Subsecretaria del Cuidado y Políticas de Igualdad - Gerenta - Líder técnica meta 2,3</t>
  </si>
  <si>
    <t xml:space="preserve">Cargo: </t>
  </si>
  <si>
    <t>Cargo: Jefa Oficina Asesora de Planeación</t>
  </si>
  <si>
    <t>Descripción</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</si>
  <si>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</si>
  <si>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</si>
  <si>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</si>
  <si>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</si>
  <si>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</si>
  <si>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</si>
  <si>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</si>
  <si>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</si>
  <si>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</si>
  <si>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</si>
  <si>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</si>
  <si>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</si>
  <si>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</si>
  <si>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</si>
  <si>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</si>
  <si>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</si>
  <si>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</si>
  <si>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</si>
  <si>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</si>
  <si>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</si>
  <si>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</si>
  <si>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</si>
  <si>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</si>
  <si>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</si>
  <si>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</si>
  <si>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</si>
  <si>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</si>
  <si>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</si>
  <si>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Ejercicio</t>
  </si>
  <si>
    <t>Período</t>
  </si>
  <si>
    <t>Fecha Inicial</t>
  </si>
  <si>
    <t>Fecha Final</t>
  </si>
  <si>
    <t>Centro gestor</t>
  </si>
  <si>
    <t>Fecha Registro</t>
  </si>
  <si>
    <t>Tipo de compromiso</t>
  </si>
  <si>
    <t>Compromiso</t>
  </si>
  <si>
    <t>No. Compromiso</t>
  </si>
  <si>
    <t>Plazo (Días)</t>
  </si>
  <si>
    <t>Forma Pago</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</si>
  <si>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</si>
  <si>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</si>
  <si>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</si>
  <si>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</si>
  <si>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</si>
  <si>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</si>
  <si>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</si>
  <si>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</si>
  <si>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</si>
  <si>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</si>
  <si>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</si>
  <si>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</si>
  <si>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</si>
  <si>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</si>
  <si>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</si>
  <si>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</si>
  <si>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</si>
  <si>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</si>
  <si>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</si>
  <si>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</si>
  <si>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</si>
  <si>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</si>
  <si>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</si>
  <si>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</si>
  <si>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</si>
  <si>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</si>
  <si>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</si>
  <si>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</si>
  <si>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</si>
  <si>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</si>
  <si>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</si>
  <si>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</si>
  <si>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</si>
  <si>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Valor CDP</t>
  </si>
  <si>
    <t>CDP por Comprometer</t>
  </si>
  <si>
    <t>Meta</t>
  </si>
  <si>
    <t>Ene</t>
  </si>
  <si>
    <t>Feb</t>
  </si>
  <si>
    <t>Mar</t>
  </si>
  <si>
    <t>Abr</t>
  </si>
  <si>
    <t>May</t>
  </si>
  <si>
    <t>Jun</t>
  </si>
  <si>
    <t>Jul</t>
  </si>
  <si>
    <t>Ago</t>
  </si>
  <si>
    <t>Sep</t>
  </si>
  <si>
    <t>Oct</t>
  </si>
  <si>
    <t>Nov</t>
  </si>
  <si>
    <t>Dic</t>
  </si>
  <si>
    <t>2022</t>
  </si>
  <si>
    <t>1</t>
  </si>
  <si>
    <t>0121-01</t>
  </si>
  <si>
    <t>145</t>
  </si>
  <si>
    <t>CONTRATO DE PRESTACION DE SERVICIOS PROFESIONALES</t>
  </si>
  <si>
    <t>184</t>
  </si>
  <si>
    <t>334</t>
  </si>
  <si>
    <t>02</t>
  </si>
  <si>
    <t>ORDENES DE PAGO</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</si>
  <si>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</si>
  <si>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</si>
  <si>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</si>
  <si>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O23011601020000007673</t>
  </si>
  <si>
    <t>Desarrollo de capacidades para aumentar la autonomía y empoderamiento de las mujeres en toda su diversidad en Bogotá</t>
  </si>
  <si>
    <t>1-100-F001</t>
  </si>
  <si>
    <t>VA-Recursos distrito</t>
  </si>
  <si>
    <t>O232020200992913</t>
  </si>
  <si>
    <t>Servicios de educación para la formación y el trabajo</t>
  </si>
  <si>
    <t>PM/0121/0103/02050037673</t>
  </si>
  <si>
    <t/>
  </si>
  <si>
    <t>IGUALDAD DE OPORTUNIDADES Y DESARROLLO DE CAPACIDA</t>
  </si>
  <si>
    <t>10</t>
  </si>
  <si>
    <t>CONTRATACIÓN DIRECTA</t>
  </si>
  <si>
    <t>1000379040</t>
  </si>
  <si>
    <t>CC</t>
  </si>
  <si>
    <t>1032444574</t>
  </si>
  <si>
    <t>ANGELICA MARIA MARTINEZ LEAL</t>
  </si>
  <si>
    <t>1000187091</t>
  </si>
  <si>
    <t>ANA ROCIO MURCIA GOMEZ</t>
  </si>
  <si>
    <t>1004993529</t>
  </si>
  <si>
    <t>LUIS GUILLERMO FLECHAS SALCEDO</t>
  </si>
  <si>
    <t>5000254873</t>
  </si>
  <si>
    <t>206861</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</si>
  <si>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</si>
  <si>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</si>
  <si>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</si>
  <si>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</si>
  <si>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</si>
  <si>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</si>
  <si>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</si>
  <si>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</si>
  <si>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</si>
  <si>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810</t>
  </si>
  <si>
    <t>372</t>
  </si>
  <si>
    <t>805</t>
  </si>
  <si>
    <t>Apoyar a la Dirección de Gestión del Conocimiento en la implementación de los procesos formativos asociados a temas de derechos de las mujeres mediante el uso de herramientas TIC, TAC y TEP.PC372</t>
  </si>
  <si>
    <t>PM/0121/0103/02050027673</t>
  </si>
  <si>
    <t>1000356415</t>
  </si>
  <si>
    <t>1033695883</t>
  </si>
  <si>
    <t>LADY CAROLINA NARANJO JIMENEZ</t>
  </si>
  <si>
    <t>5000283384</t>
  </si>
  <si>
    <t>205387</t>
  </si>
  <si>
    <t>3</t>
  </si>
  <si>
    <t>13</t>
  </si>
  <si>
    <t>CONTRATO DE CONSULTORIA</t>
  </si>
  <si>
    <t>911</t>
  </si>
  <si>
    <t>305</t>
  </si>
  <si>
    <t>6</t>
  </si>
  <si>
    <t>927</t>
  </si>
  <si>
    <t>Diseñar y desarrollar el nuevo Sistema de Información Misional de la Secretaría de la Mujer, SIMISIONAL 2.0. PC 429-2021 El presente CDP reemplaza el CDP No. 1319-181948 expedido el día 11-10-2021 por valor de $150.000.000</t>
  </si>
  <si>
    <t>1-501-I001</t>
  </si>
  <si>
    <t>PCC-Otros distrito</t>
  </si>
  <si>
    <t>O232020200883142</t>
  </si>
  <si>
    <t>Servicios de diseño y desarrollo de redes y sistemas en tecnologías de la información (TI)</t>
  </si>
  <si>
    <t>08</t>
  </si>
  <si>
    <t>CONCURSO DE MÉRITOS ABIERTO</t>
  </si>
  <si>
    <t>1001503499</t>
  </si>
  <si>
    <t>NIT</t>
  </si>
  <si>
    <t>901184760</t>
  </si>
  <si>
    <t>TECNOFACTORY S.A.S - BIC</t>
  </si>
  <si>
    <t>5000303404</t>
  </si>
  <si>
    <t>203848</t>
  </si>
  <si>
    <t>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</si>
  <si>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</si>
  <si>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</si>
  <si>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</si>
  <si>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</si>
  <si>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</si>
  <si>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</si>
  <si>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</si>
  <si>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</si>
  <si>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</si>
  <si>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</si>
  <si>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</si>
  <si>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</si>
  <si>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</si>
  <si>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</si>
  <si>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</si>
  <si>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</si>
  <si>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</si>
  <si>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</si>
  <si>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</si>
  <si>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</si>
  <si>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</si>
  <si>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</si>
  <si>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</si>
  <si>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</si>
  <si>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</si>
  <si>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</si>
  <si>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</si>
  <si>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</si>
  <si>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</si>
  <si>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</si>
  <si>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</si>
  <si>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</si>
  <si>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</si>
  <si>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</si>
  <si>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</si>
  <si>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</si>
  <si>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</si>
  <si>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</si>
  <si>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</si>
  <si>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</si>
  <si>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</si>
  <si>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</si>
  <si>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</si>
  <si>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</si>
  <si>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</si>
  <si>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</si>
  <si>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</si>
  <si>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</si>
  <si>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</si>
  <si>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</si>
  <si>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</si>
  <si>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</si>
  <si>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</si>
  <si>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</si>
  <si>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</si>
  <si>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</si>
  <si>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</si>
  <si>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</si>
  <si>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</si>
  <si>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</si>
  <si>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</si>
  <si>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</si>
  <si>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</si>
  <si>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</si>
  <si>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</si>
  <si>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</si>
  <si>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</si>
  <si>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</si>
  <si>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</si>
  <si>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</si>
  <si>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</si>
  <si>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</si>
  <si>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</si>
  <si>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</si>
  <si>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</si>
  <si>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</si>
  <si>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</si>
  <si>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</si>
  <si>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</si>
  <si>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</si>
  <si>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</si>
  <si>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</si>
  <si>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</si>
  <si>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</si>
  <si>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</si>
  <si>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</si>
  <si>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</si>
  <si>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</si>
  <si>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</si>
  <si>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</si>
  <si>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</si>
  <si>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</si>
  <si>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</si>
  <si>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</si>
  <si>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</si>
  <si>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</si>
  <si>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</si>
  <si>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</si>
  <si>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</si>
  <si>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</si>
  <si>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</si>
  <si>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</si>
  <si>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</si>
  <si>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</si>
  <si>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</si>
  <si>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</si>
  <si>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</si>
  <si>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</si>
  <si>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</si>
  <si>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</si>
  <si>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</si>
  <si>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</si>
  <si>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</si>
  <si>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</si>
  <si>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</si>
  <si>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</si>
  <si>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</si>
  <si>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</si>
  <si>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</si>
  <si>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</si>
  <si>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</si>
  <si>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</si>
  <si>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</si>
  <si>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</si>
  <si>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</si>
  <si>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</si>
  <si>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</si>
  <si>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</si>
  <si>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</si>
  <si>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</si>
  <si>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</si>
  <si>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</si>
  <si>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</si>
  <si>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</si>
  <si>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</si>
  <si>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</si>
  <si>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</si>
  <si>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</si>
  <si>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</si>
  <si>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</si>
  <si>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</si>
  <si>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</si>
  <si>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</si>
  <si>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</si>
  <si>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</si>
  <si>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</si>
  <si>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</si>
  <si>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</si>
  <si>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 xml:space="preserve">FORMULACIÓN Y SEGUIMIENTO PLAN DE ACCIÓN </t>
  </si>
  <si>
    <t>ANEXO - TERRITORIALIZACIÓN</t>
  </si>
  <si>
    <t>Página 3 de 3</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</si>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</sst>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_-;\-&quot;$&quot;* #,##0_-;_-&quot;$&quot;* &quot;-&quot;_-;_-@_-"/>
    <numFmt numFmtId="170" formatCode="_-&quot;$&quot;* #,##0.00_-;\-&quot;$&quot;* #,##0.00_-;_-&quot;$&quot;* &quot;-&quot;??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000000000000"/>
  </numFmts>
  <fonts count="6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11"/>
      <color indexed="81"/>
      <name val="Tahoma"/>
      <family val="2"/>
    </font>
    <font>
      <b/>
      <sz val="11"/>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b/>
      <sz val="10"/>
      <color theme="0"/>
      <name val="Times New Roman"/>
      <family val="1"/>
    </font>
    <font>
      <sz val="10"/>
      <color theme="1"/>
      <name val="Times New Roman"/>
      <family val="1"/>
    </font>
    <font>
      <sz val="9"/>
      <color theme="1"/>
      <name val="Times New Roman"/>
      <family val="1"/>
    </font>
    <font>
      <b/>
      <sz val="9"/>
      <color rgb="FF000000"/>
      <name val="Times New Roman"/>
      <family val="1"/>
    </font>
    <font>
      <b/>
      <sz val="9"/>
      <color rgb="FFFF0000"/>
      <name val="Times New Roman"/>
      <family val="1"/>
    </font>
    <font>
      <sz val="9"/>
      <color rgb="FFFF0000"/>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66FFFF"/>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97">
    <xf numFmtId="0" fontId="0" fillId="0" borderId="0"/>
    <xf numFmtId="0" fontId="33" fillId="4" borderId="73" applyNumberFormat="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7" fillId="5" borderId="74" applyNumberFormat="0" applyFont="0" applyFill="0" applyAlignment="0"/>
    <xf numFmtId="0" fontId="37" fillId="5" borderId="75" applyNumberFormat="0" applyFont="0" applyFill="0" applyAlignment="0"/>
    <xf numFmtId="0" fontId="38" fillId="0" borderId="1" applyNumberFormat="0" applyFont="0" applyFill="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38" fillId="0" borderId="0" applyFont="0" applyFill="0" applyBorder="0" applyAlignment="0" applyProtection="0"/>
    <xf numFmtId="171"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0" fontId="40" fillId="6" borderId="0" applyNumberFormat="0" applyProtection="0">
      <alignment horizontal="left" wrapText="1" indent="4"/>
    </xf>
    <xf numFmtId="0" fontId="41" fillId="6" borderId="0" applyNumberFormat="0" applyProtection="0">
      <alignment horizontal="left" wrapText="1" indent="4"/>
    </xf>
    <xf numFmtId="0" fontId="39" fillId="7" borderId="0" applyNumberFormat="0" applyBorder="0" applyAlignment="0" applyProtection="0"/>
    <xf numFmtId="187" fontId="35" fillId="0" borderId="0" applyFill="0" applyBorder="0" applyProtection="0">
      <alignment horizontal="right" vertical="center"/>
    </xf>
    <xf numFmtId="187" fontId="35" fillId="0" borderId="1" applyFill="0" applyProtection="0">
      <alignment horizontal="right" vertical="center"/>
    </xf>
    <xf numFmtId="16" fontId="42" fillId="0" borderId="0" applyFont="0" applyFill="0" applyBorder="0" applyAlignment="0">
      <alignment horizontal="left"/>
    </xf>
    <xf numFmtId="0" fontId="36" fillId="8" borderId="0" applyNumberFormat="0" applyBorder="0" applyProtection="0">
      <alignment horizontal="center" vertical="center"/>
    </xf>
    <xf numFmtId="0" fontId="36" fillId="8" borderId="0" applyNumberFormat="0" applyBorder="0" applyProtection="0">
      <alignment horizontal="center" vertical="center"/>
    </xf>
    <xf numFmtId="0" fontId="36" fillId="9" borderId="0" applyNumberFormat="0" applyBorder="0" applyProtection="0">
      <alignment horizontal="center" vertical="center" wrapText="1"/>
    </xf>
    <xf numFmtId="0" fontId="35" fillId="9" borderId="0" applyNumberFormat="0" applyBorder="0" applyProtection="0">
      <alignment horizontal="right" vertical="center" wrapText="1"/>
    </xf>
    <xf numFmtId="0" fontId="36" fillId="10" borderId="0" applyNumberFormat="0" applyBorder="0" applyProtection="0">
      <alignment horizontal="center" vertical="center"/>
    </xf>
    <xf numFmtId="0" fontId="36" fillId="11" borderId="0" applyNumberFormat="0" applyBorder="0" applyProtection="0">
      <alignment horizontal="center" vertical="center" wrapText="1"/>
    </xf>
    <xf numFmtId="0" fontId="36" fillId="11" borderId="0" applyNumberFormat="0" applyBorder="0" applyProtection="0">
      <alignment horizontal="right" vertical="center" wrapText="1"/>
    </xf>
    <xf numFmtId="0" fontId="36" fillId="11" borderId="1" applyNumberFormat="0" applyProtection="0">
      <alignment horizontal="left" vertical="center" wrapText="1"/>
    </xf>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68"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7" fontId="33" fillId="0" borderId="0" applyFont="0" applyFill="0" applyBorder="0" applyAlignment="0" applyProtection="0"/>
    <xf numFmtId="165" fontId="33" fillId="0" borderId="0" applyFont="0" applyFill="0" applyBorder="0" applyAlignment="0" applyProtection="0"/>
    <xf numFmtId="169"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170" fontId="33" fillId="0" borderId="0" applyFont="0" applyFill="0" applyBorder="0" applyAlignment="0" applyProtection="0"/>
    <xf numFmtId="173" fontId="2" fillId="0" borderId="0" applyFont="0" applyFill="0" applyBorder="0" applyAlignment="0" applyProtection="0"/>
    <xf numFmtId="172" fontId="33"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170" fontId="1" fillId="0" borderId="0" applyFont="0" applyFill="0" applyBorder="0" applyAlignment="0" applyProtection="0"/>
    <xf numFmtId="164" fontId="37"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43" fillId="12" borderId="0" applyNumberFormat="0" applyBorder="0" applyAlignment="0" applyProtection="0"/>
    <xf numFmtId="0" fontId="2" fillId="0" borderId="0"/>
    <xf numFmtId="0" fontId="2" fillId="0" borderId="0"/>
    <xf numFmtId="0" fontId="37" fillId="0" borderId="0"/>
    <xf numFmtId="0" fontId="5" fillId="0" borderId="0"/>
    <xf numFmtId="0" fontId="5" fillId="0" borderId="0"/>
    <xf numFmtId="0" fontId="6" fillId="0" borderId="0"/>
    <xf numFmtId="0" fontId="5" fillId="0" borderId="0"/>
    <xf numFmtId="0" fontId="2" fillId="0" borderId="0"/>
    <xf numFmtId="0" fontId="38" fillId="0" borderId="0"/>
    <xf numFmtId="0" fontId="2" fillId="0" borderId="0"/>
    <xf numFmtId="3" fontId="35" fillId="0" borderId="0" applyFill="0" applyBorder="0" applyProtection="0">
      <alignment horizontal="right" vertical="center"/>
    </xf>
    <xf numFmtId="3" fontId="35" fillId="0" borderId="1" applyFill="0" applyProtection="0">
      <alignment horizontal="right" vertical="center"/>
    </xf>
    <xf numFmtId="9" fontId="33"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0" fontId="41" fillId="0" borderId="0" applyFill="0" applyBorder="0">
      <alignment wrapText="1"/>
    </xf>
    <xf numFmtId="0" fontId="34" fillId="0" borderId="0"/>
    <xf numFmtId="0" fontId="44" fillId="6" borderId="0" applyNumberFormat="0" applyBorder="0" applyProtection="0">
      <alignment horizontal="left" indent="1"/>
    </xf>
  </cellStyleXfs>
  <cellXfs count="733">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3"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5" fillId="0" borderId="0" xfId="90" applyFont="1" applyBorder="1" applyAlignment="1">
      <alignment horizontal="center" vertical="center"/>
    </xf>
    <xf numFmtId="0" fontId="0" fillId="0" borderId="0" xfId="0" applyAlignment="1">
      <alignment vertical="center"/>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78"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2"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6" fillId="23" borderId="13" xfId="0" applyFont="1" applyFill="1" applyBorder="1" applyAlignment="1">
      <alignment vertical="center"/>
    </xf>
    <xf numFmtId="0" fontId="46" fillId="23" borderId="0" xfId="0" applyFont="1" applyFill="1" applyAlignment="1">
      <alignment vertical="center"/>
    </xf>
    <xf numFmtId="0" fontId="46"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6" fontId="12" fillId="0" borderId="10" xfId="37" applyFont="1" applyFill="1" applyBorder="1" applyAlignment="1" applyProtection="1">
      <alignment horizontal="center" vertical="center" wrapText="1"/>
    </xf>
    <xf numFmtId="165" fontId="33"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7"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5" fontId="45"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5"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6" fillId="0" borderId="0" xfId="0" applyFont="1" applyAlignment="1">
      <alignment vertical="center"/>
    </xf>
    <xf numFmtId="0" fontId="46" fillId="0" borderId="1" xfId="0" applyFont="1" applyBorder="1" applyAlignment="1">
      <alignment horizontal="center" vertical="center" wrapText="1"/>
    </xf>
    <xf numFmtId="0" fontId="46" fillId="0" borderId="1" xfId="0" applyFont="1" applyBorder="1" applyAlignment="1">
      <alignment vertical="center"/>
    </xf>
    <xf numFmtId="0" fontId="12" fillId="13" borderId="10" xfId="0" applyFont="1" applyFill="1" applyBorder="1" applyAlignment="1">
      <alignment horizontal="center" vertical="center" wrapText="1"/>
    </xf>
    <xf numFmtId="0" fontId="48" fillId="13" borderId="1" xfId="0" applyFont="1" applyFill="1" applyBorder="1" applyAlignment="1">
      <alignment horizontal="center" vertical="center"/>
    </xf>
    <xf numFmtId="0" fontId="46" fillId="0" borderId="0" xfId="0" applyFont="1" applyAlignment="1">
      <alignment horizontal="center" vertical="center"/>
    </xf>
    <xf numFmtId="0" fontId="49" fillId="0" borderId="1" xfId="0" applyFont="1" applyBorder="1" applyAlignment="1">
      <alignment vertical="center"/>
    </xf>
    <xf numFmtId="0" fontId="48" fillId="13" borderId="1" xfId="0" applyFont="1" applyFill="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41" fontId="46" fillId="0" borderId="1" xfId="38" applyFont="1" applyFill="1" applyBorder="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50" fillId="13" borderId="1" xfId="0" applyFont="1" applyFill="1" applyBorder="1" applyAlignment="1">
      <alignment vertical="center"/>
    </xf>
    <xf numFmtId="41" fontId="46" fillId="0" borderId="2" xfId="38" applyFont="1" applyFill="1" applyBorder="1" applyAlignment="1">
      <alignment vertical="center"/>
    </xf>
    <xf numFmtId="49" fontId="46" fillId="0" borderId="2" xfId="38" applyNumberFormat="1" applyFont="1" applyFill="1" applyBorder="1" applyAlignment="1">
      <alignment vertical="center"/>
    </xf>
    <xf numFmtId="49" fontId="46" fillId="0" borderId="1" xfId="38" applyNumberFormat="1" applyFont="1" applyFill="1" applyBorder="1" applyAlignment="1">
      <alignment vertical="center"/>
    </xf>
    <xf numFmtId="0" fontId="46" fillId="0" borderId="0" xfId="0" applyFont="1" applyAlignment="1">
      <alignment horizontal="left" vertical="center"/>
    </xf>
    <xf numFmtId="0" fontId="50" fillId="25" borderId="1" xfId="0" applyFont="1" applyFill="1" applyBorder="1" applyAlignment="1">
      <alignment horizontal="center" vertical="center"/>
    </xf>
    <xf numFmtId="0" fontId="46" fillId="0" borderId="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vertical="center" wrapText="1"/>
    </xf>
    <xf numFmtId="0" fontId="50" fillId="0" borderId="1" xfId="0" applyFont="1" applyBorder="1" applyAlignment="1">
      <alignment vertical="center" wrapText="1"/>
    </xf>
    <xf numFmtId="0" fontId="11" fillId="23" borderId="1" xfId="0" applyFont="1" applyFill="1" applyBorder="1" applyAlignment="1">
      <alignment horizontal="left" vertical="center" wrapText="1"/>
    </xf>
    <xf numFmtId="0" fontId="50" fillId="0" borderId="10" xfId="0" applyFont="1" applyBorder="1" applyAlignment="1">
      <alignment horizontal="left" vertical="center" wrapText="1"/>
    </xf>
    <xf numFmtId="0" fontId="46"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0" fontId="17" fillId="23" borderId="0" xfId="0" applyFont="1" applyFill="1" applyAlignment="1">
      <alignment vertical="center"/>
    </xf>
    <xf numFmtId="0" fontId="17" fillId="23" borderId="0" xfId="0" applyFont="1" applyFill="1" applyAlignment="1">
      <alignment horizontal="center" vertical="center"/>
    </xf>
    <xf numFmtId="49" fontId="12" fillId="13"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6"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6" borderId="1" xfId="0" applyFont="1" applyFill="1" applyBorder="1" applyAlignment="1">
      <alignment horizontal="left" vertical="center"/>
    </xf>
    <xf numFmtId="0" fontId="12" fillId="13" borderId="1" xfId="0" applyFont="1" applyFill="1" applyBorder="1" applyAlignment="1">
      <alignment horizontal="left" vertical="center" wrapText="1"/>
    </xf>
    <xf numFmtId="0" fontId="12" fillId="13" borderId="1" xfId="0" applyFont="1" applyFill="1" applyBorder="1" applyAlignment="1">
      <alignment vertical="center" wrapText="1"/>
    </xf>
    <xf numFmtId="179" fontId="13" fillId="26" borderId="1" xfId="57" applyNumberFormat="1" applyFont="1" applyFill="1" applyBorder="1" applyAlignment="1">
      <alignment horizontal="center" vertical="center"/>
    </xf>
    <xf numFmtId="179" fontId="13" fillId="26" borderId="1" xfId="0" applyNumberFormat="1" applyFont="1" applyFill="1" applyBorder="1" applyAlignment="1">
      <alignment horizontal="center" vertical="center"/>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51" fillId="0" borderId="0" xfId="0" applyFont="1" applyAlignment="1">
      <alignment horizontal="center" vertical="center"/>
    </xf>
    <xf numFmtId="0" fontId="45"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3" fillId="0" borderId="1" xfId="36" applyNumberFormat="1" applyFont="1" applyBorder="1" applyAlignment="1">
      <alignment vertical="center"/>
    </xf>
    <xf numFmtId="175" fontId="33" fillId="0" borderId="8" xfId="36" applyNumberFormat="1" applyFont="1" applyBorder="1" applyAlignment="1">
      <alignment vertical="center"/>
    </xf>
    <xf numFmtId="175" fontId="33" fillId="0" borderId="26" xfId="36" applyNumberFormat="1" applyFont="1" applyBorder="1" applyAlignment="1">
      <alignment vertical="center"/>
    </xf>
    <xf numFmtId="175" fontId="33" fillId="0" borderId="19" xfId="36" applyNumberFormat="1" applyFont="1" applyBorder="1" applyAlignment="1">
      <alignment vertical="center"/>
    </xf>
    <xf numFmtId="175" fontId="33" fillId="0" borderId="4" xfId="36" applyNumberFormat="1" applyFont="1" applyBorder="1" applyAlignment="1">
      <alignment vertical="center"/>
    </xf>
    <xf numFmtId="175" fontId="33" fillId="0" borderId="2" xfId="36" applyNumberFormat="1" applyFont="1" applyBorder="1" applyAlignment="1">
      <alignment vertical="center"/>
    </xf>
    <xf numFmtId="175" fontId="33" fillId="0" borderId="27" xfId="36" applyNumberFormat="1" applyFont="1" applyBorder="1" applyAlignment="1">
      <alignment vertical="center"/>
    </xf>
    <xf numFmtId="175" fontId="33" fillId="0" borderId="20" xfId="36" applyNumberFormat="1" applyFont="1" applyBorder="1" applyAlignment="1">
      <alignment vertical="center"/>
    </xf>
    <xf numFmtId="9" fontId="33" fillId="0" borderId="21" xfId="90" applyFont="1" applyBorder="1" applyAlignment="1">
      <alignment vertical="center"/>
    </xf>
    <xf numFmtId="9" fontId="33" fillId="0" borderId="9" xfId="90" applyFont="1" applyBorder="1" applyAlignment="1">
      <alignment vertical="center"/>
    </xf>
    <xf numFmtId="9" fontId="33" fillId="0" borderId="28" xfId="90" applyFont="1" applyBorder="1" applyAlignment="1">
      <alignment vertical="center"/>
    </xf>
    <xf numFmtId="9" fontId="33" fillId="0" borderId="29" xfId="90" applyFont="1" applyBorder="1" applyAlignment="1">
      <alignment vertical="center"/>
    </xf>
    <xf numFmtId="0" fontId="3" fillId="13" borderId="10" xfId="0" applyFont="1" applyFill="1" applyBorder="1" applyAlignment="1">
      <alignment horizontal="center" vertical="center" wrapText="1"/>
    </xf>
    <xf numFmtId="49" fontId="3" fillId="13" borderId="10" xfId="0" applyNumberFormat="1"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4" xfId="0" applyFont="1" applyFill="1" applyBorder="1" applyAlignment="1">
      <alignment horizontal="center" vertical="center" wrapText="1"/>
    </xf>
    <xf numFmtId="179" fontId="13" fillId="0" borderId="1" xfId="57" applyNumberFormat="1" applyFont="1" applyFill="1" applyBorder="1" applyAlignment="1">
      <alignment horizontal="center" vertical="center"/>
    </xf>
    <xf numFmtId="0" fontId="17" fillId="27" borderId="1" xfId="0" applyFont="1" applyFill="1" applyBorder="1" applyAlignment="1">
      <alignment horizontal="center" vertical="center"/>
    </xf>
    <xf numFmtId="0" fontId="13" fillId="27" borderId="1" xfId="0" applyFont="1" applyFill="1" applyBorder="1" applyAlignment="1">
      <alignment horizontal="center" vertical="center"/>
    </xf>
    <xf numFmtId="9" fontId="33" fillId="0" borderId="2" xfId="90" applyFont="1" applyBorder="1" applyAlignment="1">
      <alignment vertical="center"/>
    </xf>
    <xf numFmtId="0" fontId="12" fillId="13" borderId="2" xfId="0" applyFont="1" applyFill="1" applyBorder="1" applyAlignment="1">
      <alignment horizontal="center" vertical="center" wrapText="1"/>
    </xf>
    <xf numFmtId="9" fontId="46" fillId="0" borderId="0" xfId="90" applyFont="1" applyAlignment="1">
      <alignment vertical="center"/>
    </xf>
    <xf numFmtId="0" fontId="50" fillId="25" borderId="1" xfId="0" applyFont="1" applyFill="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180" fontId="17" fillId="0" borderId="1" xfId="56" applyNumberFormat="1" applyFont="1" applyBorder="1" applyAlignment="1">
      <alignment vertical="center"/>
    </xf>
    <xf numFmtId="180" fontId="13" fillId="26" borderId="1" xfId="56"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24" borderId="31" xfId="78" applyFont="1" applyFill="1" applyBorder="1" applyAlignment="1">
      <alignment horizontal="center" vertical="center" wrapText="1"/>
    </xf>
    <xf numFmtId="0" fontId="12" fillId="23" borderId="83" xfId="78" applyFont="1" applyFill="1" applyBorder="1" applyAlignment="1">
      <alignment vertical="center" wrapText="1"/>
    </xf>
    <xf numFmtId="0" fontId="12" fillId="23" borderId="84"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5" fontId="12" fillId="0" borderId="10" xfId="36" applyNumberFormat="1" applyFont="1" applyFill="1" applyBorder="1" applyAlignment="1" applyProtection="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3" fontId="21" fillId="0" borderId="1" xfId="90" applyNumberFormat="1" applyFont="1" applyFill="1" applyBorder="1" applyAlignment="1">
      <alignment horizontal="center" vertical="center" wrapText="1"/>
    </xf>
    <xf numFmtId="0" fontId="21" fillId="0" borderId="4" xfId="0" applyFont="1" applyBorder="1" applyAlignment="1">
      <alignment horizontal="center" vertical="center" wrapText="1"/>
    </xf>
    <xf numFmtId="9" fontId="21" fillId="0" borderId="1" xfId="90" applyFont="1" applyFill="1" applyBorder="1" applyAlignment="1">
      <alignment horizontal="center" vertical="center" wrapText="1"/>
    </xf>
    <xf numFmtId="9" fontId="21" fillId="0" borderId="1" xfId="90" applyFont="1" applyFill="1" applyBorder="1" applyAlignment="1">
      <alignment horizontal="center" vertical="center"/>
    </xf>
    <xf numFmtId="175" fontId="33" fillId="0" borderId="27" xfId="36" applyNumberFormat="1" applyFont="1" applyFill="1" applyBorder="1" applyAlignment="1">
      <alignment vertical="center"/>
    </xf>
    <xf numFmtId="175" fontId="33" fillId="0" borderId="4" xfId="36" applyNumberFormat="1" applyFont="1" applyFill="1" applyBorder="1" applyAlignment="1">
      <alignment vertical="center"/>
    </xf>
    <xf numFmtId="175" fontId="33" fillId="0" borderId="8" xfId="36" applyNumberFormat="1" applyFont="1" applyFill="1" applyBorder="1" applyAlignment="1">
      <alignment vertical="center"/>
    </xf>
    <xf numFmtId="175" fontId="33" fillId="0" borderId="1" xfId="36" applyNumberFormat="1" applyFont="1" applyFill="1" applyBorder="1" applyAlignment="1">
      <alignment vertical="center"/>
    </xf>
    <xf numFmtId="175" fontId="33" fillId="0" borderId="26" xfId="36" applyNumberFormat="1" applyFont="1" applyFill="1" applyBorder="1" applyAlignment="1">
      <alignment vertical="center"/>
    </xf>
    <xf numFmtId="175" fontId="33"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2" fillId="28" borderId="0" xfId="0" applyFont="1" applyFill="1" applyAlignment="1">
      <alignment horizontal="center" vertical="center" wrapText="1"/>
    </xf>
    <xf numFmtId="0" fontId="53" fillId="0" borderId="17" xfId="0" applyFont="1" applyBorder="1" applyAlignment="1">
      <alignment horizontal="center" vertical="center" wrapText="1"/>
    </xf>
    <xf numFmtId="0" fontId="53" fillId="0" borderId="36" xfId="0" applyFont="1" applyBorder="1" applyAlignment="1">
      <alignment horizontal="center" vertical="center" wrapText="1"/>
    </xf>
    <xf numFmtId="3" fontId="53" fillId="0" borderId="36" xfId="0" applyNumberFormat="1" applyFont="1" applyBorder="1" applyAlignment="1">
      <alignment horizontal="center" vertical="center" wrapText="1"/>
    </xf>
    <xf numFmtId="0" fontId="53" fillId="0" borderId="37" xfId="0" applyFont="1" applyBorder="1" applyAlignment="1">
      <alignment horizontal="center" vertical="center" wrapText="1"/>
    </xf>
    <xf numFmtId="0" fontId="53" fillId="0" borderId="16" xfId="0" applyFont="1" applyBorder="1" applyAlignment="1">
      <alignment horizontal="center" vertical="center" wrapText="1"/>
    </xf>
    <xf numFmtId="3" fontId="53" fillId="0" borderId="16" xfId="0" applyNumberFormat="1" applyFont="1" applyBorder="1" applyAlignment="1">
      <alignment horizontal="center" vertical="center" wrapText="1"/>
    </xf>
    <xf numFmtId="0" fontId="0" fillId="28" borderId="0" xfId="0" applyFill="1" applyAlignment="1">
      <alignment vertical="center" wrapText="1"/>
    </xf>
    <xf numFmtId="3" fontId="52" fillId="28" borderId="0" xfId="0" applyNumberFormat="1" applyFont="1" applyFill="1" applyAlignment="1">
      <alignment horizontal="center" vertical="center" wrapText="1"/>
    </xf>
    <xf numFmtId="0" fontId="54" fillId="0" borderId="0" xfId="0" applyFont="1" applyAlignment="1">
      <alignment vertical="center"/>
    </xf>
    <xf numFmtId="0" fontId="53" fillId="14" borderId="37" xfId="0" applyFont="1" applyFill="1" applyBorder="1" applyAlignment="1">
      <alignment horizontal="center" vertical="center" wrapText="1"/>
    </xf>
    <xf numFmtId="0" fontId="53" fillId="14" borderId="16" xfId="0" applyFont="1" applyFill="1" applyBorder="1" applyAlignment="1">
      <alignment horizontal="center" vertical="center" wrapText="1"/>
    </xf>
    <xf numFmtId="3" fontId="53" fillId="14" borderId="16" xfId="0" applyNumberFormat="1" applyFont="1" applyFill="1" applyBorder="1" applyAlignment="1">
      <alignment horizontal="center" vertical="center" wrapText="1"/>
    </xf>
    <xf numFmtId="0" fontId="0" fillId="14" borderId="0" xfId="0" applyFill="1"/>
    <xf numFmtId="0" fontId="53" fillId="0" borderId="36" xfId="0" applyFont="1" applyBorder="1" applyAlignment="1">
      <alignment horizontal="left" vertical="center" wrapText="1"/>
    </xf>
    <xf numFmtId="0" fontId="53" fillId="0" borderId="16" xfId="0" applyFont="1" applyBorder="1" applyAlignment="1">
      <alignment horizontal="left" vertical="center" wrapText="1"/>
    </xf>
    <xf numFmtId="0" fontId="53" fillId="14" borderId="16" xfId="0" applyFont="1" applyFill="1" applyBorder="1" applyAlignment="1">
      <alignment horizontal="left" vertical="center" wrapText="1"/>
    </xf>
    <xf numFmtId="0" fontId="53" fillId="0" borderId="36" xfId="0" applyFont="1" applyBorder="1" applyAlignment="1">
      <alignment horizontal="justify" vertical="top" wrapText="1"/>
    </xf>
    <xf numFmtId="0" fontId="53" fillId="0" borderId="16" xfId="0" applyFont="1" applyBorder="1" applyAlignment="1">
      <alignment horizontal="justify" vertical="top" wrapText="1"/>
    </xf>
    <xf numFmtId="0" fontId="53" fillId="14" borderId="16" xfId="0" applyFont="1" applyFill="1" applyBorder="1" applyAlignment="1">
      <alignment horizontal="justify" vertical="top" wrapText="1"/>
    </xf>
    <xf numFmtId="0" fontId="55" fillId="0" borderId="16" xfId="0" applyFont="1" applyBorder="1" applyAlignment="1">
      <alignment horizontal="justify" vertical="top"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vertical="center"/>
    </xf>
    <xf numFmtId="14"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5"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5" xfId="0" applyFont="1" applyBorder="1" applyAlignment="1">
      <alignment horizontal="center" vertical="center" wrapText="1"/>
    </xf>
    <xf numFmtId="0" fontId="25" fillId="32" borderId="85" xfId="0" applyFont="1" applyFill="1" applyBorder="1" applyAlignment="1">
      <alignment horizontal="center" vertical="center" wrapText="1"/>
    </xf>
    <xf numFmtId="0" fontId="46" fillId="0" borderId="1" xfId="0" applyFont="1" applyBorder="1" applyAlignment="1">
      <alignment horizontal="center" vertical="center"/>
    </xf>
    <xf numFmtId="0" fontId="56" fillId="0" borderId="1" xfId="0" applyFont="1" applyBorder="1" applyAlignment="1">
      <alignment vertical="center" wrapText="1"/>
    </xf>
    <xf numFmtId="0" fontId="56" fillId="0" borderId="8" xfId="0" applyFont="1" applyBorder="1" applyAlignment="1">
      <alignment vertical="center"/>
    </xf>
    <xf numFmtId="3" fontId="56" fillId="0" borderId="1" xfId="0" applyNumberFormat="1" applyFont="1" applyBorder="1" applyAlignment="1">
      <alignment vertical="center" wrapText="1"/>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0" fontId="57" fillId="34" borderId="32" xfId="0" applyFont="1" applyFill="1" applyBorder="1" applyAlignment="1">
      <alignment horizontal="center" vertical="center" wrapText="1"/>
    </xf>
    <xf numFmtId="0" fontId="57" fillId="34" borderId="34" xfId="0" applyFont="1" applyFill="1" applyBorder="1" applyAlignment="1">
      <alignment horizontal="center" vertical="center" wrapText="1"/>
    </xf>
    <xf numFmtId="0" fontId="58" fillId="0" borderId="27" xfId="0" applyFont="1" applyBorder="1" applyAlignment="1">
      <alignment horizontal="justify" vertical="center" wrapText="1"/>
    </xf>
    <xf numFmtId="174" fontId="58" fillId="0" borderId="29" xfId="0" applyNumberFormat="1" applyFont="1" applyBorder="1" applyAlignment="1">
      <alignment horizontal="right" vertical="center"/>
    </xf>
    <xf numFmtId="0" fontId="58" fillId="0" borderId="8" xfId="0" applyFont="1" applyBorder="1" applyAlignment="1">
      <alignment horizontal="justify" vertical="center" wrapText="1"/>
    </xf>
    <xf numFmtId="174" fontId="58" fillId="0" borderId="9" xfId="0" applyNumberFormat="1" applyFont="1" applyBorder="1" applyAlignment="1">
      <alignment horizontal="right" vertical="center"/>
    </xf>
    <xf numFmtId="10" fontId="0" fillId="0" borderId="0" xfId="0" applyNumberFormat="1" applyAlignment="1">
      <alignment vertical="center"/>
    </xf>
    <xf numFmtId="185" fontId="12" fillId="0" borderId="10" xfId="78" applyNumberFormat="1" applyFont="1" applyBorder="1" applyAlignment="1">
      <alignment horizontal="center" vertical="center" wrapText="1"/>
    </xf>
    <xf numFmtId="168" fontId="12" fillId="0" borderId="10" xfId="36" applyFont="1" applyFill="1" applyBorder="1" applyAlignment="1" applyProtection="1">
      <alignment horizontal="center" vertical="center" wrapText="1"/>
    </xf>
    <xf numFmtId="0" fontId="59" fillId="0" borderId="8" xfId="0" applyFont="1" applyBorder="1" applyAlignment="1">
      <alignment vertical="center"/>
    </xf>
    <xf numFmtId="0" fontId="59" fillId="0" borderId="1" xfId="0" applyFont="1" applyBorder="1" applyAlignment="1">
      <alignment vertical="center"/>
    </xf>
    <xf numFmtId="3" fontId="59" fillId="0" borderId="1" xfId="90" applyNumberFormat="1" applyFont="1" applyFill="1" applyBorder="1" applyAlignment="1">
      <alignment vertical="center" wrapText="1"/>
    </xf>
    <xf numFmtId="166" fontId="59" fillId="0" borderId="1" xfId="37" applyFont="1" applyFill="1" applyBorder="1" applyAlignment="1">
      <alignment vertical="center" wrapText="1"/>
    </xf>
    <xf numFmtId="0" fontId="59" fillId="0" borderId="0" xfId="0" applyFont="1" applyAlignment="1">
      <alignment vertical="center"/>
    </xf>
    <xf numFmtId="10" fontId="21" fillId="0" borderId="38" xfId="0" applyNumberFormat="1" applyFont="1" applyBorder="1" applyAlignment="1">
      <alignment vertical="center"/>
    </xf>
    <xf numFmtId="0" fontId="21" fillId="0" borderId="4" xfId="0" applyFont="1" applyBorder="1" applyAlignment="1">
      <alignment horizontal="center" vertical="center"/>
    </xf>
    <xf numFmtId="3" fontId="59" fillId="0" borderId="8" xfId="0" applyNumberFormat="1" applyFont="1" applyBorder="1" applyAlignment="1">
      <alignment vertical="center"/>
    </xf>
    <xf numFmtId="3" fontId="59" fillId="0" borderId="1" xfId="0" applyNumberFormat="1" applyFont="1" applyBorder="1" applyAlignment="1">
      <alignment vertical="center"/>
    </xf>
    <xf numFmtId="3" fontId="59" fillId="0" borderId="9" xfId="0" applyNumberFormat="1" applyFont="1" applyBorder="1" applyAlignment="1">
      <alignment vertical="center"/>
    </xf>
    <xf numFmtId="0" fontId="21" fillId="0" borderId="4" xfId="0" applyFont="1" applyBorder="1" applyAlignment="1">
      <alignment horizontal="justify" vertical="center" wrapText="1"/>
    </xf>
    <xf numFmtId="0" fontId="21" fillId="0" borderId="1" xfId="0" applyFont="1" applyBorder="1" applyAlignment="1">
      <alignment vertical="center" wrapText="1"/>
    </xf>
    <xf numFmtId="3" fontId="21" fillId="0" borderId="8" xfId="0" applyNumberFormat="1" applyFont="1" applyBorder="1" applyAlignment="1">
      <alignment vertical="center"/>
    </xf>
    <xf numFmtId="0" fontId="59" fillId="0" borderId="9" xfId="0" applyFont="1" applyBorder="1" applyAlignment="1">
      <alignment vertical="center"/>
    </xf>
    <xf numFmtId="9" fontId="59" fillId="0" borderId="1" xfId="90" applyFont="1" applyBorder="1" applyAlignment="1">
      <alignment vertical="center"/>
    </xf>
    <xf numFmtId="0" fontId="59" fillId="0" borderId="26" xfId="0" applyFont="1" applyBorder="1" applyAlignment="1">
      <alignment vertical="center"/>
    </xf>
    <xf numFmtId="0" fontId="59" fillId="0" borderId="28" xfId="0" applyFont="1" applyBorder="1" applyAlignment="1">
      <alignment vertical="center"/>
    </xf>
    <xf numFmtId="9" fontId="21" fillId="0" borderId="9" xfId="90" applyFont="1" applyFill="1" applyBorder="1" applyAlignment="1">
      <alignment horizontal="center" vertical="center"/>
    </xf>
    <xf numFmtId="3" fontId="21" fillId="0" borderId="19" xfId="0" applyNumberFormat="1" applyFont="1" applyBorder="1" applyAlignment="1">
      <alignment vertical="center"/>
    </xf>
    <xf numFmtId="3" fontId="21" fillId="0" borderId="19" xfId="90" applyNumberFormat="1" applyFont="1" applyFill="1" applyBorder="1" applyAlignment="1">
      <alignment vertical="center"/>
    </xf>
    <xf numFmtId="3" fontId="21" fillId="0" borderId="28" xfId="0" applyNumberFormat="1" applyFont="1" applyBorder="1" applyAlignment="1">
      <alignment vertical="center"/>
    </xf>
    <xf numFmtId="0" fontId="60" fillId="0" borderId="8" xfId="0" applyFont="1" applyBorder="1" applyAlignment="1">
      <alignment vertical="center"/>
    </xf>
    <xf numFmtId="0" fontId="60" fillId="0" borderId="5" xfId="0" applyFont="1" applyBorder="1" applyAlignment="1">
      <alignment vertical="center"/>
    </xf>
    <xf numFmtId="0" fontId="21" fillId="0" borderId="22" xfId="0" applyFont="1" applyBorder="1" applyAlignment="1">
      <alignment vertical="center"/>
    </xf>
    <xf numFmtId="0" fontId="56" fillId="0" borderId="27" xfId="0" applyFont="1" applyBorder="1" applyAlignment="1">
      <alignment vertical="center"/>
    </xf>
    <xf numFmtId="0" fontId="56" fillId="0" borderId="39" xfId="0" applyFont="1" applyBorder="1" applyAlignment="1">
      <alignment vertical="center"/>
    </xf>
    <xf numFmtId="0" fontId="21" fillId="0" borderId="39" xfId="0" applyFont="1" applyBorder="1" applyAlignment="1">
      <alignment vertical="center"/>
    </xf>
    <xf numFmtId="0" fontId="60" fillId="0" borderId="39" xfId="0" applyFont="1" applyBorder="1" applyAlignment="1">
      <alignment vertical="center"/>
    </xf>
    <xf numFmtId="0" fontId="56" fillId="0" borderId="29" xfId="0" applyFont="1" applyBorder="1" applyAlignment="1">
      <alignment vertical="center"/>
    </xf>
    <xf numFmtId="0" fontId="59" fillId="0" borderId="19" xfId="0" applyFont="1" applyBorder="1" applyAlignment="1">
      <alignment vertical="center"/>
    </xf>
    <xf numFmtId="0" fontId="21" fillId="0" borderId="27" xfId="0" applyFont="1" applyBorder="1" applyAlignment="1">
      <alignment horizontal="center" vertical="center"/>
    </xf>
    <xf numFmtId="3" fontId="21" fillId="0" borderId="4" xfId="90" applyNumberFormat="1" applyFont="1" applyFill="1" applyBorder="1" applyAlignment="1">
      <alignment horizontal="center" vertical="center" wrapText="1"/>
    </xf>
    <xf numFmtId="166" fontId="21" fillId="0" borderId="4" xfId="37" applyFont="1" applyFill="1" applyBorder="1" applyAlignment="1">
      <alignment horizontal="center" vertical="center" wrapText="1"/>
    </xf>
    <xf numFmtId="0" fontId="59" fillId="0" borderId="27" xfId="0" applyFont="1" applyBorder="1" applyAlignment="1">
      <alignment vertical="center"/>
    </xf>
    <xf numFmtId="3" fontId="21" fillId="0" borderId="4" xfId="0" applyNumberFormat="1" applyFont="1" applyBorder="1" applyAlignment="1">
      <alignment horizontal="center" vertical="center"/>
    </xf>
    <xf numFmtId="3" fontId="21" fillId="0" borderId="29" xfId="0" applyNumberFormat="1" applyFont="1" applyBorder="1" applyAlignment="1">
      <alignment horizontal="center" vertical="center"/>
    </xf>
    <xf numFmtId="0" fontId="59" fillId="0" borderId="4" xfId="0" applyFont="1" applyBorder="1" applyAlignment="1">
      <alignment vertical="center"/>
    </xf>
    <xf numFmtId="0" fontId="59" fillId="0" borderId="29" xfId="0" applyFont="1" applyBorder="1" applyAlignment="1">
      <alignment vertical="center"/>
    </xf>
    <xf numFmtId="0" fontId="61" fillId="0" borderId="4" xfId="90" applyNumberFormat="1" applyFont="1" applyBorder="1" applyAlignment="1">
      <alignment vertical="center"/>
    </xf>
    <xf numFmtId="0" fontId="50" fillId="13" borderId="26" xfId="0" applyFont="1" applyFill="1" applyBorder="1" applyAlignment="1">
      <alignment horizontal="center" vertical="center" wrapText="1"/>
    </xf>
    <xf numFmtId="0" fontId="50" fillId="13" borderId="19"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8" xfId="0" applyFont="1" applyFill="1" applyBorder="1" applyAlignment="1">
      <alignment horizontal="center" vertical="center" wrapText="1"/>
    </xf>
    <xf numFmtId="9" fontId="59" fillId="0" borderId="20" xfId="90" applyFont="1" applyBorder="1" applyAlignment="1">
      <alignment vertical="center"/>
    </xf>
    <xf numFmtId="9" fontId="59" fillId="0" borderId="2" xfId="90" applyFont="1" applyBorder="1" applyAlignment="1">
      <alignment vertical="center"/>
    </xf>
    <xf numFmtId="9" fontId="59" fillId="0" borderId="21" xfId="90" applyFont="1" applyBorder="1" applyAlignment="1">
      <alignment vertical="center"/>
    </xf>
    <xf numFmtId="9" fontId="50" fillId="13" borderId="21" xfId="90" applyFont="1" applyFill="1" applyBorder="1" applyAlignment="1">
      <alignment horizontal="center" vertical="center" wrapText="1"/>
    </xf>
    <xf numFmtId="9" fontId="59" fillId="0" borderId="8" xfId="90" applyFont="1" applyBorder="1" applyAlignment="1">
      <alignment vertical="center"/>
    </xf>
    <xf numFmtId="0" fontId="21" fillId="0" borderId="8" xfId="0" applyFont="1" applyBorder="1" applyAlignment="1">
      <alignment vertical="center" wrapText="1"/>
    </xf>
    <xf numFmtId="9" fontId="59" fillId="0" borderId="26" xfId="90" applyFont="1" applyBorder="1" applyAlignment="1">
      <alignment vertical="center"/>
    </xf>
    <xf numFmtId="9" fontId="59" fillId="0" borderId="19" xfId="90" applyFont="1" applyBorder="1" applyAlignment="1">
      <alignment vertical="center"/>
    </xf>
    <xf numFmtId="0" fontId="59" fillId="0" borderId="27" xfId="90" applyNumberFormat="1" applyFont="1" applyBorder="1" applyAlignment="1">
      <alignment vertical="center"/>
    </xf>
    <xf numFmtId="0" fontId="59" fillId="0" borderId="4" xfId="90" applyNumberFormat="1" applyFont="1" applyBorder="1" applyAlignment="1">
      <alignment vertical="center"/>
    </xf>
    <xf numFmtId="0" fontId="62" fillId="0" borderId="29" xfId="0" applyFont="1" applyBorder="1" applyAlignment="1">
      <alignment vertical="center" wrapText="1"/>
    </xf>
    <xf numFmtId="166" fontId="21" fillId="0" borderId="29" xfId="37" applyFont="1" applyFill="1" applyBorder="1" applyAlignment="1">
      <alignment horizontal="left" vertical="center" wrapText="1"/>
    </xf>
    <xf numFmtId="166" fontId="21" fillId="0" borderId="9" xfId="37" applyFont="1" applyFill="1" applyBorder="1" applyAlignment="1">
      <alignment horizontal="left" vertical="center" wrapText="1"/>
    </xf>
    <xf numFmtId="166" fontId="59" fillId="0" borderId="9" xfId="37" applyFont="1" applyFill="1" applyBorder="1" applyAlignment="1">
      <alignment vertical="center" wrapText="1"/>
    </xf>
    <xf numFmtId="0" fontId="56" fillId="0" borderId="9" xfId="0" applyFont="1" applyBorder="1" applyAlignment="1">
      <alignment vertical="center" wrapText="1"/>
    </xf>
    <xf numFmtId="0" fontId="21" fillId="0" borderId="19"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9" xfId="0" applyFont="1" applyBorder="1" applyAlignment="1">
      <alignment horizontal="center" vertical="center" wrapText="1"/>
    </xf>
    <xf numFmtId="3" fontId="21" fillId="0" borderId="19" xfId="90" applyNumberFormat="1" applyFont="1" applyFill="1" applyBorder="1" applyAlignment="1">
      <alignment vertical="center" wrapText="1"/>
    </xf>
    <xf numFmtId="9" fontId="21" fillId="0" borderId="19" xfId="90" applyFont="1" applyFill="1" applyBorder="1" applyAlignment="1">
      <alignment vertical="center" wrapText="1"/>
    </xf>
    <xf numFmtId="166" fontId="21" fillId="0" borderId="19" xfId="37" applyFont="1" applyFill="1" applyBorder="1" applyAlignment="1">
      <alignment vertical="center" wrapText="1"/>
    </xf>
    <xf numFmtId="166" fontId="21" fillId="0" borderId="28" xfId="37" applyFont="1" applyFill="1" applyBorder="1" applyAlignment="1">
      <alignment vertical="center" wrapText="1"/>
    </xf>
    <xf numFmtId="9" fontId="11" fillId="0" borderId="4" xfId="90" applyFont="1" applyFill="1" applyBorder="1" applyAlignment="1" applyProtection="1">
      <alignment horizontal="center" vertical="center" wrapText="1"/>
      <protection locked="0"/>
    </xf>
    <xf numFmtId="175" fontId="33" fillId="35" borderId="27" xfId="36" applyNumberFormat="1" applyFont="1" applyFill="1" applyBorder="1" applyAlignment="1">
      <alignment vertical="center"/>
    </xf>
    <xf numFmtId="175" fontId="33" fillId="35" borderId="1" xfId="36" applyNumberFormat="1" applyFont="1" applyFill="1" applyBorder="1" applyAlignment="1">
      <alignment vertical="center"/>
    </xf>
    <xf numFmtId="175" fontId="0" fillId="0" borderId="0" xfId="0" applyNumberFormat="1" applyAlignment="1">
      <alignment vertical="center"/>
    </xf>
    <xf numFmtId="175" fontId="33" fillId="0" borderId="40" xfId="36" applyNumberFormat="1" applyFont="1" applyBorder="1" applyAlignment="1">
      <alignment vertical="center"/>
    </xf>
    <xf numFmtId="175" fontId="33" fillId="35" borderId="4" xfId="36" applyNumberFormat="1" applyFont="1" applyFill="1" applyBorder="1" applyAlignment="1">
      <alignment vertical="center"/>
    </xf>
    <xf numFmtId="175" fontId="33" fillId="35" borderId="8" xfId="36" applyNumberFormat="1" applyFont="1" applyFill="1" applyBorder="1" applyAlignment="1">
      <alignment vertical="center"/>
    </xf>
    <xf numFmtId="0" fontId="0" fillId="0" borderId="0" xfId="0" applyAlignment="1">
      <alignment horizontal="center"/>
    </xf>
    <xf numFmtId="183" fontId="0" fillId="0" borderId="0" xfId="0" applyNumberFormat="1"/>
    <xf numFmtId="0" fontId="63" fillId="0" borderId="86" xfId="0" applyFont="1" applyBorder="1" applyAlignment="1">
      <alignment horizontal="center" vertical="center"/>
    </xf>
    <xf numFmtId="0" fontId="64" fillId="0" borderId="87" xfId="0" applyFont="1" applyBorder="1" applyAlignment="1">
      <alignment horizontal="center" vertical="center"/>
    </xf>
    <xf numFmtId="0" fontId="64" fillId="0" borderId="88" xfId="0" applyFont="1" applyBorder="1" applyAlignment="1">
      <alignment horizontal="center" vertical="center"/>
    </xf>
    <xf numFmtId="0" fontId="63" fillId="36" borderId="88" xfId="0" applyFont="1" applyFill="1" applyBorder="1" applyAlignment="1">
      <alignment horizontal="center" vertical="center"/>
    </xf>
    <xf numFmtId="0" fontId="63" fillId="0" borderId="88" xfId="0" applyFont="1" applyBorder="1" applyAlignment="1">
      <alignment horizontal="center" vertical="center"/>
    </xf>
    <xf numFmtId="0" fontId="64" fillId="0" borderId="89" xfId="0" applyFont="1" applyBorder="1" applyAlignment="1">
      <alignment horizontal="center" vertical="center"/>
    </xf>
    <xf numFmtId="188" fontId="63" fillId="37" borderId="0" xfId="0" applyNumberFormat="1" applyFont="1" applyFill="1" applyAlignment="1">
      <alignment horizontal="center" vertical="center"/>
    </xf>
    <xf numFmtId="183" fontId="48" fillId="38" borderId="0" xfId="0" applyNumberFormat="1" applyFont="1" applyFill="1" applyAlignment="1">
      <alignment horizontal="center" vertical="center"/>
    </xf>
    <xf numFmtId="189" fontId="0" fillId="0" borderId="0" xfId="0" applyNumberFormat="1"/>
    <xf numFmtId="4" fontId="0" fillId="0" borderId="0" xfId="0" applyNumberFormat="1"/>
    <xf numFmtId="0" fontId="63" fillId="0" borderId="90" xfId="0" applyFont="1" applyBorder="1" applyAlignment="1">
      <alignment horizontal="center" vertical="center"/>
    </xf>
    <xf numFmtId="0" fontId="64" fillId="0" borderId="91" xfId="0" applyFont="1" applyBorder="1" applyAlignment="1">
      <alignment horizontal="center" vertical="center"/>
    </xf>
    <xf numFmtId="0" fontId="64" fillId="0" borderId="92" xfId="0" applyFont="1" applyBorder="1" applyAlignment="1">
      <alignment horizontal="center" vertical="center"/>
    </xf>
    <xf numFmtId="0" fontId="63" fillId="36" borderId="92" xfId="0" applyFont="1" applyFill="1" applyBorder="1" applyAlignment="1">
      <alignment horizontal="center" vertical="center"/>
    </xf>
    <xf numFmtId="0" fontId="63" fillId="0" borderId="92" xfId="0" applyFont="1" applyBorder="1" applyAlignment="1">
      <alignment horizontal="center" vertical="center"/>
    </xf>
    <xf numFmtId="0" fontId="64" fillId="0" borderId="93" xfId="0" applyFont="1" applyBorder="1" applyAlignment="1">
      <alignment horizontal="center" vertical="center"/>
    </xf>
    <xf numFmtId="186" fontId="63" fillId="0" borderId="0" xfId="0" applyNumberFormat="1" applyFont="1" applyAlignment="1">
      <alignment horizontal="center" vertical="center"/>
    </xf>
    <xf numFmtId="2" fontId="49" fillId="0" borderId="0" xfId="0" applyNumberFormat="1" applyFont="1" applyAlignment="1">
      <alignment horizontal="center" vertical="center"/>
    </xf>
    <xf numFmtId="2" fontId="0" fillId="0" borderId="0" xfId="0" applyNumberFormat="1"/>
    <xf numFmtId="3" fontId="63" fillId="0" borderId="0" xfId="0" applyNumberFormat="1" applyFont="1" applyAlignment="1">
      <alignment horizontal="center" vertical="center"/>
    </xf>
    <xf numFmtId="3" fontId="64" fillId="0" borderId="0" xfId="0" applyNumberFormat="1" applyFont="1" applyAlignment="1">
      <alignment horizontal="center" vertical="center"/>
    </xf>
    <xf numFmtId="3" fontId="0" fillId="0" borderId="0" xfId="0" applyNumberFormat="1"/>
    <xf numFmtId="0" fontId="63" fillId="0" borderId="0" xfId="0" applyFont="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horizontal="center" vertical="center" wrapText="1"/>
    </xf>
    <xf numFmtId="188" fontId="0" fillId="0" borderId="0" xfId="0" applyNumberFormat="1"/>
    <xf numFmtId="0" fontId="21" fillId="0" borderId="8" xfId="0" applyFont="1" applyBorder="1" applyAlignment="1">
      <alignment horizontal="left" vertical="center"/>
    </xf>
    <xf numFmtId="9" fontId="33" fillId="0" borderId="2" xfId="90" applyFont="1" applyFill="1" applyBorder="1" applyAlignment="1">
      <alignment vertical="center"/>
    </xf>
    <xf numFmtId="175" fontId="33" fillId="0" borderId="40" xfId="36" applyNumberFormat="1" applyFont="1" applyFill="1" applyBorder="1" applyAlignment="1">
      <alignment vertical="center"/>
    </xf>
    <xf numFmtId="9" fontId="33" fillId="0" borderId="21" xfId="90" applyFont="1" applyFill="1" applyBorder="1" applyAlignment="1">
      <alignment vertical="center"/>
    </xf>
    <xf numFmtId="9" fontId="33" fillId="0" borderId="9" xfId="90" applyFont="1" applyFill="1" applyBorder="1" applyAlignment="1">
      <alignment vertical="center"/>
    </xf>
    <xf numFmtId="9" fontId="33" fillId="0" borderId="28" xfId="90" applyFont="1" applyFill="1" applyBorder="1" applyAlignment="1">
      <alignment vertical="center"/>
    </xf>
    <xf numFmtId="175" fontId="33" fillId="40" borderId="27" xfId="36" applyNumberFormat="1" applyFont="1" applyFill="1" applyBorder="1" applyAlignment="1">
      <alignment vertical="center"/>
    </xf>
    <xf numFmtId="175" fontId="33" fillId="40" borderId="4" xfId="36" applyNumberFormat="1" applyFont="1" applyFill="1" applyBorder="1" applyAlignment="1">
      <alignment vertical="center"/>
    </xf>
    <xf numFmtId="9" fontId="33" fillId="40" borderId="29" xfId="90" applyFont="1" applyFill="1" applyBorder="1" applyAlignment="1">
      <alignment vertical="center"/>
    </xf>
    <xf numFmtId="175" fontId="33" fillId="40" borderId="8" xfId="36" applyNumberFormat="1" applyFont="1" applyFill="1" applyBorder="1" applyAlignment="1">
      <alignment vertical="center"/>
    </xf>
    <xf numFmtId="175" fontId="33" fillId="40" borderId="1" xfId="36" applyNumberFormat="1" applyFont="1" applyFill="1" applyBorder="1" applyAlignment="1">
      <alignment vertical="center"/>
    </xf>
    <xf numFmtId="9" fontId="33" fillId="40" borderId="9" xfId="90" applyFont="1" applyFill="1" applyBorder="1" applyAlignment="1">
      <alignment vertical="center"/>
    </xf>
    <xf numFmtId="175" fontId="33" fillId="40" borderId="2" xfId="36" applyNumberFormat="1" applyFont="1" applyFill="1" applyBorder="1" applyAlignment="1">
      <alignment vertical="center"/>
    </xf>
    <xf numFmtId="175" fontId="33" fillId="40" borderId="20" xfId="36" applyNumberFormat="1" applyFont="1" applyFill="1" applyBorder="1" applyAlignment="1">
      <alignment vertical="center"/>
    </xf>
    <xf numFmtId="166" fontId="21" fillId="0" borderId="1" xfId="37" applyFont="1" applyFill="1" applyBorder="1" applyAlignment="1">
      <alignment horizontal="center" vertical="center" wrapText="1"/>
    </xf>
    <xf numFmtId="3" fontId="21" fillId="0" borderId="8" xfId="0" applyNumberFormat="1" applyFont="1" applyBorder="1" applyAlignment="1">
      <alignment horizontal="center" vertical="center"/>
    </xf>
    <xf numFmtId="3" fontId="21" fillId="0" borderId="1" xfId="0" applyNumberFormat="1" applyFont="1" applyBorder="1" applyAlignment="1">
      <alignment horizontal="center" vertical="center"/>
    </xf>
    <xf numFmtId="186" fontId="21" fillId="0" borderId="8" xfId="78" applyNumberFormat="1" applyFont="1" applyBorder="1" applyAlignment="1">
      <alignment vertical="center" wrapText="1"/>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0" fontId="56" fillId="0" borderId="4" xfId="0" applyFont="1" applyBorder="1" applyAlignment="1">
      <alignment vertical="center" wrapText="1"/>
    </xf>
    <xf numFmtId="0" fontId="21" fillId="0" borderId="19" xfId="0" applyFont="1" applyBorder="1" applyAlignment="1">
      <alignment horizontal="center" vertical="center"/>
    </xf>
    <xf numFmtId="3" fontId="21" fillId="0" borderId="26" xfId="0" applyNumberFormat="1" applyFont="1" applyBorder="1" applyAlignment="1">
      <alignment vertical="center"/>
    </xf>
    <xf numFmtId="0" fontId="21" fillId="0" borderId="26" xfId="0" applyFont="1" applyBorder="1" applyAlignment="1">
      <alignment horizontal="center" vertical="center"/>
    </xf>
    <xf numFmtId="0" fontId="17" fillId="0" borderId="1" xfId="0" applyFont="1" applyBorder="1" applyAlignment="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9" fontId="47" fillId="0" borderId="31" xfId="78" applyNumberFormat="1" applyFont="1" applyBorder="1" applyAlignment="1">
      <alignment horizontal="center" vertical="center" wrapText="1"/>
    </xf>
    <xf numFmtId="9" fontId="47" fillId="0" borderId="24" xfId="78" applyNumberFormat="1" applyFont="1" applyBorder="1" applyAlignment="1">
      <alignment horizontal="center" vertical="center" wrapText="1"/>
    </xf>
    <xf numFmtId="9" fontId="47" fillId="0" borderId="35" xfId="78" applyNumberFormat="1" applyFont="1" applyBorder="1" applyAlignment="1">
      <alignment horizontal="center" vertical="center" wrapText="1"/>
    </xf>
    <xf numFmtId="9" fontId="47" fillId="0" borderId="41" xfId="78" applyNumberFormat="1" applyFont="1" applyBorder="1" applyAlignment="1">
      <alignment horizontal="center" vertical="center" wrapText="1"/>
    </xf>
    <xf numFmtId="9" fontId="47" fillId="0" borderId="15" xfId="78" applyNumberFormat="1" applyFont="1" applyBorder="1" applyAlignment="1">
      <alignment horizontal="center" vertical="center" wrapText="1"/>
    </xf>
    <xf numFmtId="9" fontId="47" fillId="0" borderId="16" xfId="78" applyNumberFormat="1" applyFont="1" applyBorder="1" applyAlignment="1">
      <alignment horizontal="center" vertical="center" wrapText="1"/>
    </xf>
    <xf numFmtId="0" fontId="11" fillId="0" borderId="18" xfId="78" applyFont="1" applyBorder="1" applyAlignment="1">
      <alignment horizontal="center" vertical="center" wrapText="1"/>
    </xf>
    <xf numFmtId="0" fontId="11" fillId="0" borderId="27" xfId="78" applyFont="1" applyBorder="1" applyAlignment="1">
      <alignment horizontal="center"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47" fillId="0" borderId="42" xfId="78" applyNumberFormat="1" applyFont="1" applyBorder="1" applyAlignment="1">
      <alignment horizontal="center" vertical="center" wrapText="1"/>
    </xf>
    <xf numFmtId="9" fontId="47" fillId="0" borderId="0" xfId="78" applyNumberFormat="1" applyFont="1" applyAlignment="1">
      <alignment horizontal="center" vertical="center" wrapText="1"/>
    </xf>
    <xf numFmtId="9" fontId="47" fillId="0" borderId="14" xfId="78" applyNumberFormat="1" applyFont="1" applyBorder="1" applyAlignment="1">
      <alignment horizontal="center"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0" fontId="12" fillId="24" borderId="43" xfId="78" applyFont="1" applyFill="1" applyBorder="1" applyAlignment="1">
      <alignment horizontal="center" vertical="center" wrapText="1"/>
    </xf>
    <xf numFmtId="0" fontId="12" fillId="24" borderId="8" xfId="78" applyFont="1" applyFill="1" applyBorder="1" applyAlignment="1">
      <alignment horizontal="center" vertical="center" wrapText="1"/>
    </xf>
    <xf numFmtId="0" fontId="12" fillId="24" borderId="44" xfId="78" applyFont="1" applyFill="1" applyBorder="1" applyAlignment="1">
      <alignment horizontal="center" vertical="center" wrapText="1"/>
    </xf>
    <xf numFmtId="0" fontId="12" fillId="24" borderId="4"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22" xfId="78" applyFont="1" applyFill="1" applyBorder="1" applyAlignment="1">
      <alignment horizontal="center" vertical="center" wrapText="1"/>
    </xf>
    <xf numFmtId="9" fontId="47" fillId="0" borderId="31" xfId="78" applyNumberFormat="1" applyFont="1" applyBorder="1" applyAlignment="1">
      <alignment horizontal="left" vertical="center" wrapText="1"/>
    </xf>
    <xf numFmtId="9" fontId="47" fillId="0" borderId="24" xfId="78" applyNumberFormat="1" applyFont="1" applyBorder="1" applyAlignment="1">
      <alignment horizontal="left" vertical="center" wrapText="1"/>
    </xf>
    <xf numFmtId="9" fontId="47" fillId="0" borderId="35" xfId="78" applyNumberFormat="1" applyFont="1" applyBorder="1" applyAlignment="1">
      <alignment horizontal="left" vertical="center" wrapText="1"/>
    </xf>
    <xf numFmtId="9" fontId="47" fillId="0" borderId="42" xfId="78" applyNumberFormat="1" applyFont="1" applyBorder="1" applyAlignment="1">
      <alignment horizontal="left" vertical="center" wrapText="1"/>
    </xf>
    <xf numFmtId="9" fontId="47" fillId="0" borderId="0" xfId="78" applyNumberFormat="1" applyFont="1" applyAlignment="1">
      <alignment horizontal="left" vertical="center" wrapText="1"/>
    </xf>
    <xf numFmtId="9" fontId="47" fillId="0" borderId="14" xfId="78" applyNumberFormat="1" applyFont="1" applyBorder="1" applyAlignment="1">
      <alignment horizontal="left" vertical="center"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9" fontId="47" fillId="0" borderId="31" xfId="93" applyFont="1" applyFill="1" applyBorder="1" applyAlignment="1" applyProtection="1">
      <alignment horizontal="center" vertical="center" wrapText="1"/>
    </xf>
    <xf numFmtId="9" fontId="47" fillId="0" borderId="24" xfId="93" applyFont="1" applyFill="1" applyBorder="1" applyAlignment="1" applyProtection="1">
      <alignment horizontal="center" vertical="center" wrapText="1"/>
    </xf>
    <xf numFmtId="9" fontId="47" fillId="0" borderId="25" xfId="93" applyFont="1" applyFill="1" applyBorder="1" applyAlignment="1" applyProtection="1">
      <alignment horizontal="center" vertical="center" wrapText="1"/>
    </xf>
    <xf numFmtId="9" fontId="47" fillId="0" borderId="41" xfId="93" applyFont="1" applyFill="1" applyBorder="1" applyAlignment="1" applyProtection="1">
      <alignment horizontal="center" vertical="center" wrapText="1"/>
    </xf>
    <xf numFmtId="9" fontId="47" fillId="0" borderId="15" xfId="93" applyFont="1" applyFill="1" applyBorder="1" applyAlignment="1" applyProtection="1">
      <alignment horizontal="center" vertical="center" wrapText="1"/>
    </xf>
    <xf numFmtId="9" fontId="47" fillId="0" borderId="50" xfId="93" applyFont="1" applyFill="1" applyBorder="1" applyAlignment="1" applyProtection="1">
      <alignment horizontal="center" vertical="center" wrapText="1"/>
    </xf>
    <xf numFmtId="9" fontId="47" fillId="0" borderId="35" xfId="93" applyFont="1" applyFill="1" applyBorder="1" applyAlignment="1" applyProtection="1">
      <alignment horizontal="center" vertical="center" wrapText="1"/>
    </xf>
    <xf numFmtId="9" fontId="47" fillId="0" borderId="16" xfId="93" applyFont="1" applyFill="1" applyBorder="1" applyAlignment="1" applyProtection="1">
      <alignment horizontal="center" vertical="center" wrapText="1"/>
    </xf>
    <xf numFmtId="0" fontId="12" fillId="24" borderId="1" xfId="78" applyFont="1" applyFill="1" applyBorder="1" applyAlignment="1">
      <alignment horizontal="center" vertical="center"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1"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45" fillId="0" borderId="56" xfId="0" applyFont="1" applyBorder="1" applyAlignment="1">
      <alignment horizontal="center" vertical="center" wrapText="1"/>
    </xf>
    <xf numFmtId="0" fontId="45" fillId="0" borderId="48"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5" fillId="0" borderId="61" xfId="0" applyFont="1" applyBorder="1" applyAlignment="1">
      <alignment horizontal="center" vertical="center" wrapText="1"/>
    </xf>
    <xf numFmtId="0" fontId="45" fillId="0" borderId="22" xfId="0" applyFont="1" applyBorder="1" applyAlignment="1">
      <alignment horizontal="center"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66" fillId="0" borderId="37" xfId="0" applyFont="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65" fillId="0" borderId="58" xfId="0" applyFont="1" applyBorder="1" applyAlignment="1">
      <alignment horizontal="left" vertical="center" wrapText="1"/>
    </xf>
    <xf numFmtId="0" fontId="65" fillId="0" borderId="19" xfId="0" applyFont="1" applyBorder="1" applyAlignment="1">
      <alignment horizontal="left" vertical="center" wrapText="1"/>
    </xf>
    <xf numFmtId="0" fontId="65" fillId="0" borderId="28" xfId="0" applyFont="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51" fillId="0" borderId="59" xfId="0" applyNumberFormat="1"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60" xfId="0" applyFont="1" applyBorder="1" applyAlignment="1">
      <alignment horizontal="center" vertical="center"/>
    </xf>
    <xf numFmtId="0" fontId="51" fillId="0" borderId="16" xfId="0" applyFont="1" applyBorder="1" applyAlignment="1">
      <alignment horizontal="center" vertical="center"/>
    </xf>
    <xf numFmtId="0" fontId="12" fillId="23" borderId="0" xfId="78" applyFont="1" applyFill="1" applyAlignment="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12" fillId="37" borderId="5" xfId="0" applyFont="1" applyFill="1" applyBorder="1" applyAlignment="1">
      <alignment horizontal="left" vertical="center" wrapText="1"/>
    </xf>
    <xf numFmtId="0" fontId="12" fillId="37" borderId="1" xfId="0" applyFont="1" applyFill="1" applyBorder="1" applyAlignment="1">
      <alignment horizontal="left" vertical="center" wrapText="1"/>
    </xf>
    <xf numFmtId="0" fontId="12" fillId="37" borderId="9" xfId="0" applyFont="1" applyFill="1" applyBorder="1" applyAlignment="1">
      <alignment horizontal="left"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0" fontId="51" fillId="0" borderId="59" xfId="0" applyFont="1" applyBorder="1" applyAlignment="1">
      <alignment horizontal="center" vertical="center"/>
    </xf>
    <xf numFmtId="0" fontId="12" fillId="24" borderId="59"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0" fontId="51" fillId="0" borderId="62" xfId="0" applyFont="1" applyBorder="1" applyAlignment="1">
      <alignment horizontal="center" vertical="center"/>
    </xf>
    <xf numFmtId="0" fontId="51"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50" fillId="0" borderId="5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8" xfId="0" applyFont="1" applyBorder="1" applyAlignment="1">
      <alignment horizontal="left" vertical="center" wrapText="1"/>
    </xf>
    <xf numFmtId="0" fontId="12" fillId="24" borderId="11" xfId="78" applyFont="1" applyFill="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0" fontId="12" fillId="2" borderId="13" xfId="78" applyFont="1" applyFill="1" applyBorder="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0" borderId="22" xfId="78" applyFont="1" applyBorder="1" applyAlignment="1">
      <alignment horizontal="center" vertical="center" wrapText="1"/>
    </xf>
    <xf numFmtId="0" fontId="12" fillId="0" borderId="10" xfId="78" applyFont="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9" fontId="11" fillId="0" borderId="30" xfId="90" applyFont="1" applyFill="1" applyBorder="1" applyAlignment="1" applyProtection="1">
      <alignment horizontal="center" vertical="center" wrapText="1"/>
    </xf>
    <xf numFmtId="9" fontId="11" fillId="0" borderId="4" xfId="90" applyFont="1" applyFill="1" applyBorder="1" applyAlignment="1" applyProtection="1">
      <alignment horizontal="center"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9" fontId="26" fillId="0" borderId="94" xfId="0" applyNumberFormat="1" applyFont="1" applyBorder="1" applyAlignment="1">
      <alignment horizontal="center" vertical="center" wrapText="1"/>
    </xf>
    <xf numFmtId="0" fontId="20" fillId="0" borderId="95" xfId="0" applyFont="1" applyBorder="1"/>
    <xf numFmtId="0" fontId="25" fillId="32" borderId="94" xfId="0" applyFont="1" applyFill="1" applyBorder="1" applyAlignment="1">
      <alignment horizontal="center" vertical="center" wrapText="1"/>
    </xf>
    <xf numFmtId="0" fontId="25" fillId="32" borderId="96" xfId="0" applyFont="1" applyFill="1" applyBorder="1" applyAlignment="1">
      <alignment horizontal="center" vertical="center" wrapText="1"/>
    </xf>
    <xf numFmtId="0" fontId="20" fillId="0" borderId="97" xfId="0" applyFont="1" applyBorder="1"/>
    <xf numFmtId="0" fontId="20" fillId="0" borderId="98" xfId="0" applyFont="1" applyBorder="1"/>
    <xf numFmtId="9" fontId="11" fillId="0" borderId="10" xfId="90" applyFont="1" applyFill="1" applyBorder="1" applyAlignment="1" applyProtection="1">
      <alignment horizontal="center"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0" xfId="0" applyFont="1" applyBorder="1" applyAlignment="1">
      <alignment horizontal="center" vertical="center"/>
    </xf>
    <xf numFmtId="0" fontId="50" fillId="0" borderId="3" xfId="0" applyFont="1" applyBorder="1" applyAlignment="1">
      <alignment horizontal="center" vertical="center"/>
    </xf>
    <xf numFmtId="0" fontId="50" fillId="0" borderId="39" xfId="0" applyFont="1" applyBorder="1" applyAlignment="1">
      <alignment horizontal="center" vertical="center"/>
    </xf>
    <xf numFmtId="0" fontId="50" fillId="0" borderId="2" xfId="0" applyFont="1" applyBorder="1" applyAlignment="1">
      <alignment horizontal="center" vertical="center"/>
    </xf>
    <xf numFmtId="0" fontId="50" fillId="0" borderId="38" xfId="0" applyFont="1" applyBorder="1" applyAlignment="1">
      <alignment horizontal="center" vertical="center"/>
    </xf>
    <xf numFmtId="0" fontId="50" fillId="0" borderId="5" xfId="0" applyFont="1" applyBorder="1" applyAlignment="1">
      <alignment horizontal="center" vertical="center"/>
    </xf>
    <xf numFmtId="0" fontId="50" fillId="0" borderId="31"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42" xfId="0" applyFont="1" applyBorder="1" applyAlignment="1">
      <alignment horizontal="center" vertical="center"/>
    </xf>
    <xf numFmtId="0" fontId="50" fillId="0" borderId="0" xfId="0" applyFont="1" applyAlignment="1">
      <alignment horizontal="center" vertical="center"/>
    </xf>
    <xf numFmtId="0" fontId="50" fillId="0" borderId="65" xfId="0" applyFont="1" applyBorder="1" applyAlignment="1">
      <alignment horizontal="center" vertical="center"/>
    </xf>
    <xf numFmtId="0" fontId="50" fillId="13" borderId="56" xfId="0" applyFont="1" applyFill="1" applyBorder="1" applyAlignment="1">
      <alignment horizontal="center" vertical="center" wrapText="1"/>
    </xf>
    <xf numFmtId="0" fontId="50" fillId="13" borderId="47" xfId="0" applyFont="1" applyFill="1" applyBorder="1" applyAlignment="1">
      <alignment horizontal="center" vertical="center" wrapText="1"/>
    </xf>
    <xf numFmtId="0" fontId="50" fillId="13" borderId="56" xfId="0" applyFont="1" applyFill="1" applyBorder="1" applyAlignment="1">
      <alignment horizontal="center" vertical="center"/>
    </xf>
    <xf numFmtId="0" fontId="50" fillId="13" borderId="47" xfId="0" applyFont="1" applyFill="1" applyBorder="1" applyAlignment="1">
      <alignment horizontal="center" vertical="center"/>
    </xf>
    <xf numFmtId="0" fontId="50" fillId="13" borderId="48" xfId="0" applyFont="1" applyFill="1" applyBorder="1" applyAlignment="1">
      <alignment horizontal="center" vertical="center"/>
    </xf>
    <xf numFmtId="0" fontId="50" fillId="13" borderId="44"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50" fillId="13" borderId="66" xfId="0" applyFont="1" applyFill="1" applyBorder="1" applyAlignment="1">
      <alignment horizontal="center" vertical="center" wrapText="1"/>
    </xf>
    <xf numFmtId="0" fontId="50" fillId="13" borderId="67" xfId="0" applyFont="1" applyFill="1" applyBorder="1" applyAlignment="1">
      <alignment horizontal="center" vertical="center" wrapText="1"/>
    </xf>
    <xf numFmtId="0" fontId="50" fillId="13" borderId="46" xfId="0" applyFont="1" applyFill="1" applyBorder="1" applyAlignment="1">
      <alignment horizontal="center" vertical="center" wrapText="1"/>
    </xf>
    <xf numFmtId="0" fontId="50" fillId="13" borderId="57" xfId="0" applyFont="1" applyFill="1" applyBorder="1" applyAlignment="1">
      <alignment horizontal="center" vertical="center" wrapText="1"/>
    </xf>
    <xf numFmtId="0" fontId="12" fillId="23" borderId="1" xfId="78" applyFont="1" applyFill="1" applyBorder="1" applyAlignment="1">
      <alignment horizontal="left" vertical="center" wrapText="1"/>
    </xf>
    <xf numFmtId="0" fontId="50" fillId="27" borderId="1"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50" fillId="13" borderId="68" xfId="0" applyFont="1" applyFill="1" applyBorder="1" applyAlignment="1">
      <alignment horizontal="center" vertical="center" wrapText="1"/>
    </xf>
    <xf numFmtId="0" fontId="50" fillId="13" borderId="65" xfId="0" applyFont="1" applyFill="1" applyBorder="1" applyAlignment="1">
      <alignment horizontal="center" vertical="center" wrapText="1"/>
    </xf>
    <xf numFmtId="0" fontId="50" fillId="13" borderId="50" xfId="0" applyFont="1" applyFill="1" applyBorder="1" applyAlignment="1">
      <alignment horizontal="center" vertical="center" wrapText="1"/>
    </xf>
    <xf numFmtId="0" fontId="50" fillId="13" borderId="69" xfId="0" applyFont="1" applyFill="1" applyBorder="1" applyAlignment="1">
      <alignment horizontal="center" vertical="center" wrapText="1"/>
    </xf>
    <xf numFmtId="0" fontId="50" fillId="0" borderId="1" xfId="0" applyFont="1" applyBorder="1" applyAlignment="1">
      <alignment horizontal="center" vertical="center" wrapText="1"/>
    </xf>
    <xf numFmtId="0" fontId="50" fillId="13" borderId="70" xfId="0" applyFont="1" applyFill="1" applyBorder="1" applyAlignment="1">
      <alignment horizontal="center" vertical="center"/>
    </xf>
    <xf numFmtId="0" fontId="50" fillId="13" borderId="11" xfId="0" applyFont="1" applyFill="1" applyBorder="1" applyAlignment="1">
      <alignment horizontal="center" vertical="center"/>
    </xf>
    <xf numFmtId="0" fontId="50" fillId="13" borderId="42" xfId="0" applyFont="1" applyFill="1" applyBorder="1" applyAlignment="1">
      <alignment horizontal="center" vertical="center"/>
    </xf>
    <xf numFmtId="0" fontId="50" fillId="13" borderId="0" xfId="0" applyFont="1" applyFill="1" applyAlignment="1">
      <alignment horizontal="center" vertical="center"/>
    </xf>
    <xf numFmtId="0" fontId="50" fillId="13" borderId="31" xfId="0" applyFont="1" applyFill="1" applyBorder="1" applyAlignment="1">
      <alignment horizontal="center" vertical="center"/>
    </xf>
    <xf numFmtId="0" fontId="50" fillId="13" borderId="24"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65" xfId="0" applyFont="1" applyFill="1" applyBorder="1" applyAlignment="1">
      <alignment horizontal="center" vertical="center"/>
    </xf>
    <xf numFmtId="0" fontId="50" fillId="13" borderId="20" xfId="0" applyFont="1" applyFill="1" applyBorder="1" applyAlignment="1">
      <alignment horizontal="center" vertical="center"/>
    </xf>
    <xf numFmtId="0" fontId="50" fillId="13" borderId="3" xfId="0" applyFont="1" applyFill="1" applyBorder="1" applyAlignment="1">
      <alignment horizontal="center" vertical="center"/>
    </xf>
    <xf numFmtId="0" fontId="50" fillId="13" borderId="39" xfId="0" applyFont="1" applyFill="1" applyBorder="1" applyAlignment="1">
      <alignment horizontal="center" vertical="center"/>
    </xf>
    <xf numFmtId="0" fontId="50" fillId="13" borderId="71" xfId="0" applyFont="1" applyFill="1" applyBorder="1" applyAlignment="1">
      <alignment horizontal="center" vertical="center" wrapText="1"/>
    </xf>
    <xf numFmtId="0" fontId="50" fillId="13" borderId="72" xfId="0" applyFont="1" applyFill="1" applyBorder="1" applyAlignment="1">
      <alignment horizontal="center" vertical="center" wrapText="1"/>
    </xf>
    <xf numFmtId="0" fontId="50" fillId="13" borderId="49" xfId="0" applyFont="1" applyFill="1" applyBorder="1" applyAlignment="1">
      <alignment horizontal="center" vertical="center" wrapText="1"/>
    </xf>
    <xf numFmtId="0" fontId="50" fillId="13" borderId="57" xfId="0" applyFont="1" applyFill="1" applyBorder="1" applyAlignment="1">
      <alignment horizontal="center" vertical="center"/>
    </xf>
    <xf numFmtId="0" fontId="50" fillId="13" borderId="8" xfId="0" applyFont="1" applyFill="1" applyBorder="1" applyAlignment="1">
      <alignment horizontal="center" vertical="center"/>
    </xf>
    <xf numFmtId="0" fontId="50" fillId="13" borderId="1" xfId="0" applyFont="1" applyFill="1" applyBorder="1" applyAlignment="1">
      <alignment horizontal="center" vertical="center"/>
    </xf>
    <xf numFmtId="14" fontId="67" fillId="0" borderId="1" xfId="0" applyNumberFormat="1" applyFont="1" applyBorder="1" applyAlignment="1">
      <alignment horizontal="center" vertical="center"/>
    </xf>
    <xf numFmtId="0" fontId="67" fillId="0" borderId="1" xfId="0" applyFont="1" applyBorder="1" applyAlignment="1">
      <alignment horizontal="center" vertical="center"/>
    </xf>
    <xf numFmtId="0" fontId="46" fillId="0" borderId="20" xfId="0" applyFont="1" applyBorder="1" applyAlignment="1">
      <alignment horizontal="left" vertical="center"/>
    </xf>
    <xf numFmtId="0" fontId="46" fillId="0" borderId="3" xfId="0" applyFont="1" applyBorder="1" applyAlignment="1">
      <alignment horizontal="left" vertical="center"/>
    </xf>
    <xf numFmtId="0" fontId="46" fillId="0" borderId="39" xfId="0" applyFont="1" applyBorder="1" applyAlignment="1">
      <alignment horizontal="left" vertical="center"/>
    </xf>
    <xf numFmtId="0" fontId="50" fillId="13" borderId="23" xfId="0" applyFont="1" applyFill="1" applyBorder="1" applyAlignment="1">
      <alignment horizontal="left" vertical="center"/>
    </xf>
    <xf numFmtId="0" fontId="50" fillId="13" borderId="24" xfId="0" applyFont="1" applyFill="1" applyBorder="1" applyAlignment="1">
      <alignment horizontal="left" vertical="center"/>
    </xf>
    <xf numFmtId="0" fontId="50" fillId="13" borderId="25" xfId="0" applyFont="1" applyFill="1" applyBorder="1" applyAlignment="1">
      <alignment horizontal="left" vertical="center"/>
    </xf>
    <xf numFmtId="0" fontId="46" fillId="0" borderId="38" xfId="0" applyFont="1" applyBorder="1" applyAlignment="1">
      <alignment horizontal="left" vertical="center"/>
    </xf>
    <xf numFmtId="0" fontId="46" fillId="0" borderId="5" xfId="0" applyFont="1" applyBorder="1" applyAlignment="1">
      <alignment horizontal="left" vertical="center"/>
    </xf>
    <xf numFmtId="0" fontId="46" fillId="0" borderId="31" xfId="0" applyFont="1" applyBorder="1" applyAlignment="1">
      <alignment horizontal="left" vertical="center"/>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50" fillId="13" borderId="6" xfId="0" applyFont="1" applyFill="1" applyBorder="1" applyAlignment="1">
      <alignment horizontal="left" vertical="center"/>
    </xf>
    <xf numFmtId="0" fontId="50" fillId="13" borderId="3" xfId="0" applyFont="1" applyFill="1" applyBorder="1" applyAlignment="1">
      <alignment horizontal="left" vertical="center"/>
    </xf>
    <xf numFmtId="0" fontId="50" fillId="13" borderId="39" xfId="0" applyFont="1" applyFill="1" applyBorder="1" applyAlignment="1">
      <alignment horizontal="left" vertical="center"/>
    </xf>
    <xf numFmtId="0" fontId="57" fillId="39" borderId="52" xfId="0" applyFont="1" applyFill="1" applyBorder="1" applyAlignment="1">
      <alignment horizontal="center" vertical="center"/>
    </xf>
    <xf numFmtId="0" fontId="57" fillId="39" borderId="36" xfId="0" applyFont="1" applyFill="1" applyBorder="1" applyAlignment="1">
      <alignment horizontal="center" vertical="center"/>
    </xf>
    <xf numFmtId="0" fontId="45" fillId="0" borderId="0" xfId="0" applyFont="1" applyAlignment="1">
      <alignment horizontal="center" vertical="center" wrapText="1"/>
    </xf>
    <xf numFmtId="0" fontId="50" fillId="0" borderId="31" xfId="0" applyFont="1" applyBorder="1" applyAlignment="1">
      <alignment vertical="center" wrapText="1"/>
    </xf>
    <xf numFmtId="0" fontId="50" fillId="0" borderId="24" xfId="0" applyFont="1" applyBorder="1" applyAlignment="1">
      <alignment vertical="center" wrapText="1"/>
    </xf>
    <xf numFmtId="0" fontId="50" fillId="0" borderId="25" xfId="0" applyFont="1" applyBorder="1" applyAlignment="1">
      <alignment vertical="center" wrapText="1"/>
    </xf>
    <xf numFmtId="0" fontId="50" fillId="0" borderId="1" xfId="0" applyFont="1" applyBorder="1" applyAlignment="1">
      <alignment horizontal="center" vertical="center"/>
    </xf>
    <xf numFmtId="0" fontId="12" fillId="0" borderId="1" xfId="0" applyFont="1" applyBorder="1" applyAlignment="1">
      <alignment vertical="center" wrapText="1"/>
    </xf>
    <xf numFmtId="0" fontId="13" fillId="23" borderId="4" xfId="0" applyFont="1" applyFill="1" applyBorder="1" applyAlignment="1">
      <alignment horizontal="center" vertical="center"/>
    </xf>
    <xf numFmtId="0" fontId="13" fillId="23" borderId="1" xfId="0" applyFont="1" applyFill="1" applyBorder="1" applyAlignment="1">
      <alignment horizontal="center" vertical="center"/>
    </xf>
    <xf numFmtId="0" fontId="12" fillId="13" borderId="10"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1" xfId="0" applyFont="1" applyFill="1" applyBorder="1" applyAlignment="1">
      <alignment horizontal="center" vertical="center"/>
    </xf>
    <xf numFmtId="0" fontId="12" fillId="13" borderId="38" xfId="0" applyFont="1" applyFill="1" applyBorder="1" applyAlignment="1">
      <alignment horizontal="center"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50" fillId="25" borderId="2" xfId="0" applyFont="1" applyFill="1" applyBorder="1" applyAlignment="1">
      <alignment horizontal="center" vertical="center"/>
    </xf>
    <xf numFmtId="0" fontId="50" fillId="25" borderId="5" xfId="0" applyFont="1" applyFill="1" applyBorder="1" applyAlignment="1">
      <alignment horizontal="center" vertical="center"/>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46" fillId="0" borderId="10" xfId="0" applyFont="1" applyBorder="1" applyAlignment="1">
      <alignment horizontal="left" vertical="center" wrapText="1"/>
    </xf>
    <xf numFmtId="0" fontId="46" fillId="0" borderId="30" xfId="0" applyFont="1" applyBorder="1" applyAlignment="1">
      <alignment horizontal="left" vertical="center" wrapText="1"/>
    </xf>
    <xf numFmtId="0" fontId="46" fillId="0" borderId="4" xfId="0" applyFont="1" applyBorder="1" applyAlignment="1">
      <alignment horizontal="left" vertical="center" wrapText="1"/>
    </xf>
    <xf numFmtId="41" fontId="46" fillId="0" borderId="31" xfId="38" applyFont="1" applyFill="1" applyBorder="1" applyAlignment="1">
      <alignment horizontal="left" vertical="center"/>
    </xf>
    <xf numFmtId="41" fontId="46" fillId="0" borderId="42" xfId="38" applyFont="1" applyFill="1" applyBorder="1" applyAlignment="1">
      <alignment horizontal="left" vertical="center"/>
    </xf>
    <xf numFmtId="41" fontId="46" fillId="0" borderId="20" xfId="38" applyFont="1" applyFill="1" applyBorder="1" applyAlignment="1">
      <alignment horizontal="left" vertical="center"/>
    </xf>
    <xf numFmtId="0" fontId="0" fillId="0" borderId="6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7" borderId="1" xfId="0" applyFill="1" applyBorder="1" applyAlignment="1">
      <alignment horizontal="center"/>
    </xf>
    <xf numFmtId="0" fontId="0" fillId="22" borderId="65" xfId="0" applyFill="1" applyBorder="1" applyAlignment="1">
      <alignment horizontal="center"/>
    </xf>
  </cellXfs>
  <cellStyles count="9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0] 2" xfId="9" xr:uid="{00000000-0005-0000-0000-00000A000000}"/>
    <cellStyle name="Comma [0] 3" xfId="10" xr:uid="{00000000-0005-0000-0000-00000B000000}"/>
    <cellStyle name="Comma 2" xfId="11" xr:uid="{00000000-0005-0000-0000-00000C000000}"/>
    <cellStyle name="Comma 3" xfId="12" xr:uid="{00000000-0005-0000-0000-00000D000000}"/>
    <cellStyle name="Comma 4" xfId="13" xr:uid="{00000000-0005-0000-0000-00000E000000}"/>
    <cellStyle name="Currency [0] 2" xfId="14" xr:uid="{00000000-0005-0000-0000-000011000000}"/>
    <cellStyle name="Currency [0] 3" xfId="15" xr:uid="{00000000-0005-0000-0000-000012000000}"/>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illares" xfId="36" builtinId="3"/>
    <cellStyle name="Millares [0]" xfId="37" builtinId="6"/>
    <cellStyle name="Millares [0] 2" xfId="38" xr:uid="{00000000-0005-0000-0000-000027000000}"/>
    <cellStyle name="Millares [0] 2 2" xfId="39" xr:uid="{00000000-0005-0000-0000-000028000000}"/>
    <cellStyle name="Millares [0] 2 3" xfId="40" xr:uid="{00000000-0005-0000-0000-000029000000}"/>
    <cellStyle name="Millares [0] 2 4" xfId="41" xr:uid="{00000000-0005-0000-0000-00002A000000}"/>
    <cellStyle name="Millares [0] 3" xfId="42" xr:uid="{00000000-0005-0000-0000-00002B000000}"/>
    <cellStyle name="Millares [0] 3 2" xfId="43" xr:uid="{00000000-0005-0000-0000-00002C000000}"/>
    <cellStyle name="Millares [0] 3 3" xfId="44" xr:uid="{00000000-0005-0000-0000-00002D000000}"/>
    <cellStyle name="Millares [0] 4" xfId="45" xr:uid="{00000000-0005-0000-0000-00002E000000}"/>
    <cellStyle name="Millares 10" xfId="46" xr:uid="{00000000-0005-0000-0000-00002F000000}"/>
    <cellStyle name="Millares 2" xfId="47" xr:uid="{00000000-0005-0000-0000-000030000000}"/>
    <cellStyle name="Millares 2 2" xfId="48" xr:uid="{00000000-0005-0000-0000-000031000000}"/>
    <cellStyle name="Millares 3" xfId="49" xr:uid="{00000000-0005-0000-0000-000032000000}"/>
    <cellStyle name="Millares 4" xfId="50" xr:uid="{00000000-0005-0000-0000-000033000000}"/>
    <cellStyle name="Millares 5" xfId="51" xr:uid="{00000000-0005-0000-0000-000034000000}"/>
    <cellStyle name="Millares 6" xfId="52" xr:uid="{00000000-0005-0000-0000-000035000000}"/>
    <cellStyle name="Millares 7" xfId="53" xr:uid="{00000000-0005-0000-0000-000036000000}"/>
    <cellStyle name="Millares 8" xfId="54" xr:uid="{00000000-0005-0000-0000-000037000000}"/>
    <cellStyle name="Millares 9" xfId="55" xr:uid="{00000000-0005-0000-0000-000038000000}"/>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3" xfId="61" xr:uid="{00000000-0005-0000-0000-00003C000000}"/>
    <cellStyle name="Moneda 10" xfId="62" xr:uid="{00000000-0005-0000-0000-00003D000000}"/>
    <cellStyle name="Moneda 130" xfId="63" xr:uid="{00000000-0005-0000-0000-00003E000000}"/>
    <cellStyle name="Moneda 2" xfId="64" xr:uid="{00000000-0005-0000-0000-00003F000000}"/>
    <cellStyle name="Moneda 2 2" xfId="65" xr:uid="{00000000-0005-0000-0000-000040000000}"/>
    <cellStyle name="Moneda 2 3" xfId="66" xr:uid="{00000000-0005-0000-0000-000041000000}"/>
    <cellStyle name="Moneda 2 4" xfId="67" xr:uid="{00000000-0005-0000-0000-000042000000}"/>
    <cellStyle name="Moneda 23" xfId="68" xr:uid="{00000000-0005-0000-0000-000043000000}"/>
    <cellStyle name="Moneda 3" xfId="69" xr:uid="{00000000-0005-0000-0000-000044000000}"/>
    <cellStyle name="Moneda 3 2" xfId="70" xr:uid="{00000000-0005-0000-0000-000045000000}"/>
    <cellStyle name="Moneda 4" xfId="71" xr:uid="{00000000-0005-0000-0000-000046000000}"/>
    <cellStyle name="Moneda 5" xfId="72" xr:uid="{00000000-0005-0000-0000-000047000000}"/>
    <cellStyle name="Moneda 6" xfId="73" xr:uid="{00000000-0005-0000-0000-000048000000}"/>
    <cellStyle name="Moneda 7" xfId="74" xr:uid="{00000000-0005-0000-0000-000049000000}"/>
    <cellStyle name="Moneda 8" xfId="75" xr:uid="{00000000-0005-0000-0000-00004A000000}"/>
    <cellStyle name="Moneda 9" xfId="76" xr:uid="{00000000-0005-0000-0000-00004B000000}"/>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3" xfId="86" xr:uid="{00000000-0005-0000-0000-000056000000}"/>
    <cellStyle name="Normal 6 2" xfId="87" xr:uid="{00000000-0005-0000-0000-000057000000}"/>
    <cellStyle name="Numeric" xfId="88" xr:uid="{00000000-0005-0000-0000-000058000000}"/>
    <cellStyle name="NumericWithBorder" xfId="89" xr:uid="{00000000-0005-0000-0000-000059000000}"/>
    <cellStyle name="Porcentaje" xfId="90" builtinId="5"/>
    <cellStyle name="Porcentaje 2" xfId="91" xr:uid="{00000000-0005-0000-0000-00005B000000}"/>
    <cellStyle name="Porcentaje 2 2" xfId="92" xr:uid="{00000000-0005-0000-0000-00005C000000}"/>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041" name="Picture 47">
          <a:extLst>
            <a:ext uri="{FF2B5EF4-FFF2-40B4-BE49-F238E27FC236}">
              <a16:creationId xmlns:a16="http://schemas.microsoft.com/office/drawing/2014/main" id="{966E20AA-5CB1-B127-BF7F-CC3E1EFB3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023" name="Picture 47">
          <a:extLst>
            <a:ext uri="{FF2B5EF4-FFF2-40B4-BE49-F238E27FC236}">
              <a16:creationId xmlns:a16="http://schemas.microsoft.com/office/drawing/2014/main" id="{B97723EC-8BC5-52C1-FA07-62278157D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8"/>
  <sheetViews>
    <sheetView showGridLines="0" tabSelected="1" zoomScale="55" zoomScaleNormal="55" workbookViewId="0">
      <selection activeCell="A10" sqref="A10"/>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7"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05" t="s">
        <v>1</v>
      </c>
      <c r="AC1" s="506"/>
      <c r="AD1" s="507"/>
    </row>
    <row r="2" spans="1:30"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29" t="s">
        <v>3</v>
      </c>
      <c r="AC2" s="530"/>
      <c r="AD2" s="531"/>
    </row>
    <row r="3" spans="1:30" ht="24" customHeight="1" x14ac:dyDescent="0.25">
      <c r="A3" s="500"/>
      <c r="B3" s="453" t="s">
        <v>4</v>
      </c>
      <c r="C3" s="454"/>
      <c r="D3" s="454"/>
      <c r="E3" s="454"/>
      <c r="F3" s="454"/>
      <c r="G3" s="454"/>
      <c r="H3" s="454"/>
      <c r="I3" s="454"/>
      <c r="J3" s="454"/>
      <c r="K3" s="454"/>
      <c r="L3" s="454"/>
      <c r="M3" s="454"/>
      <c r="N3" s="454"/>
      <c r="O3" s="454"/>
      <c r="P3" s="454"/>
      <c r="Q3" s="454"/>
      <c r="R3" s="454"/>
      <c r="S3" s="454"/>
      <c r="T3" s="454"/>
      <c r="U3" s="454"/>
      <c r="V3" s="454"/>
      <c r="W3" s="454"/>
      <c r="X3" s="454"/>
      <c r="Y3" s="454"/>
      <c r="Z3" s="454"/>
      <c r="AA3" s="455"/>
      <c r="AB3" s="529" t="s">
        <v>5</v>
      </c>
      <c r="AC3" s="530"/>
      <c r="AD3" s="531"/>
    </row>
    <row r="4" spans="1:30" ht="21.95" customHeight="1" thickBot="1" x14ac:dyDescent="0.3">
      <c r="A4" s="501"/>
      <c r="B4" s="543"/>
      <c r="C4" s="544"/>
      <c r="D4" s="544"/>
      <c r="E4" s="544"/>
      <c r="F4" s="544"/>
      <c r="G4" s="544"/>
      <c r="H4" s="544"/>
      <c r="I4" s="544"/>
      <c r="J4" s="544"/>
      <c r="K4" s="544"/>
      <c r="L4" s="544"/>
      <c r="M4" s="544"/>
      <c r="N4" s="544"/>
      <c r="O4" s="544"/>
      <c r="P4" s="544"/>
      <c r="Q4" s="544"/>
      <c r="R4" s="544"/>
      <c r="S4" s="544"/>
      <c r="T4" s="544"/>
      <c r="U4" s="544"/>
      <c r="V4" s="544"/>
      <c r="W4" s="544"/>
      <c r="X4" s="544"/>
      <c r="Y4" s="544"/>
      <c r="Z4" s="544"/>
      <c r="AA4" s="545"/>
      <c r="AB4" s="546" t="s">
        <v>6</v>
      </c>
      <c r="AC4" s="547"/>
      <c r="AD4" s="548"/>
    </row>
    <row r="5" spans="1:30" ht="9" customHeight="1" thickBot="1" x14ac:dyDescent="0.3">
      <c r="A5" s="51"/>
      <c r="B5" s="192"/>
      <c r="C5" s="19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0" t="s">
        <v>7</v>
      </c>
      <c r="B7" s="521"/>
      <c r="C7" s="526" t="s">
        <v>8</v>
      </c>
      <c r="D7" s="520" t="s">
        <v>9</v>
      </c>
      <c r="E7" s="549"/>
      <c r="F7" s="549"/>
      <c r="G7" s="549"/>
      <c r="H7" s="521"/>
      <c r="I7" s="552">
        <v>44953</v>
      </c>
      <c r="J7" s="553"/>
      <c r="K7" s="520" t="s">
        <v>10</v>
      </c>
      <c r="L7" s="521"/>
      <c r="M7" s="512" t="s">
        <v>11</v>
      </c>
      <c r="N7" s="513"/>
      <c r="O7" s="514" t="s">
        <v>12</v>
      </c>
      <c r="P7" s="515"/>
      <c r="Q7" s="54"/>
      <c r="R7" s="54"/>
      <c r="S7" s="54"/>
      <c r="T7" s="54"/>
      <c r="U7" s="54"/>
      <c r="V7" s="54"/>
      <c r="W7" s="54"/>
      <c r="X7" s="54"/>
      <c r="Y7" s="54"/>
      <c r="Z7" s="55"/>
      <c r="AA7" s="54"/>
      <c r="AB7" s="54"/>
      <c r="AC7" s="60"/>
      <c r="AD7" s="61"/>
    </row>
    <row r="8" spans="1:30" x14ac:dyDescent="0.25">
      <c r="A8" s="522"/>
      <c r="B8" s="523"/>
      <c r="C8" s="527"/>
      <c r="D8" s="522"/>
      <c r="E8" s="550"/>
      <c r="F8" s="550"/>
      <c r="G8" s="550"/>
      <c r="H8" s="523"/>
      <c r="I8" s="554"/>
      <c r="J8" s="555"/>
      <c r="K8" s="522"/>
      <c r="L8" s="523"/>
      <c r="M8" s="516" t="s">
        <v>13</v>
      </c>
      <c r="N8" s="517"/>
      <c r="O8" s="518"/>
      <c r="P8" s="519"/>
      <c r="Q8" s="54"/>
      <c r="R8" s="54"/>
      <c r="S8" s="54"/>
      <c r="T8" s="54"/>
      <c r="U8" s="54"/>
      <c r="V8" s="54"/>
      <c r="W8" s="54"/>
      <c r="X8" s="54"/>
      <c r="Y8" s="54"/>
      <c r="Z8" s="55"/>
      <c r="AA8" s="54"/>
      <c r="AB8" s="54"/>
      <c r="AC8" s="60"/>
      <c r="AD8" s="61"/>
    </row>
    <row r="9" spans="1:30" ht="15.75" thickBot="1" x14ac:dyDescent="0.3">
      <c r="A9" s="524"/>
      <c r="B9" s="525"/>
      <c r="C9" s="528"/>
      <c r="D9" s="524"/>
      <c r="E9" s="551"/>
      <c r="F9" s="551"/>
      <c r="G9" s="551"/>
      <c r="H9" s="525"/>
      <c r="I9" s="556"/>
      <c r="J9" s="557"/>
      <c r="K9" s="524"/>
      <c r="L9" s="525"/>
      <c r="M9" s="508" t="s">
        <v>14</v>
      </c>
      <c r="N9" s="509"/>
      <c r="O9" s="510"/>
      <c r="P9" s="511"/>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520" t="s">
        <v>15</v>
      </c>
      <c r="B11" s="521"/>
      <c r="C11" s="490" t="s">
        <v>16</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0" ht="15" customHeight="1" x14ac:dyDescent="0.25">
      <c r="A12" s="522"/>
      <c r="B12" s="523"/>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0" ht="15" customHeight="1" thickBot="1" x14ac:dyDescent="0.3">
      <c r="A13" s="524"/>
      <c r="B13" s="525"/>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77" t="s">
        <v>17</v>
      </c>
      <c r="B15" s="478"/>
      <c r="C15" s="532" t="s">
        <v>18</v>
      </c>
      <c r="D15" s="533"/>
      <c r="E15" s="533"/>
      <c r="F15" s="533"/>
      <c r="G15" s="533"/>
      <c r="H15" s="533"/>
      <c r="I15" s="533"/>
      <c r="J15" s="533"/>
      <c r="K15" s="534"/>
      <c r="L15" s="482" t="s">
        <v>19</v>
      </c>
      <c r="M15" s="483"/>
      <c r="N15" s="483"/>
      <c r="O15" s="483"/>
      <c r="P15" s="483"/>
      <c r="Q15" s="484"/>
      <c r="R15" s="485" t="s">
        <v>20</v>
      </c>
      <c r="S15" s="486"/>
      <c r="T15" s="486"/>
      <c r="U15" s="486"/>
      <c r="V15" s="486"/>
      <c r="W15" s="486"/>
      <c r="X15" s="487"/>
      <c r="Y15" s="482" t="s">
        <v>21</v>
      </c>
      <c r="Z15" s="484"/>
      <c r="AA15" s="473" t="s">
        <v>22</v>
      </c>
      <c r="AB15" s="474"/>
      <c r="AC15" s="474"/>
      <c r="AD15" s="475"/>
    </row>
    <row r="16" spans="1:30" ht="9" customHeight="1" thickBot="1" x14ac:dyDescent="0.3">
      <c r="A16" s="59"/>
      <c r="B16" s="54"/>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73"/>
      <c r="AD16" s="74"/>
    </row>
    <row r="17" spans="1:41" s="76" customFormat="1" ht="37.5" customHeight="1" thickBot="1" x14ac:dyDescent="0.3">
      <c r="A17" s="477" t="s">
        <v>23</v>
      </c>
      <c r="B17" s="478"/>
      <c r="C17" s="479" t="s">
        <v>24</v>
      </c>
      <c r="D17" s="480"/>
      <c r="E17" s="480"/>
      <c r="F17" s="480"/>
      <c r="G17" s="480"/>
      <c r="H17" s="480"/>
      <c r="I17" s="480"/>
      <c r="J17" s="480"/>
      <c r="K17" s="480"/>
      <c r="L17" s="480"/>
      <c r="M17" s="480"/>
      <c r="N17" s="480"/>
      <c r="O17" s="480"/>
      <c r="P17" s="480"/>
      <c r="Q17" s="481"/>
      <c r="R17" s="482" t="s">
        <v>25</v>
      </c>
      <c r="S17" s="483"/>
      <c r="T17" s="483"/>
      <c r="U17" s="483"/>
      <c r="V17" s="484"/>
      <c r="W17" s="488">
        <v>7000</v>
      </c>
      <c r="X17" s="489"/>
      <c r="Y17" s="483" t="s">
        <v>26</v>
      </c>
      <c r="Z17" s="483"/>
      <c r="AA17" s="483"/>
      <c r="AB17" s="484"/>
      <c r="AC17" s="541">
        <v>0.6</v>
      </c>
      <c r="AD17" s="54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82"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4"/>
      <c r="AE19" s="83"/>
      <c r="AF19" s="83"/>
    </row>
    <row r="20" spans="1:41" ht="32.1" customHeight="1" thickBot="1" x14ac:dyDescent="0.3">
      <c r="A20" s="82"/>
      <c r="B20" s="60"/>
      <c r="C20" s="538" t="s">
        <v>28</v>
      </c>
      <c r="D20" s="539"/>
      <c r="E20" s="539"/>
      <c r="F20" s="539"/>
      <c r="G20" s="539"/>
      <c r="H20" s="539"/>
      <c r="I20" s="539"/>
      <c r="J20" s="539"/>
      <c r="K20" s="539"/>
      <c r="L20" s="539"/>
      <c r="M20" s="539"/>
      <c r="N20" s="539"/>
      <c r="O20" s="539"/>
      <c r="P20" s="540"/>
      <c r="Q20" s="535" t="s">
        <v>29</v>
      </c>
      <c r="R20" s="536"/>
      <c r="S20" s="536"/>
      <c r="T20" s="536"/>
      <c r="U20" s="536"/>
      <c r="V20" s="536"/>
      <c r="W20" s="536"/>
      <c r="X20" s="536"/>
      <c r="Y20" s="536"/>
      <c r="Z20" s="536"/>
      <c r="AA20" s="536"/>
      <c r="AB20" s="536"/>
      <c r="AC20" s="536"/>
      <c r="AD20" s="537"/>
      <c r="AE20" s="83"/>
      <c r="AF20" s="83"/>
      <c r="AJ20" s="343"/>
    </row>
    <row r="21" spans="1:41" ht="32.1" customHeight="1" thickBot="1" x14ac:dyDescent="0.3">
      <c r="A21" s="59"/>
      <c r="B21" s="54"/>
      <c r="C21" s="194" t="s">
        <v>8</v>
      </c>
      <c r="D21" s="195" t="s">
        <v>30</v>
      </c>
      <c r="E21" s="195" t="s">
        <v>31</v>
      </c>
      <c r="F21" s="195" t="s">
        <v>32</v>
      </c>
      <c r="G21" s="195" t="s">
        <v>33</v>
      </c>
      <c r="H21" s="195" t="s">
        <v>34</v>
      </c>
      <c r="I21" s="195" t="s">
        <v>35</v>
      </c>
      <c r="J21" s="195" t="s">
        <v>36</v>
      </c>
      <c r="K21" s="195" t="s">
        <v>37</v>
      </c>
      <c r="L21" s="195" t="s">
        <v>38</v>
      </c>
      <c r="M21" s="195" t="s">
        <v>39</v>
      </c>
      <c r="N21" s="195" t="s">
        <v>40</v>
      </c>
      <c r="O21" s="195" t="s">
        <v>41</v>
      </c>
      <c r="P21" s="196" t="s">
        <v>42</v>
      </c>
      <c r="Q21" s="194" t="s">
        <v>8</v>
      </c>
      <c r="R21" s="195" t="s">
        <v>30</v>
      </c>
      <c r="S21" s="195" t="s">
        <v>31</v>
      </c>
      <c r="T21" s="195" t="s">
        <v>32</v>
      </c>
      <c r="U21" s="195" t="s">
        <v>33</v>
      </c>
      <c r="V21" s="195" t="s">
        <v>34</v>
      </c>
      <c r="W21" s="195" t="s">
        <v>35</v>
      </c>
      <c r="X21" s="195" t="s">
        <v>36</v>
      </c>
      <c r="Y21" s="195" t="s">
        <v>37</v>
      </c>
      <c r="Z21" s="195" t="s">
        <v>38</v>
      </c>
      <c r="AA21" s="195" t="s">
        <v>39</v>
      </c>
      <c r="AB21" s="195" t="s">
        <v>40</v>
      </c>
      <c r="AC21" s="195" t="s">
        <v>41</v>
      </c>
      <c r="AD21" s="196" t="s">
        <v>42</v>
      </c>
      <c r="AE21" s="3"/>
      <c r="AF21" s="3"/>
    </row>
    <row r="22" spans="1:41" ht="32.1" customHeight="1" x14ac:dyDescent="0.25">
      <c r="A22" s="419" t="s">
        <v>43</v>
      </c>
      <c r="B22" s="424"/>
      <c r="C22" s="381"/>
      <c r="D22" s="382"/>
      <c r="E22" s="382"/>
      <c r="F22" s="382"/>
      <c r="G22" s="382"/>
      <c r="H22" s="382"/>
      <c r="I22" s="382"/>
      <c r="J22" s="382"/>
      <c r="K22" s="382"/>
      <c r="L22" s="382"/>
      <c r="M22" s="382"/>
      <c r="N22" s="382"/>
      <c r="O22" s="382">
        <f>SUM(C22:N22)</f>
        <v>0</v>
      </c>
      <c r="P22" s="388"/>
      <c r="Q22" s="381">
        <v>1000000000</v>
      </c>
      <c r="R22" s="382">
        <v>550079667</v>
      </c>
      <c r="S22" s="382"/>
      <c r="T22" s="382">
        <v>907038155</v>
      </c>
      <c r="U22" s="382">
        <v>124081959</v>
      </c>
      <c r="V22" s="382">
        <v>64895653</v>
      </c>
      <c r="W22" s="382">
        <v>19043500</v>
      </c>
      <c r="X22" s="382"/>
      <c r="Y22" s="382"/>
      <c r="Z22" s="382"/>
      <c r="AA22" s="382"/>
      <c r="AB22" s="382"/>
      <c r="AC22" s="382">
        <f>SUM(Q22:AB22)</f>
        <v>2665138934</v>
      </c>
      <c r="AD22" s="383"/>
      <c r="AE22" s="3"/>
      <c r="AF22" s="3"/>
      <c r="AG22" s="343"/>
    </row>
    <row r="23" spans="1:41" ht="32.1" customHeight="1" x14ac:dyDescent="0.25">
      <c r="A23" s="420" t="s">
        <v>44</v>
      </c>
      <c r="B23" s="427"/>
      <c r="C23" s="211"/>
      <c r="D23" s="212"/>
      <c r="E23" s="212"/>
      <c r="F23" s="212"/>
      <c r="G23" s="212"/>
      <c r="H23" s="212"/>
      <c r="I23" s="212"/>
      <c r="J23" s="212"/>
      <c r="K23" s="212"/>
      <c r="L23" s="212"/>
      <c r="M23" s="212"/>
      <c r="N23" s="212"/>
      <c r="O23" s="210">
        <f>SUM(C23:N23)</f>
        <v>0</v>
      </c>
      <c r="P23" s="376" t="str">
        <f>IFERROR(O23/(SUMIF(C23:N23,"&gt;0",C22:N22))," ")</f>
        <v xml:space="preserve"> </v>
      </c>
      <c r="Q23" s="211"/>
      <c r="R23" s="212"/>
      <c r="S23" s="212"/>
      <c r="T23" s="212"/>
      <c r="U23" s="212"/>
      <c r="V23" s="212"/>
      <c r="W23" s="212"/>
      <c r="X23" s="212"/>
      <c r="Y23" s="212"/>
      <c r="Z23" s="212"/>
      <c r="AA23" s="212"/>
      <c r="AB23" s="212"/>
      <c r="AC23" s="210">
        <f>SUM(Q23:AB23)</f>
        <v>0</v>
      </c>
      <c r="AD23" s="379" t="str">
        <f>IFERROR(AC23/(SUMIF(Q23:AB23,"&gt;0",Q22:AB22))," ")</f>
        <v xml:space="preserve"> </v>
      </c>
      <c r="AE23" s="3"/>
      <c r="AF23" s="3"/>
      <c r="AG23" s="343"/>
      <c r="AH23" s="343"/>
    </row>
    <row r="24" spans="1:41" ht="32.1" customHeight="1" x14ac:dyDescent="0.25">
      <c r="A24" s="420" t="s">
        <v>45</v>
      </c>
      <c r="B24" s="427"/>
      <c r="C24" s="384"/>
      <c r="D24" s="385">
        <v>9671556</v>
      </c>
      <c r="E24" s="385">
        <v>7461325</v>
      </c>
      <c r="F24" s="385">
        <v>13519273</v>
      </c>
      <c r="G24" s="385">
        <v>379281339</v>
      </c>
      <c r="H24" s="385"/>
      <c r="I24" s="385"/>
      <c r="J24" s="385"/>
      <c r="K24" s="385"/>
      <c r="L24" s="385"/>
      <c r="M24" s="385"/>
      <c r="N24" s="385"/>
      <c r="O24" s="382">
        <f>SUM(C24:N24)</f>
        <v>409933493</v>
      </c>
      <c r="P24" s="387"/>
      <c r="Q24" s="384"/>
      <c r="R24" s="385">
        <v>83333333.333333328</v>
      </c>
      <c r="S24" s="385">
        <v>129173305.58333333</v>
      </c>
      <c r="T24" s="385">
        <v>129173305.58333333</v>
      </c>
      <c r="U24" s="385">
        <v>229955322.80555555</v>
      </c>
      <c r="V24" s="385">
        <v>247681316.94841269</v>
      </c>
      <c r="W24" s="385">
        <v>312576969.94841266</v>
      </c>
      <c r="X24" s="385">
        <v>266724816.94841269</v>
      </c>
      <c r="Y24" s="385">
        <v>247681316.94841269</v>
      </c>
      <c r="Z24" s="385">
        <v>247681316.94841269</v>
      </c>
      <c r="AA24" s="385">
        <v>247681316.94841269</v>
      </c>
      <c r="AB24" s="385">
        <v>523476612.00396818</v>
      </c>
      <c r="AC24" s="382">
        <f>SUM(Q24:AB24)</f>
        <v>2665138933.9999995</v>
      </c>
      <c r="AD24" s="386"/>
      <c r="AE24" s="3"/>
      <c r="AF24" s="3"/>
      <c r="AG24" s="343"/>
      <c r="AH24" s="343"/>
      <c r="AI24" s="343"/>
      <c r="AJ24" s="343"/>
    </row>
    <row r="25" spans="1:41" ht="32.1" customHeight="1" thickBot="1" x14ac:dyDescent="0.3">
      <c r="A25" s="471" t="s">
        <v>46</v>
      </c>
      <c r="B25" s="472"/>
      <c r="C25" s="213"/>
      <c r="D25" s="214"/>
      <c r="E25" s="214"/>
      <c r="F25" s="214"/>
      <c r="G25" s="214"/>
      <c r="H25" s="214"/>
      <c r="I25" s="214"/>
      <c r="J25" s="214"/>
      <c r="K25" s="214"/>
      <c r="L25" s="214"/>
      <c r="M25" s="214"/>
      <c r="N25" s="214"/>
      <c r="O25" s="377">
        <f>SUM(C25:N25)</f>
        <v>0</v>
      </c>
      <c r="P25" s="378" t="str">
        <f>IFERROR(O25/(SUMIF(C25:N25,"&gt;0",C24:N24))," ")</f>
        <v xml:space="preserve"> </v>
      </c>
      <c r="Q25" s="213"/>
      <c r="R25" s="214"/>
      <c r="S25" s="214"/>
      <c r="T25" s="214"/>
      <c r="U25" s="214"/>
      <c r="V25" s="214"/>
      <c r="W25" s="214"/>
      <c r="X25" s="214"/>
      <c r="Y25" s="214"/>
      <c r="Z25" s="214"/>
      <c r="AA25" s="214"/>
      <c r="AB25" s="214"/>
      <c r="AC25" s="377">
        <f>SUM(Q25:AB25)</f>
        <v>0</v>
      </c>
      <c r="AD25" s="380" t="str">
        <f>IFERROR(AC25/(SUMIF(Q25:AB25,"&gt;0",Q24:AB24))," ")</f>
        <v xml:space="preserve"> </v>
      </c>
      <c r="AE25" s="3"/>
      <c r="AF25" s="3"/>
      <c r="AG25" s="343"/>
      <c r="AH25" s="343"/>
      <c r="AI25" s="343"/>
      <c r="AJ25" s="34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67" t="s">
        <v>47</v>
      </c>
      <c r="B27" s="468"/>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70"/>
    </row>
    <row r="28" spans="1:41" ht="15" customHeight="1" x14ac:dyDescent="0.25">
      <c r="A28" s="462" t="s">
        <v>48</v>
      </c>
      <c r="B28" s="464" t="s">
        <v>49</v>
      </c>
      <c r="C28" s="465"/>
      <c r="D28" s="427" t="s">
        <v>50</v>
      </c>
      <c r="E28" s="428"/>
      <c r="F28" s="428"/>
      <c r="G28" s="428"/>
      <c r="H28" s="428"/>
      <c r="I28" s="428"/>
      <c r="J28" s="428"/>
      <c r="K28" s="428"/>
      <c r="L28" s="428"/>
      <c r="M28" s="428"/>
      <c r="N28" s="428"/>
      <c r="O28" s="466"/>
      <c r="P28" s="448" t="s">
        <v>41</v>
      </c>
      <c r="Q28" s="448" t="s">
        <v>51</v>
      </c>
      <c r="R28" s="448"/>
      <c r="S28" s="448"/>
      <c r="T28" s="448"/>
      <c r="U28" s="448"/>
      <c r="V28" s="448"/>
      <c r="W28" s="448"/>
      <c r="X28" s="448"/>
      <c r="Y28" s="448"/>
      <c r="Z28" s="448"/>
      <c r="AA28" s="448"/>
      <c r="AB28" s="448"/>
      <c r="AC28" s="448"/>
      <c r="AD28" s="457"/>
    </row>
    <row r="29" spans="1:41" ht="27" customHeight="1" x14ac:dyDescent="0.25">
      <c r="A29" s="463"/>
      <c r="B29" s="458"/>
      <c r="C29" s="460"/>
      <c r="D29" s="88" t="s">
        <v>8</v>
      </c>
      <c r="E29" s="88" t="s">
        <v>30</v>
      </c>
      <c r="F29" s="88" t="s">
        <v>31</v>
      </c>
      <c r="G29" s="88" t="s">
        <v>32</v>
      </c>
      <c r="H29" s="88" t="s">
        <v>33</v>
      </c>
      <c r="I29" s="88" t="s">
        <v>34</v>
      </c>
      <c r="J29" s="88" t="s">
        <v>35</v>
      </c>
      <c r="K29" s="88" t="s">
        <v>36</v>
      </c>
      <c r="L29" s="88" t="s">
        <v>37</v>
      </c>
      <c r="M29" s="88" t="s">
        <v>38</v>
      </c>
      <c r="N29" s="88" t="s">
        <v>39</v>
      </c>
      <c r="O29" s="88" t="s">
        <v>40</v>
      </c>
      <c r="P29" s="466"/>
      <c r="Q29" s="448"/>
      <c r="R29" s="448"/>
      <c r="S29" s="448"/>
      <c r="T29" s="448"/>
      <c r="U29" s="448"/>
      <c r="V29" s="448"/>
      <c r="W29" s="448"/>
      <c r="X29" s="448"/>
      <c r="Y29" s="448"/>
      <c r="Z29" s="448"/>
      <c r="AA29" s="448"/>
      <c r="AB29" s="448"/>
      <c r="AC29" s="448"/>
      <c r="AD29" s="457"/>
    </row>
    <row r="30" spans="1:41" ht="57" customHeight="1" thickBot="1" x14ac:dyDescent="0.3">
      <c r="A30" s="85" t="s">
        <v>24</v>
      </c>
      <c r="B30" s="449"/>
      <c r="C30" s="450"/>
      <c r="D30" s="89"/>
      <c r="E30" s="89"/>
      <c r="F30" s="89"/>
      <c r="G30" s="89"/>
      <c r="H30" s="89"/>
      <c r="I30" s="89"/>
      <c r="J30" s="89"/>
      <c r="K30" s="89"/>
      <c r="L30" s="89"/>
      <c r="M30" s="89"/>
      <c r="N30" s="89"/>
      <c r="O30" s="89"/>
      <c r="P30" s="86">
        <f>SUM(D30:O30)</f>
        <v>0</v>
      </c>
      <c r="Q30" s="451" t="s">
        <v>52</v>
      </c>
      <c r="R30" s="451"/>
      <c r="S30" s="451"/>
      <c r="T30" s="451"/>
      <c r="U30" s="451"/>
      <c r="V30" s="451"/>
      <c r="W30" s="451"/>
      <c r="X30" s="451"/>
      <c r="Y30" s="451"/>
      <c r="Z30" s="451"/>
      <c r="AA30" s="451"/>
      <c r="AB30" s="451"/>
      <c r="AC30" s="451"/>
      <c r="AD30" s="452"/>
    </row>
    <row r="31" spans="1:41" ht="45" customHeight="1" x14ac:dyDescent="0.25">
      <c r="A31" s="453" t="s">
        <v>53</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5"/>
    </row>
    <row r="32" spans="1:41" ht="23.1" customHeight="1" x14ac:dyDescent="0.25">
      <c r="A32" s="420" t="s">
        <v>54</v>
      </c>
      <c r="B32" s="448" t="s">
        <v>55</v>
      </c>
      <c r="C32" s="448" t="s">
        <v>49</v>
      </c>
      <c r="D32" s="448" t="s">
        <v>56</v>
      </c>
      <c r="E32" s="448"/>
      <c r="F32" s="448"/>
      <c r="G32" s="448"/>
      <c r="H32" s="448"/>
      <c r="I32" s="448"/>
      <c r="J32" s="448"/>
      <c r="K32" s="448"/>
      <c r="L32" s="448"/>
      <c r="M32" s="448"/>
      <c r="N32" s="448"/>
      <c r="O32" s="448"/>
      <c r="P32" s="448"/>
      <c r="Q32" s="448" t="s">
        <v>57</v>
      </c>
      <c r="R32" s="448"/>
      <c r="S32" s="448"/>
      <c r="T32" s="448"/>
      <c r="U32" s="448"/>
      <c r="V32" s="448"/>
      <c r="W32" s="448"/>
      <c r="X32" s="448"/>
      <c r="Y32" s="448"/>
      <c r="Z32" s="448"/>
      <c r="AA32" s="448"/>
      <c r="AB32" s="448"/>
      <c r="AC32" s="448"/>
      <c r="AD32" s="457"/>
      <c r="AG32" s="87"/>
      <c r="AH32" s="87"/>
      <c r="AI32" s="87"/>
      <c r="AJ32" s="87"/>
      <c r="AK32" s="87"/>
      <c r="AL32" s="87"/>
      <c r="AM32" s="87"/>
      <c r="AN32" s="87"/>
      <c r="AO32" s="87"/>
    </row>
    <row r="33" spans="1:41" ht="27" customHeight="1" x14ac:dyDescent="0.25">
      <c r="A33" s="420"/>
      <c r="B33" s="448"/>
      <c r="C33" s="456"/>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448" t="s">
        <v>58</v>
      </c>
      <c r="R33" s="448"/>
      <c r="S33" s="448"/>
      <c r="T33" s="448" t="s">
        <v>59</v>
      </c>
      <c r="U33" s="448"/>
      <c r="V33" s="448"/>
      <c r="W33" s="458" t="s">
        <v>60</v>
      </c>
      <c r="X33" s="459"/>
      <c r="Y33" s="459"/>
      <c r="Z33" s="460"/>
      <c r="AA33" s="458" t="s">
        <v>61</v>
      </c>
      <c r="AB33" s="459"/>
      <c r="AC33" s="459"/>
      <c r="AD33" s="461"/>
      <c r="AG33" s="87"/>
      <c r="AH33" s="87"/>
      <c r="AI33" s="87"/>
      <c r="AJ33" s="87"/>
      <c r="AK33" s="87"/>
      <c r="AL33" s="87"/>
      <c r="AM33" s="87"/>
      <c r="AN33" s="87"/>
      <c r="AO33" s="87"/>
    </row>
    <row r="34" spans="1:41" ht="45" customHeight="1" x14ac:dyDescent="0.25">
      <c r="A34" s="436" t="s">
        <v>24</v>
      </c>
      <c r="B34" s="438">
        <v>0.6</v>
      </c>
      <c r="C34" s="90" t="s">
        <v>62</v>
      </c>
      <c r="D34" s="89">
        <v>0</v>
      </c>
      <c r="E34" s="89">
        <v>500</v>
      </c>
      <c r="F34" s="89">
        <v>700</v>
      </c>
      <c r="G34" s="89">
        <v>700</v>
      </c>
      <c r="H34" s="89">
        <v>700</v>
      </c>
      <c r="I34" s="89">
        <v>700</v>
      </c>
      <c r="J34" s="89">
        <v>700</v>
      </c>
      <c r="K34" s="89">
        <v>700</v>
      </c>
      <c r="L34" s="89">
        <v>700</v>
      </c>
      <c r="M34" s="89">
        <v>700</v>
      </c>
      <c r="N34" s="89">
        <v>700</v>
      </c>
      <c r="O34" s="89">
        <v>200</v>
      </c>
      <c r="P34" s="197">
        <f>SUM(D34:O34)</f>
        <v>7000</v>
      </c>
      <c r="Q34" s="440" t="s">
        <v>63</v>
      </c>
      <c r="R34" s="441"/>
      <c r="S34" s="442"/>
      <c r="T34" s="441" t="s">
        <v>64</v>
      </c>
      <c r="U34" s="441"/>
      <c r="V34" s="442"/>
      <c r="W34" s="440" t="s">
        <v>65</v>
      </c>
      <c r="X34" s="441"/>
      <c r="Y34" s="441"/>
      <c r="Z34" s="442"/>
      <c r="AA34" s="440" t="s">
        <v>66</v>
      </c>
      <c r="AB34" s="441"/>
      <c r="AC34" s="441"/>
      <c r="AD34" s="446"/>
      <c r="AG34" s="87"/>
      <c r="AH34" s="87"/>
      <c r="AI34" s="87"/>
      <c r="AJ34" s="87"/>
      <c r="AK34" s="87"/>
      <c r="AL34" s="87"/>
      <c r="AM34" s="87"/>
      <c r="AN34" s="87"/>
      <c r="AO34" s="87"/>
    </row>
    <row r="35" spans="1:41" ht="45" customHeight="1" thickBot="1" x14ac:dyDescent="0.3">
      <c r="A35" s="437"/>
      <c r="B35" s="439"/>
      <c r="C35" s="91" t="s">
        <v>67</v>
      </c>
      <c r="D35" s="92"/>
      <c r="E35" s="92"/>
      <c r="F35" s="92"/>
      <c r="G35" s="93"/>
      <c r="H35" s="93"/>
      <c r="I35" s="93"/>
      <c r="J35" s="93"/>
      <c r="K35" s="93"/>
      <c r="L35" s="93"/>
      <c r="M35" s="93"/>
      <c r="N35" s="93"/>
      <c r="O35" s="93"/>
      <c r="P35" s="151">
        <f>SUM(D35:O35)</f>
        <v>0</v>
      </c>
      <c r="Q35" s="443"/>
      <c r="R35" s="444"/>
      <c r="S35" s="445"/>
      <c r="T35" s="444"/>
      <c r="U35" s="444"/>
      <c r="V35" s="445"/>
      <c r="W35" s="443"/>
      <c r="X35" s="444"/>
      <c r="Y35" s="444"/>
      <c r="Z35" s="445"/>
      <c r="AA35" s="443"/>
      <c r="AB35" s="444"/>
      <c r="AC35" s="444"/>
      <c r="AD35" s="447"/>
      <c r="AE35" s="49"/>
      <c r="AG35" s="87"/>
      <c r="AH35" s="87"/>
      <c r="AI35" s="87"/>
      <c r="AJ35" s="87"/>
      <c r="AK35" s="87"/>
      <c r="AL35" s="87"/>
      <c r="AM35" s="87"/>
      <c r="AN35" s="87"/>
      <c r="AO35" s="87"/>
    </row>
    <row r="36" spans="1:41" ht="36.75" customHeight="1" x14ac:dyDescent="0.25">
      <c r="A36" s="419" t="s">
        <v>68</v>
      </c>
      <c r="B36" s="421" t="s">
        <v>69</v>
      </c>
      <c r="C36" s="423" t="s">
        <v>70</v>
      </c>
      <c r="D36" s="423"/>
      <c r="E36" s="423"/>
      <c r="F36" s="423"/>
      <c r="G36" s="423"/>
      <c r="H36" s="423"/>
      <c r="I36" s="423"/>
      <c r="J36" s="423"/>
      <c r="K36" s="423"/>
      <c r="L36" s="423"/>
      <c r="M36" s="423"/>
      <c r="N36" s="423"/>
      <c r="O36" s="423"/>
      <c r="P36" s="423"/>
      <c r="Q36" s="424" t="s">
        <v>71</v>
      </c>
      <c r="R36" s="425"/>
      <c r="S36" s="425"/>
      <c r="T36" s="425"/>
      <c r="U36" s="425"/>
      <c r="V36" s="425"/>
      <c r="W36" s="425"/>
      <c r="X36" s="425"/>
      <c r="Y36" s="425"/>
      <c r="Z36" s="425"/>
      <c r="AA36" s="425"/>
      <c r="AB36" s="425"/>
      <c r="AC36" s="425"/>
      <c r="AD36" s="426"/>
      <c r="AG36" s="87"/>
      <c r="AH36" s="87"/>
      <c r="AI36" s="87"/>
      <c r="AJ36" s="87"/>
      <c r="AK36" s="87"/>
      <c r="AL36" s="87"/>
      <c r="AM36" s="87"/>
      <c r="AN36" s="87"/>
      <c r="AO36" s="87"/>
    </row>
    <row r="37" spans="1:41" ht="26.1" customHeight="1" x14ac:dyDescent="0.25">
      <c r="A37" s="420"/>
      <c r="B37" s="422"/>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427" t="s">
        <v>86</v>
      </c>
      <c r="R37" s="428"/>
      <c r="S37" s="428"/>
      <c r="T37" s="428"/>
      <c r="U37" s="428"/>
      <c r="V37" s="428"/>
      <c r="W37" s="428"/>
      <c r="X37" s="428"/>
      <c r="Y37" s="428"/>
      <c r="Z37" s="428"/>
      <c r="AA37" s="428"/>
      <c r="AB37" s="428"/>
      <c r="AC37" s="428"/>
      <c r="AD37" s="429"/>
      <c r="AG37" s="94"/>
      <c r="AH37" s="94"/>
      <c r="AI37" s="94"/>
      <c r="AJ37" s="94"/>
      <c r="AK37" s="94"/>
      <c r="AL37" s="94"/>
      <c r="AM37" s="94"/>
      <c r="AN37" s="94"/>
      <c r="AO37" s="94"/>
    </row>
    <row r="38" spans="1:41" ht="39" customHeight="1" x14ac:dyDescent="0.25">
      <c r="A38" s="410" t="s">
        <v>87</v>
      </c>
      <c r="B38" s="412">
        <v>10</v>
      </c>
      <c r="C38" s="90" t="s">
        <v>62</v>
      </c>
      <c r="D38" s="198">
        <v>0</v>
      </c>
      <c r="E38" s="95">
        <v>9.0999999999999998E-2</v>
      </c>
      <c r="F38" s="95">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191"/>
      <c r="R38" s="199"/>
      <c r="S38" s="199"/>
      <c r="T38" s="199"/>
      <c r="U38" s="199"/>
      <c r="V38" s="199"/>
      <c r="W38" s="199"/>
      <c r="X38" s="199"/>
      <c r="Y38" s="199"/>
      <c r="Z38" s="199"/>
      <c r="AA38" s="199"/>
      <c r="AB38" s="199"/>
      <c r="AC38" s="199"/>
      <c r="AD38" s="200"/>
      <c r="AG38" s="94"/>
      <c r="AH38" s="94"/>
      <c r="AI38" s="94"/>
      <c r="AJ38" s="94"/>
      <c r="AK38" s="94"/>
      <c r="AL38" s="94"/>
      <c r="AM38" s="94"/>
      <c r="AN38" s="94"/>
      <c r="AO38" s="94"/>
    </row>
    <row r="39" spans="1:41" ht="51.75" customHeight="1" x14ac:dyDescent="0.25">
      <c r="A39" s="411"/>
      <c r="B39" s="413"/>
      <c r="C39" s="99" t="s">
        <v>67</v>
      </c>
      <c r="D39" s="100"/>
      <c r="E39" s="100"/>
      <c r="F39" s="100"/>
      <c r="G39" s="100"/>
      <c r="H39" s="100"/>
      <c r="I39" s="100"/>
      <c r="J39" s="100"/>
      <c r="K39" s="100"/>
      <c r="L39" s="100"/>
      <c r="M39" s="100"/>
      <c r="N39" s="100"/>
      <c r="O39" s="100"/>
      <c r="P39" s="101">
        <f>SUM(D39:O39)</f>
        <v>0</v>
      </c>
      <c r="Q39" s="191"/>
      <c r="R39" s="199"/>
      <c r="S39" s="199"/>
      <c r="T39" s="199"/>
      <c r="U39" s="199"/>
      <c r="V39" s="199"/>
      <c r="W39" s="199"/>
      <c r="X39" s="199"/>
      <c r="Y39" s="199"/>
      <c r="Z39" s="199"/>
      <c r="AA39" s="199"/>
      <c r="AB39" s="199"/>
      <c r="AC39" s="199"/>
      <c r="AD39" s="200"/>
      <c r="AG39" s="94"/>
      <c r="AH39" s="94"/>
      <c r="AI39" s="94"/>
      <c r="AJ39" s="94"/>
      <c r="AK39" s="94"/>
      <c r="AL39" s="94"/>
      <c r="AM39" s="94"/>
      <c r="AN39" s="94"/>
      <c r="AO39" s="94"/>
    </row>
    <row r="40" spans="1:41" ht="57" customHeight="1" x14ac:dyDescent="0.25">
      <c r="A40" s="410" t="s">
        <v>88</v>
      </c>
      <c r="B40" s="412">
        <v>20</v>
      </c>
      <c r="C40" s="90" t="s">
        <v>62</v>
      </c>
      <c r="D40" s="198">
        <v>0</v>
      </c>
      <c r="E40" s="95">
        <v>9.0999999999999998E-2</v>
      </c>
      <c r="F40" s="95">
        <v>9.0999999999999998E-2</v>
      </c>
      <c r="G40" s="95">
        <v>9.0999999999999998E-2</v>
      </c>
      <c r="H40" s="95">
        <v>9.0999999999999998E-2</v>
      </c>
      <c r="I40" s="95">
        <v>9.0999999999999998E-2</v>
      </c>
      <c r="J40" s="95">
        <v>0.09</v>
      </c>
      <c r="K40" s="95">
        <v>0.09</v>
      </c>
      <c r="L40" s="95">
        <v>0.09</v>
      </c>
      <c r="M40" s="95">
        <v>0.09</v>
      </c>
      <c r="N40" s="95">
        <v>0.09</v>
      </c>
      <c r="O40" s="95">
        <v>0.09</v>
      </c>
      <c r="P40" s="96">
        <f t="shared" ref="P40:P47" si="0">SUM(D40:O40)</f>
        <v>0.99499999999999977</v>
      </c>
      <c r="Q40" s="430" t="s">
        <v>89</v>
      </c>
      <c r="R40" s="431"/>
      <c r="S40" s="431"/>
      <c r="T40" s="431"/>
      <c r="U40" s="431"/>
      <c r="V40" s="431"/>
      <c r="W40" s="431"/>
      <c r="X40" s="431"/>
      <c r="Y40" s="431"/>
      <c r="Z40" s="431"/>
      <c r="AA40" s="431"/>
      <c r="AB40" s="431"/>
      <c r="AC40" s="431"/>
      <c r="AD40" s="432"/>
      <c r="AE40" s="97"/>
      <c r="AG40" s="98"/>
      <c r="AH40" s="98"/>
      <c r="AI40" s="98"/>
      <c r="AJ40" s="98"/>
      <c r="AK40" s="98"/>
      <c r="AL40" s="98"/>
      <c r="AM40" s="98"/>
      <c r="AN40" s="98"/>
      <c r="AO40" s="98"/>
    </row>
    <row r="41" spans="1:41" ht="61.5" customHeight="1" x14ac:dyDescent="0.25">
      <c r="A41" s="411"/>
      <c r="B41" s="413"/>
      <c r="C41" s="99" t="s">
        <v>67</v>
      </c>
      <c r="D41" s="100"/>
      <c r="E41" s="100"/>
      <c r="F41" s="100"/>
      <c r="G41" s="100"/>
      <c r="H41" s="100"/>
      <c r="I41" s="100"/>
      <c r="J41" s="100"/>
      <c r="K41" s="100"/>
      <c r="L41" s="100"/>
      <c r="M41" s="100"/>
      <c r="N41" s="100"/>
      <c r="O41" s="100"/>
      <c r="P41" s="101">
        <f t="shared" si="0"/>
        <v>0</v>
      </c>
      <c r="Q41" s="433"/>
      <c r="R41" s="434"/>
      <c r="S41" s="434"/>
      <c r="T41" s="434"/>
      <c r="U41" s="434"/>
      <c r="V41" s="434"/>
      <c r="W41" s="434"/>
      <c r="X41" s="434"/>
      <c r="Y41" s="434"/>
      <c r="Z41" s="434"/>
      <c r="AA41" s="434"/>
      <c r="AB41" s="434"/>
      <c r="AC41" s="434"/>
      <c r="AD41" s="435"/>
      <c r="AE41" s="97"/>
    </row>
    <row r="42" spans="1:41" ht="48" customHeight="1" x14ac:dyDescent="0.25">
      <c r="A42" s="410" t="s">
        <v>90</v>
      </c>
      <c r="B42" s="412">
        <v>10</v>
      </c>
      <c r="C42" s="102" t="s">
        <v>62</v>
      </c>
      <c r="D42" s="103">
        <v>0</v>
      </c>
      <c r="E42" s="103">
        <v>0</v>
      </c>
      <c r="F42" s="103">
        <v>0</v>
      </c>
      <c r="G42" s="103">
        <v>0.25</v>
      </c>
      <c r="H42" s="103">
        <v>0</v>
      </c>
      <c r="I42" s="103">
        <v>0</v>
      </c>
      <c r="J42" s="103">
        <v>0</v>
      </c>
      <c r="K42" s="103">
        <v>0</v>
      </c>
      <c r="L42" s="103">
        <v>0</v>
      </c>
      <c r="M42" s="103">
        <v>0.25</v>
      </c>
      <c r="N42" s="103">
        <v>0.25</v>
      </c>
      <c r="O42" s="103">
        <v>0.25</v>
      </c>
      <c r="P42" s="101">
        <f t="shared" si="0"/>
        <v>1</v>
      </c>
      <c r="Q42" s="404"/>
      <c r="R42" s="405"/>
      <c r="S42" s="405"/>
      <c r="T42" s="405"/>
      <c r="U42" s="405"/>
      <c r="V42" s="405"/>
      <c r="W42" s="405"/>
      <c r="X42" s="405"/>
      <c r="Y42" s="405"/>
      <c r="Z42" s="405"/>
      <c r="AA42" s="405"/>
      <c r="AB42" s="405"/>
      <c r="AC42" s="405"/>
      <c r="AD42" s="406"/>
      <c r="AE42" s="97"/>
    </row>
    <row r="43" spans="1:41" ht="28.5" customHeight="1" x14ac:dyDescent="0.25">
      <c r="A43" s="411"/>
      <c r="B43" s="413"/>
      <c r="C43" s="99" t="s">
        <v>67</v>
      </c>
      <c r="D43" s="100"/>
      <c r="E43" s="100"/>
      <c r="F43" s="100"/>
      <c r="G43" s="100"/>
      <c r="H43" s="100"/>
      <c r="I43" s="100"/>
      <c r="J43" s="100"/>
      <c r="K43" s="100"/>
      <c r="L43" s="104"/>
      <c r="M43" s="104"/>
      <c r="N43" s="104"/>
      <c r="O43" s="104"/>
      <c r="P43" s="101">
        <f t="shared" si="0"/>
        <v>0</v>
      </c>
      <c r="Q43" s="414"/>
      <c r="R43" s="415"/>
      <c r="S43" s="415"/>
      <c r="T43" s="415"/>
      <c r="U43" s="415"/>
      <c r="V43" s="415"/>
      <c r="W43" s="415"/>
      <c r="X43" s="415"/>
      <c r="Y43" s="415"/>
      <c r="Z43" s="415"/>
      <c r="AA43" s="415"/>
      <c r="AB43" s="415"/>
      <c r="AC43" s="415"/>
      <c r="AD43" s="416"/>
      <c r="AE43" s="97"/>
    </row>
    <row r="44" spans="1:41" ht="43.5" customHeight="1" x14ac:dyDescent="0.25">
      <c r="A44" s="417" t="s">
        <v>91</v>
      </c>
      <c r="B44" s="412">
        <v>10</v>
      </c>
      <c r="C44" s="102" t="s">
        <v>62</v>
      </c>
      <c r="D44" s="103">
        <v>0</v>
      </c>
      <c r="E44" s="95">
        <v>9.0999999999999998E-2</v>
      </c>
      <c r="F44" s="95">
        <v>9.0999999999999998E-2</v>
      </c>
      <c r="G44" s="95">
        <v>9.0999999999999998E-2</v>
      </c>
      <c r="H44" s="95">
        <v>9.0999999999999998E-2</v>
      </c>
      <c r="I44" s="95">
        <v>9.0999999999999998E-2</v>
      </c>
      <c r="J44" s="95">
        <v>0.09</v>
      </c>
      <c r="K44" s="95">
        <v>0.09</v>
      </c>
      <c r="L44" s="95">
        <v>0.09</v>
      </c>
      <c r="M44" s="95">
        <v>0.09</v>
      </c>
      <c r="N44" s="95">
        <v>0.09</v>
      </c>
      <c r="O44" s="95">
        <v>0.09</v>
      </c>
      <c r="P44" s="101">
        <f t="shared" si="0"/>
        <v>0.99499999999999977</v>
      </c>
      <c r="Q44" s="404"/>
      <c r="R44" s="405"/>
      <c r="S44" s="405"/>
      <c r="T44" s="405"/>
      <c r="U44" s="405"/>
      <c r="V44" s="405"/>
      <c r="W44" s="405"/>
      <c r="X44" s="405"/>
      <c r="Y44" s="405"/>
      <c r="Z44" s="405"/>
      <c r="AA44" s="405"/>
      <c r="AB44" s="405"/>
      <c r="AC44" s="405"/>
      <c r="AD44" s="406"/>
      <c r="AE44" s="97"/>
    </row>
    <row r="45" spans="1:41" ht="42" customHeight="1" x14ac:dyDescent="0.25">
      <c r="A45" s="418"/>
      <c r="B45" s="413"/>
      <c r="C45" s="99" t="s">
        <v>67</v>
      </c>
      <c r="D45" s="100"/>
      <c r="E45" s="100"/>
      <c r="F45" s="100"/>
      <c r="G45" s="100"/>
      <c r="H45" s="100"/>
      <c r="I45" s="100"/>
      <c r="J45" s="100"/>
      <c r="K45" s="100"/>
      <c r="L45" s="104"/>
      <c r="M45" s="104"/>
      <c r="N45" s="104"/>
      <c r="O45" s="104"/>
      <c r="P45" s="101">
        <f t="shared" si="0"/>
        <v>0</v>
      </c>
      <c r="Q45" s="414"/>
      <c r="R45" s="415"/>
      <c r="S45" s="415"/>
      <c r="T45" s="415"/>
      <c r="U45" s="415"/>
      <c r="V45" s="415"/>
      <c r="W45" s="415"/>
      <c r="X45" s="415"/>
      <c r="Y45" s="415"/>
      <c r="Z45" s="415"/>
      <c r="AA45" s="415"/>
      <c r="AB45" s="415"/>
      <c r="AC45" s="415"/>
      <c r="AD45" s="416"/>
      <c r="AE45" s="97"/>
    </row>
    <row r="46" spans="1:41" ht="39.75" customHeight="1" x14ac:dyDescent="0.25">
      <c r="A46" s="400" t="s">
        <v>92</v>
      </c>
      <c r="B46" s="402">
        <v>10</v>
      </c>
      <c r="C46" s="102" t="s">
        <v>62</v>
      </c>
      <c r="D46" s="103">
        <v>0</v>
      </c>
      <c r="E46" s="103">
        <v>0</v>
      </c>
      <c r="F46" s="103">
        <v>0</v>
      </c>
      <c r="G46" s="103">
        <v>0</v>
      </c>
      <c r="H46" s="103">
        <v>0</v>
      </c>
      <c r="I46" s="103">
        <v>0.1</v>
      </c>
      <c r="J46" s="103">
        <v>0.1</v>
      </c>
      <c r="K46" s="103">
        <v>0.2</v>
      </c>
      <c r="L46" s="103">
        <v>0.2</v>
      </c>
      <c r="M46" s="103">
        <v>0.2</v>
      </c>
      <c r="N46" s="103">
        <v>0.1</v>
      </c>
      <c r="O46" s="103">
        <v>0.1</v>
      </c>
      <c r="P46" s="101">
        <f t="shared" si="0"/>
        <v>1</v>
      </c>
      <c r="Q46" s="404"/>
      <c r="R46" s="405"/>
      <c r="S46" s="405"/>
      <c r="T46" s="405"/>
      <c r="U46" s="405"/>
      <c r="V46" s="405"/>
      <c r="W46" s="405"/>
      <c r="X46" s="405"/>
      <c r="Y46" s="405"/>
      <c r="Z46" s="405"/>
      <c r="AA46" s="405"/>
      <c r="AB46" s="405"/>
      <c r="AC46" s="405"/>
      <c r="AD46" s="406"/>
      <c r="AE46" s="97"/>
    </row>
    <row r="47" spans="1:41" ht="43.5" customHeight="1" thickBot="1" x14ac:dyDescent="0.3">
      <c r="A47" s="401"/>
      <c r="B47" s="403"/>
      <c r="C47" s="91" t="s">
        <v>67</v>
      </c>
      <c r="D47" s="105"/>
      <c r="E47" s="105"/>
      <c r="F47" s="105"/>
      <c r="G47" s="105"/>
      <c r="H47" s="105"/>
      <c r="I47" s="105"/>
      <c r="J47" s="105"/>
      <c r="K47" s="105"/>
      <c r="L47" s="106"/>
      <c r="M47" s="106"/>
      <c r="N47" s="106"/>
      <c r="O47" s="106"/>
      <c r="P47" s="107">
        <f t="shared" si="0"/>
        <v>0</v>
      </c>
      <c r="Q47" s="407"/>
      <c r="R47" s="408"/>
      <c r="S47" s="408"/>
      <c r="T47" s="408"/>
      <c r="U47" s="408"/>
      <c r="V47" s="408"/>
      <c r="W47" s="408"/>
      <c r="X47" s="408"/>
      <c r="Y47" s="408"/>
      <c r="Z47" s="408"/>
      <c r="AA47" s="408"/>
      <c r="AB47" s="408"/>
      <c r="AC47" s="408"/>
      <c r="AD47" s="409"/>
      <c r="AE47" s="97"/>
    </row>
    <row r="48" spans="1:41" x14ac:dyDescent="0.25">
      <c r="A48" s="50" t="s">
        <v>93</v>
      </c>
    </row>
  </sheetData>
  <mergeCells count="84">
    <mergeCell ref="AB4:AD4"/>
    <mergeCell ref="A11:B13"/>
    <mergeCell ref="D7:H9"/>
    <mergeCell ref="I7:J9"/>
    <mergeCell ref="K7:L9"/>
    <mergeCell ref="A19:AD19"/>
    <mergeCell ref="Q20:AD20"/>
    <mergeCell ref="C20:P20"/>
    <mergeCell ref="A22:B22"/>
    <mergeCell ref="AC17:AD17"/>
    <mergeCell ref="C11:AD13"/>
    <mergeCell ref="A1:A4"/>
    <mergeCell ref="B1:AA1"/>
    <mergeCell ref="AB1:AD1"/>
    <mergeCell ref="M9:N9"/>
    <mergeCell ref="O9:P9"/>
    <mergeCell ref="M7:N7"/>
    <mergeCell ref="O7:P7"/>
    <mergeCell ref="M8:N8"/>
    <mergeCell ref="O8:P8"/>
    <mergeCell ref="A7:B9"/>
    <mergeCell ref="C7:C9"/>
    <mergeCell ref="B2:AA2"/>
    <mergeCell ref="AB2:AD2"/>
    <mergeCell ref="B3:AA4"/>
    <mergeCell ref="AB3:AD3"/>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8:A39"/>
    <mergeCell ref="B38:B39"/>
    <mergeCell ref="A36:A37"/>
    <mergeCell ref="B36:B37"/>
    <mergeCell ref="C36:P36"/>
    <mergeCell ref="Q36:AD36"/>
    <mergeCell ref="Q37:AD37"/>
    <mergeCell ref="A46:A47"/>
    <mergeCell ref="B46:B47"/>
    <mergeCell ref="Q46:AD47"/>
    <mergeCell ref="A42:A43"/>
    <mergeCell ref="B42:B43"/>
    <mergeCell ref="Q42:AD43"/>
    <mergeCell ref="A44:A45"/>
    <mergeCell ref="B44:B45"/>
    <mergeCell ref="Q44:AD45"/>
  </mergeCells>
  <dataValidations count="3">
    <dataValidation type="textLength" operator="lessThanOrEqual" allowBlank="1" showInputMessage="1" showErrorMessage="1" errorTitle="Máximo 2.000 caracteres" error="Máximo 2.000 caracteres" sqref="AA34 Q34 W34 Q40:AD47"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584"/>
      <c r="B1" s="568" t="s">
        <v>0</v>
      </c>
      <c r="C1" s="569"/>
      <c r="D1" s="569"/>
      <c r="E1" s="569"/>
      <c r="F1" s="569"/>
      <c r="G1" s="569"/>
      <c r="H1" s="569"/>
      <c r="I1" s="569"/>
      <c r="J1" s="569"/>
      <c r="K1" s="569"/>
      <c r="L1" s="569"/>
      <c r="M1" s="569"/>
      <c r="N1" s="569"/>
      <c r="O1" s="569"/>
      <c r="P1" s="569"/>
      <c r="Q1" s="569"/>
      <c r="R1" s="569"/>
      <c r="S1" s="569"/>
      <c r="T1" s="569"/>
      <c r="U1" s="569"/>
      <c r="V1" s="569"/>
      <c r="W1" s="569"/>
      <c r="X1" s="569"/>
      <c r="Y1" s="570"/>
      <c r="Z1" s="565" t="s">
        <v>94</v>
      </c>
      <c r="AA1" s="566"/>
      <c r="AB1" s="567"/>
    </row>
    <row r="2" spans="1:28" ht="30.75" customHeight="1" x14ac:dyDescent="0.25">
      <c r="A2" s="585"/>
      <c r="B2" s="579" t="s">
        <v>2</v>
      </c>
      <c r="C2" s="580"/>
      <c r="D2" s="580"/>
      <c r="E2" s="580"/>
      <c r="F2" s="580"/>
      <c r="G2" s="580"/>
      <c r="H2" s="580"/>
      <c r="I2" s="580"/>
      <c r="J2" s="580"/>
      <c r="K2" s="580"/>
      <c r="L2" s="580"/>
      <c r="M2" s="580"/>
      <c r="N2" s="580"/>
      <c r="O2" s="580"/>
      <c r="P2" s="580"/>
      <c r="Q2" s="580"/>
      <c r="R2" s="580"/>
      <c r="S2" s="580"/>
      <c r="T2" s="580"/>
      <c r="U2" s="580"/>
      <c r="V2" s="580"/>
      <c r="W2" s="580"/>
      <c r="X2" s="580"/>
      <c r="Y2" s="581"/>
      <c r="Z2" s="571" t="s">
        <v>95</v>
      </c>
      <c r="AA2" s="572"/>
      <c r="AB2" s="573"/>
    </row>
    <row r="3" spans="1:28" ht="24" customHeight="1" x14ac:dyDescent="0.25">
      <c r="A3" s="585"/>
      <c r="B3" s="493" t="s">
        <v>4</v>
      </c>
      <c r="C3" s="494"/>
      <c r="D3" s="494"/>
      <c r="E3" s="494"/>
      <c r="F3" s="494"/>
      <c r="G3" s="494"/>
      <c r="H3" s="494"/>
      <c r="I3" s="494"/>
      <c r="J3" s="494"/>
      <c r="K3" s="494"/>
      <c r="L3" s="494"/>
      <c r="M3" s="494"/>
      <c r="N3" s="494"/>
      <c r="O3" s="494"/>
      <c r="P3" s="494"/>
      <c r="Q3" s="494"/>
      <c r="R3" s="494"/>
      <c r="S3" s="494"/>
      <c r="T3" s="494"/>
      <c r="U3" s="494"/>
      <c r="V3" s="494"/>
      <c r="W3" s="494"/>
      <c r="X3" s="494"/>
      <c r="Y3" s="495"/>
      <c r="Z3" s="571" t="s">
        <v>96</v>
      </c>
      <c r="AA3" s="572"/>
      <c r="AB3" s="573"/>
    </row>
    <row r="4" spans="1:28" ht="15.75" customHeight="1" thickBot="1" x14ac:dyDescent="0.3">
      <c r="A4" s="586"/>
      <c r="B4" s="496"/>
      <c r="C4" s="497"/>
      <c r="D4" s="497"/>
      <c r="E4" s="497"/>
      <c r="F4" s="497"/>
      <c r="G4" s="497"/>
      <c r="H4" s="497"/>
      <c r="I4" s="497"/>
      <c r="J4" s="497"/>
      <c r="K4" s="497"/>
      <c r="L4" s="497"/>
      <c r="M4" s="497"/>
      <c r="N4" s="497"/>
      <c r="O4" s="497"/>
      <c r="P4" s="497"/>
      <c r="Q4" s="497"/>
      <c r="R4" s="497"/>
      <c r="S4" s="497"/>
      <c r="T4" s="497"/>
      <c r="U4" s="497"/>
      <c r="V4" s="497"/>
      <c r="W4" s="497"/>
      <c r="X4" s="497"/>
      <c r="Y4" s="498"/>
      <c r="Z4" s="587" t="s">
        <v>6</v>
      </c>
      <c r="AA4" s="588"/>
      <c r="AB4" s="589"/>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20" t="s">
        <v>15</v>
      </c>
      <c r="B7" s="521"/>
      <c r="C7" s="490"/>
      <c r="D7" s="491"/>
      <c r="E7" s="491"/>
      <c r="F7" s="491"/>
      <c r="G7" s="491"/>
      <c r="H7" s="491"/>
      <c r="I7" s="491"/>
      <c r="J7" s="491"/>
      <c r="K7" s="492"/>
      <c r="L7" s="62"/>
      <c r="M7" s="63"/>
      <c r="N7" s="63"/>
      <c r="O7" s="63"/>
      <c r="P7" s="63"/>
      <c r="Q7" s="64"/>
      <c r="R7" s="577" t="s">
        <v>9</v>
      </c>
      <c r="S7" s="590"/>
      <c r="T7" s="578"/>
      <c r="U7" s="576" t="s">
        <v>97</v>
      </c>
      <c r="V7" s="553"/>
      <c r="W7" s="577" t="s">
        <v>10</v>
      </c>
      <c r="X7" s="578"/>
      <c r="Y7" s="512" t="s">
        <v>11</v>
      </c>
      <c r="Z7" s="513"/>
      <c r="AA7" s="514"/>
      <c r="AB7" s="515"/>
    </row>
    <row r="8" spans="1:28" ht="15" customHeight="1" x14ac:dyDescent="0.25">
      <c r="A8" s="522"/>
      <c r="B8" s="523"/>
      <c r="C8" s="493"/>
      <c r="D8" s="494"/>
      <c r="E8" s="494"/>
      <c r="F8" s="494"/>
      <c r="G8" s="494"/>
      <c r="H8" s="494"/>
      <c r="I8" s="494"/>
      <c r="J8" s="494"/>
      <c r="K8" s="495"/>
      <c r="L8" s="62"/>
      <c r="M8" s="63"/>
      <c r="N8" s="63"/>
      <c r="O8" s="63"/>
      <c r="P8" s="63"/>
      <c r="Q8" s="64"/>
      <c r="R8" s="535"/>
      <c r="S8" s="536"/>
      <c r="T8" s="537"/>
      <c r="U8" s="554"/>
      <c r="V8" s="555"/>
      <c r="W8" s="535"/>
      <c r="X8" s="537"/>
      <c r="Y8" s="516" t="s">
        <v>13</v>
      </c>
      <c r="Z8" s="517"/>
      <c r="AA8" s="518"/>
      <c r="AB8" s="519"/>
    </row>
    <row r="9" spans="1:28" ht="15" customHeight="1" thickBot="1" x14ac:dyDescent="0.3">
      <c r="A9" s="524"/>
      <c r="B9" s="525"/>
      <c r="C9" s="496"/>
      <c r="D9" s="497"/>
      <c r="E9" s="497"/>
      <c r="F9" s="497"/>
      <c r="G9" s="497"/>
      <c r="H9" s="497"/>
      <c r="I9" s="497"/>
      <c r="J9" s="497"/>
      <c r="K9" s="498"/>
      <c r="L9" s="62"/>
      <c r="M9" s="63"/>
      <c r="N9" s="63"/>
      <c r="O9" s="63"/>
      <c r="P9" s="63"/>
      <c r="Q9" s="64"/>
      <c r="R9" s="538"/>
      <c r="S9" s="539"/>
      <c r="T9" s="540"/>
      <c r="U9" s="556"/>
      <c r="V9" s="557"/>
      <c r="W9" s="538"/>
      <c r="X9" s="540"/>
      <c r="Y9" s="508" t="s">
        <v>14</v>
      </c>
      <c r="Z9" s="509"/>
      <c r="AA9" s="510"/>
      <c r="AB9" s="51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77" t="s">
        <v>17</v>
      </c>
      <c r="B11" s="478"/>
      <c r="C11" s="532"/>
      <c r="D11" s="533"/>
      <c r="E11" s="533"/>
      <c r="F11" s="533"/>
      <c r="G11" s="533"/>
      <c r="H11" s="533"/>
      <c r="I11" s="533"/>
      <c r="J11" s="533"/>
      <c r="K11" s="534"/>
      <c r="L11" s="72"/>
      <c r="M11" s="482" t="s">
        <v>19</v>
      </c>
      <c r="N11" s="483"/>
      <c r="O11" s="483"/>
      <c r="P11" s="483"/>
      <c r="Q11" s="484"/>
      <c r="R11" s="485"/>
      <c r="S11" s="486"/>
      <c r="T11" s="486"/>
      <c r="U11" s="486"/>
      <c r="V11" s="487"/>
      <c r="W11" s="482" t="s">
        <v>21</v>
      </c>
      <c r="X11" s="484"/>
      <c r="Y11" s="473"/>
      <c r="Z11" s="474"/>
      <c r="AA11" s="474"/>
      <c r="AB11" s="475"/>
    </row>
    <row r="12" spans="1:28" ht="9" customHeight="1" thickBot="1" x14ac:dyDescent="0.3">
      <c r="A12" s="59"/>
      <c r="B12" s="54"/>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73"/>
      <c r="AB12" s="74"/>
    </row>
    <row r="13" spans="1:28" s="76" customFormat="1" ht="37.5" customHeight="1" thickBot="1" x14ac:dyDescent="0.3">
      <c r="A13" s="477" t="s">
        <v>23</v>
      </c>
      <c r="B13" s="478"/>
      <c r="C13" s="479"/>
      <c r="D13" s="480"/>
      <c r="E13" s="480"/>
      <c r="F13" s="480"/>
      <c r="G13" s="480"/>
      <c r="H13" s="480"/>
      <c r="I13" s="480"/>
      <c r="J13" s="480"/>
      <c r="K13" s="480"/>
      <c r="L13" s="480"/>
      <c r="M13" s="480"/>
      <c r="N13" s="480"/>
      <c r="O13" s="480"/>
      <c r="P13" s="480"/>
      <c r="Q13" s="481"/>
      <c r="R13" s="54"/>
      <c r="S13" s="558" t="s">
        <v>98</v>
      </c>
      <c r="T13" s="558"/>
      <c r="U13" s="75"/>
      <c r="V13" s="594" t="s">
        <v>26</v>
      </c>
      <c r="W13" s="558"/>
      <c r="X13" s="558"/>
      <c r="Y13" s="558"/>
      <c r="Z13" s="54"/>
      <c r="AA13" s="541"/>
      <c r="AB13" s="54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20" t="s">
        <v>7</v>
      </c>
      <c r="B15" s="521"/>
      <c r="C15" s="582" t="s">
        <v>99</v>
      </c>
      <c r="D15" s="80"/>
      <c r="E15" s="80"/>
      <c r="F15" s="80"/>
      <c r="G15" s="80"/>
      <c r="H15" s="80"/>
      <c r="I15" s="80"/>
      <c r="J15" s="70"/>
      <c r="K15" s="81"/>
      <c r="L15" s="70"/>
      <c r="M15" s="60"/>
      <c r="N15" s="60"/>
      <c r="O15" s="60"/>
      <c r="P15" s="60"/>
      <c r="Q15" s="595" t="s">
        <v>27</v>
      </c>
      <c r="R15" s="596"/>
      <c r="S15" s="596"/>
      <c r="T15" s="596"/>
      <c r="U15" s="596"/>
      <c r="V15" s="596"/>
      <c r="W15" s="596"/>
      <c r="X15" s="596"/>
      <c r="Y15" s="596"/>
      <c r="Z15" s="596"/>
      <c r="AA15" s="596"/>
      <c r="AB15" s="597"/>
    </row>
    <row r="16" spans="1:28" ht="35.25" customHeight="1" thickBot="1" x14ac:dyDescent="0.3">
      <c r="A16" s="524"/>
      <c r="B16" s="525"/>
      <c r="C16" s="583"/>
      <c r="D16" s="80"/>
      <c r="E16" s="80"/>
      <c r="F16" s="80"/>
      <c r="G16" s="80"/>
      <c r="H16" s="80"/>
      <c r="I16" s="80"/>
      <c r="J16" s="70"/>
      <c r="K16" s="70"/>
      <c r="L16" s="70"/>
      <c r="M16" s="60"/>
      <c r="N16" s="60"/>
      <c r="O16" s="60"/>
      <c r="P16" s="60"/>
      <c r="Q16" s="562" t="s">
        <v>100</v>
      </c>
      <c r="R16" s="563"/>
      <c r="S16" s="563"/>
      <c r="T16" s="563"/>
      <c r="U16" s="563"/>
      <c r="V16" s="564"/>
      <c r="W16" s="574" t="s">
        <v>101</v>
      </c>
      <c r="X16" s="563"/>
      <c r="Y16" s="563"/>
      <c r="Z16" s="563"/>
      <c r="AA16" s="563"/>
      <c r="AB16" s="575"/>
    </row>
    <row r="17" spans="1:39" ht="27" customHeight="1" x14ac:dyDescent="0.25">
      <c r="A17" s="82"/>
      <c r="B17" s="60"/>
      <c r="C17" s="60"/>
      <c r="D17" s="80"/>
      <c r="E17" s="80"/>
      <c r="F17" s="80"/>
      <c r="G17" s="80"/>
      <c r="H17" s="80"/>
      <c r="I17" s="80"/>
      <c r="J17" s="80"/>
      <c r="K17" s="80"/>
      <c r="L17" s="80"/>
      <c r="M17" s="60"/>
      <c r="N17" s="60"/>
      <c r="O17" s="60"/>
      <c r="P17" s="60"/>
      <c r="Q17" s="603" t="s">
        <v>102</v>
      </c>
      <c r="R17" s="604"/>
      <c r="S17" s="601"/>
      <c r="T17" s="559" t="s">
        <v>103</v>
      </c>
      <c r="U17" s="560"/>
      <c r="V17" s="561"/>
      <c r="W17" s="600" t="s">
        <v>102</v>
      </c>
      <c r="X17" s="601"/>
      <c r="Y17" s="600" t="s">
        <v>104</v>
      </c>
      <c r="Z17" s="601"/>
      <c r="AA17" s="559" t="s">
        <v>105</v>
      </c>
      <c r="AB17" s="609"/>
      <c r="AC17" s="83"/>
      <c r="AD17" s="83"/>
    </row>
    <row r="18" spans="1:39" ht="27" customHeight="1" x14ac:dyDescent="0.25">
      <c r="A18" s="82"/>
      <c r="B18" s="60"/>
      <c r="C18" s="60"/>
      <c r="D18" s="80"/>
      <c r="E18" s="80"/>
      <c r="F18" s="80"/>
      <c r="G18" s="80"/>
      <c r="H18" s="80"/>
      <c r="I18" s="80"/>
      <c r="J18" s="80"/>
      <c r="K18" s="80"/>
      <c r="L18" s="80"/>
      <c r="M18" s="60"/>
      <c r="N18" s="60"/>
      <c r="O18" s="60"/>
      <c r="P18" s="60"/>
      <c r="Q18" s="152"/>
      <c r="R18" s="153"/>
      <c r="S18" s="154"/>
      <c r="T18" s="559"/>
      <c r="U18" s="560"/>
      <c r="V18" s="561"/>
      <c r="W18" s="134"/>
      <c r="X18" s="135"/>
      <c r="Y18" s="134"/>
      <c r="Z18" s="135"/>
      <c r="AA18" s="136"/>
      <c r="AB18" s="137"/>
      <c r="AC18" s="83"/>
      <c r="AD18" s="83"/>
    </row>
    <row r="19" spans="1:39" ht="18" customHeight="1" thickBot="1" x14ac:dyDescent="0.3">
      <c r="A19" s="59"/>
      <c r="B19" s="54"/>
      <c r="C19" s="80"/>
      <c r="D19" s="80"/>
      <c r="E19" s="80"/>
      <c r="F19" s="80"/>
      <c r="G19" s="84"/>
      <c r="H19" s="84"/>
      <c r="I19" s="84"/>
      <c r="J19" s="84"/>
      <c r="K19" s="84"/>
      <c r="L19" s="84"/>
      <c r="M19" s="80"/>
      <c r="N19" s="80"/>
      <c r="O19" s="80"/>
      <c r="P19" s="80"/>
      <c r="Q19" s="602"/>
      <c r="R19" s="592"/>
      <c r="S19" s="593"/>
      <c r="T19" s="591"/>
      <c r="U19" s="592"/>
      <c r="V19" s="593"/>
      <c r="W19" s="598"/>
      <c r="X19" s="599"/>
      <c r="Y19" s="607"/>
      <c r="Z19" s="608"/>
      <c r="AA19" s="605"/>
      <c r="AB19" s="606"/>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67" t="s">
        <v>47</v>
      </c>
      <c r="B21" s="468"/>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70"/>
    </row>
    <row r="22" spans="1:39" ht="15" customHeight="1" x14ac:dyDescent="0.25">
      <c r="A22" s="462" t="s">
        <v>48</v>
      </c>
      <c r="B22" s="464" t="s">
        <v>49</v>
      </c>
      <c r="C22" s="465"/>
      <c r="D22" s="427" t="s">
        <v>106</v>
      </c>
      <c r="E22" s="428"/>
      <c r="F22" s="428"/>
      <c r="G22" s="428"/>
      <c r="H22" s="428"/>
      <c r="I22" s="428"/>
      <c r="J22" s="428"/>
      <c r="K22" s="428"/>
      <c r="L22" s="428"/>
      <c r="M22" s="428"/>
      <c r="N22" s="428"/>
      <c r="O22" s="466"/>
      <c r="P22" s="448" t="s">
        <v>41</v>
      </c>
      <c r="Q22" s="448" t="s">
        <v>51</v>
      </c>
      <c r="R22" s="448"/>
      <c r="S22" s="448"/>
      <c r="T22" s="448"/>
      <c r="U22" s="448"/>
      <c r="V22" s="448"/>
      <c r="W22" s="448"/>
      <c r="X22" s="448"/>
      <c r="Y22" s="448"/>
      <c r="Z22" s="448"/>
      <c r="AA22" s="448"/>
      <c r="AB22" s="457"/>
    </row>
    <row r="23" spans="1:39" ht="27" customHeight="1" x14ac:dyDescent="0.25">
      <c r="A23" s="463"/>
      <c r="B23" s="458"/>
      <c r="C23" s="460"/>
      <c r="D23" s="88" t="s">
        <v>8</v>
      </c>
      <c r="E23" s="88" t="s">
        <v>30</v>
      </c>
      <c r="F23" s="88" t="s">
        <v>31</v>
      </c>
      <c r="G23" s="88" t="s">
        <v>32</v>
      </c>
      <c r="H23" s="88" t="s">
        <v>33</v>
      </c>
      <c r="I23" s="88" t="s">
        <v>34</v>
      </c>
      <c r="J23" s="88" t="s">
        <v>35</v>
      </c>
      <c r="K23" s="88" t="s">
        <v>36</v>
      </c>
      <c r="L23" s="88" t="s">
        <v>37</v>
      </c>
      <c r="M23" s="88" t="s">
        <v>38</v>
      </c>
      <c r="N23" s="88" t="s">
        <v>39</v>
      </c>
      <c r="O23" s="88" t="s">
        <v>40</v>
      </c>
      <c r="P23" s="466"/>
      <c r="Q23" s="448"/>
      <c r="R23" s="448"/>
      <c r="S23" s="448"/>
      <c r="T23" s="448"/>
      <c r="U23" s="448"/>
      <c r="V23" s="448"/>
      <c r="W23" s="448"/>
      <c r="X23" s="448"/>
      <c r="Y23" s="448"/>
      <c r="Z23" s="448"/>
      <c r="AA23" s="448"/>
      <c r="AB23" s="457"/>
    </row>
    <row r="24" spans="1:39" ht="42" customHeight="1" thickBot="1" x14ac:dyDescent="0.3">
      <c r="A24" s="85"/>
      <c r="B24" s="449"/>
      <c r="C24" s="450"/>
      <c r="D24" s="89"/>
      <c r="E24" s="89"/>
      <c r="F24" s="89"/>
      <c r="G24" s="89"/>
      <c r="H24" s="89"/>
      <c r="I24" s="89"/>
      <c r="J24" s="89"/>
      <c r="K24" s="89"/>
      <c r="L24" s="89"/>
      <c r="M24" s="89"/>
      <c r="N24" s="89"/>
      <c r="O24" s="89"/>
      <c r="P24" s="86">
        <f>SUM(D24:O24)</f>
        <v>0</v>
      </c>
      <c r="Q24" s="451" t="s">
        <v>52</v>
      </c>
      <c r="R24" s="451"/>
      <c r="S24" s="451"/>
      <c r="T24" s="451"/>
      <c r="U24" s="451"/>
      <c r="V24" s="451"/>
      <c r="W24" s="451"/>
      <c r="X24" s="451"/>
      <c r="Y24" s="451"/>
      <c r="Z24" s="451"/>
      <c r="AA24" s="451"/>
      <c r="AB24" s="452"/>
    </row>
    <row r="25" spans="1:39" ht="21.95" customHeight="1" x14ac:dyDescent="0.25">
      <c r="A25" s="453" t="s">
        <v>53</v>
      </c>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5"/>
    </row>
    <row r="26" spans="1:39" ht="23.1" customHeight="1" x14ac:dyDescent="0.25">
      <c r="A26" s="420" t="s">
        <v>54</v>
      </c>
      <c r="B26" s="448" t="s">
        <v>55</v>
      </c>
      <c r="C26" s="448" t="s">
        <v>49</v>
      </c>
      <c r="D26" s="448" t="s">
        <v>56</v>
      </c>
      <c r="E26" s="448"/>
      <c r="F26" s="448"/>
      <c r="G26" s="448"/>
      <c r="H26" s="448"/>
      <c r="I26" s="448"/>
      <c r="J26" s="448"/>
      <c r="K26" s="448"/>
      <c r="L26" s="448"/>
      <c r="M26" s="448"/>
      <c r="N26" s="448"/>
      <c r="O26" s="448"/>
      <c r="P26" s="448"/>
      <c r="Q26" s="448" t="s">
        <v>57</v>
      </c>
      <c r="R26" s="448"/>
      <c r="S26" s="448"/>
      <c r="T26" s="448"/>
      <c r="U26" s="448"/>
      <c r="V26" s="448"/>
      <c r="W26" s="448"/>
      <c r="X26" s="448"/>
      <c r="Y26" s="448"/>
      <c r="Z26" s="448"/>
      <c r="AA26" s="448"/>
      <c r="AB26" s="457"/>
      <c r="AE26" s="87"/>
      <c r="AF26" s="87"/>
      <c r="AG26" s="87"/>
      <c r="AH26" s="87"/>
      <c r="AI26" s="87"/>
      <c r="AJ26" s="87"/>
      <c r="AK26" s="87"/>
      <c r="AL26" s="87"/>
      <c r="AM26" s="87"/>
    </row>
    <row r="27" spans="1:39" ht="23.1" customHeight="1" x14ac:dyDescent="0.25">
      <c r="A27" s="420"/>
      <c r="B27" s="448"/>
      <c r="C27" s="456"/>
      <c r="D27" s="88" t="s">
        <v>8</v>
      </c>
      <c r="E27" s="88" t="s">
        <v>30</v>
      </c>
      <c r="F27" s="88" t="s">
        <v>31</v>
      </c>
      <c r="G27" s="88" t="s">
        <v>32</v>
      </c>
      <c r="H27" s="88" t="s">
        <v>33</v>
      </c>
      <c r="I27" s="88" t="s">
        <v>34</v>
      </c>
      <c r="J27" s="88" t="s">
        <v>35</v>
      </c>
      <c r="K27" s="88" t="s">
        <v>36</v>
      </c>
      <c r="L27" s="88" t="s">
        <v>37</v>
      </c>
      <c r="M27" s="88" t="s">
        <v>38</v>
      </c>
      <c r="N27" s="88" t="s">
        <v>39</v>
      </c>
      <c r="O27" s="88" t="s">
        <v>40</v>
      </c>
      <c r="P27" s="88" t="s">
        <v>41</v>
      </c>
      <c r="Q27" s="458" t="s">
        <v>107</v>
      </c>
      <c r="R27" s="459"/>
      <c r="S27" s="459"/>
      <c r="T27" s="460"/>
      <c r="U27" s="458" t="s">
        <v>60</v>
      </c>
      <c r="V27" s="459"/>
      <c r="W27" s="459"/>
      <c r="X27" s="460"/>
      <c r="Y27" s="458" t="s">
        <v>61</v>
      </c>
      <c r="Z27" s="459"/>
      <c r="AA27" s="459"/>
      <c r="AB27" s="461"/>
      <c r="AE27" s="87"/>
      <c r="AF27" s="87"/>
      <c r="AG27" s="87"/>
      <c r="AH27" s="87"/>
      <c r="AI27" s="87"/>
      <c r="AJ27" s="87"/>
      <c r="AK27" s="87"/>
      <c r="AL27" s="87"/>
      <c r="AM27" s="87"/>
    </row>
    <row r="28" spans="1:39" ht="33" customHeight="1" x14ac:dyDescent="0.25">
      <c r="A28" s="436"/>
      <c r="B28" s="610"/>
      <c r="C28" s="90" t="s">
        <v>62</v>
      </c>
      <c r="D28" s="89"/>
      <c r="E28" s="89"/>
      <c r="F28" s="89"/>
      <c r="G28" s="89"/>
      <c r="H28" s="89"/>
      <c r="I28" s="89"/>
      <c r="J28" s="89"/>
      <c r="K28" s="89"/>
      <c r="L28" s="89"/>
      <c r="M28" s="89"/>
      <c r="N28" s="89"/>
      <c r="O28" s="89"/>
      <c r="P28" s="150">
        <f>SUM(D28:O28)</f>
        <v>0</v>
      </c>
      <c r="Q28" s="440" t="s">
        <v>108</v>
      </c>
      <c r="R28" s="441"/>
      <c r="S28" s="441"/>
      <c r="T28" s="442"/>
      <c r="U28" s="440" t="s">
        <v>109</v>
      </c>
      <c r="V28" s="441"/>
      <c r="W28" s="441"/>
      <c r="X28" s="442"/>
      <c r="Y28" s="440" t="s">
        <v>110</v>
      </c>
      <c r="Z28" s="441"/>
      <c r="AA28" s="441"/>
      <c r="AB28" s="446"/>
      <c r="AE28" s="87"/>
      <c r="AF28" s="87"/>
      <c r="AG28" s="87"/>
      <c r="AH28" s="87"/>
      <c r="AI28" s="87"/>
      <c r="AJ28" s="87"/>
      <c r="AK28" s="87"/>
      <c r="AL28" s="87"/>
      <c r="AM28" s="87"/>
    </row>
    <row r="29" spans="1:39" ht="33.950000000000003" customHeight="1" thickBot="1" x14ac:dyDescent="0.3">
      <c r="A29" s="437"/>
      <c r="B29" s="439"/>
      <c r="C29" s="91" t="s">
        <v>67</v>
      </c>
      <c r="D29" s="92"/>
      <c r="E29" s="92"/>
      <c r="F29" s="92"/>
      <c r="G29" s="93"/>
      <c r="H29" s="93"/>
      <c r="I29" s="93"/>
      <c r="J29" s="93"/>
      <c r="K29" s="93"/>
      <c r="L29" s="93"/>
      <c r="M29" s="93"/>
      <c r="N29" s="93"/>
      <c r="O29" s="93"/>
      <c r="P29" s="151">
        <f>SUM(D29:O29)</f>
        <v>0</v>
      </c>
      <c r="Q29" s="443"/>
      <c r="R29" s="444"/>
      <c r="S29" s="444"/>
      <c r="T29" s="445"/>
      <c r="U29" s="443"/>
      <c r="V29" s="444"/>
      <c r="W29" s="444"/>
      <c r="X29" s="445"/>
      <c r="Y29" s="443"/>
      <c r="Z29" s="444"/>
      <c r="AA29" s="444"/>
      <c r="AB29" s="447"/>
      <c r="AC29" s="49"/>
      <c r="AE29" s="87"/>
      <c r="AF29" s="87"/>
      <c r="AG29" s="87"/>
      <c r="AH29" s="87"/>
      <c r="AI29" s="87"/>
      <c r="AJ29" s="87"/>
      <c r="AK29" s="87"/>
      <c r="AL29" s="87"/>
      <c r="AM29" s="87"/>
    </row>
    <row r="30" spans="1:39" ht="26.1" customHeight="1" x14ac:dyDescent="0.25">
      <c r="A30" s="419" t="s">
        <v>68</v>
      </c>
      <c r="B30" s="421" t="s">
        <v>69</v>
      </c>
      <c r="C30" s="423" t="s">
        <v>70</v>
      </c>
      <c r="D30" s="423"/>
      <c r="E30" s="423"/>
      <c r="F30" s="423"/>
      <c r="G30" s="423"/>
      <c r="H30" s="423"/>
      <c r="I30" s="423"/>
      <c r="J30" s="423"/>
      <c r="K30" s="423"/>
      <c r="L30" s="423"/>
      <c r="M30" s="423"/>
      <c r="N30" s="423"/>
      <c r="O30" s="423"/>
      <c r="P30" s="423"/>
      <c r="Q30" s="424" t="s">
        <v>71</v>
      </c>
      <c r="R30" s="425"/>
      <c r="S30" s="425"/>
      <c r="T30" s="425"/>
      <c r="U30" s="425"/>
      <c r="V30" s="425"/>
      <c r="W30" s="425"/>
      <c r="X30" s="425"/>
      <c r="Y30" s="425"/>
      <c r="Z30" s="425"/>
      <c r="AA30" s="425"/>
      <c r="AB30" s="426"/>
      <c r="AE30" s="87"/>
      <c r="AF30" s="87"/>
      <c r="AG30" s="87"/>
      <c r="AH30" s="87"/>
      <c r="AI30" s="87"/>
      <c r="AJ30" s="87"/>
      <c r="AK30" s="87"/>
      <c r="AL30" s="87"/>
      <c r="AM30" s="87"/>
    </row>
    <row r="31" spans="1:39" ht="26.1" customHeight="1" x14ac:dyDescent="0.25">
      <c r="A31" s="420"/>
      <c r="B31" s="422"/>
      <c r="C31" s="88" t="s">
        <v>72</v>
      </c>
      <c r="D31" s="88" t="s">
        <v>73</v>
      </c>
      <c r="E31" s="88" t="s">
        <v>74</v>
      </c>
      <c r="F31" s="88" t="s">
        <v>75</v>
      </c>
      <c r="G31" s="88" t="s">
        <v>76</v>
      </c>
      <c r="H31" s="88" t="s">
        <v>77</v>
      </c>
      <c r="I31" s="88" t="s">
        <v>78</v>
      </c>
      <c r="J31" s="88" t="s">
        <v>79</v>
      </c>
      <c r="K31" s="88" t="s">
        <v>80</v>
      </c>
      <c r="L31" s="88" t="s">
        <v>81</v>
      </c>
      <c r="M31" s="88" t="s">
        <v>82</v>
      </c>
      <c r="N31" s="88" t="s">
        <v>83</v>
      </c>
      <c r="O31" s="88" t="s">
        <v>84</v>
      </c>
      <c r="P31" s="88" t="s">
        <v>85</v>
      </c>
      <c r="Q31" s="427" t="s">
        <v>86</v>
      </c>
      <c r="R31" s="428"/>
      <c r="S31" s="428"/>
      <c r="T31" s="428"/>
      <c r="U31" s="428"/>
      <c r="V31" s="428"/>
      <c r="W31" s="428"/>
      <c r="X31" s="428"/>
      <c r="Y31" s="428"/>
      <c r="Z31" s="428"/>
      <c r="AA31" s="428"/>
      <c r="AB31" s="429"/>
      <c r="AE31" s="94"/>
      <c r="AF31" s="94"/>
      <c r="AG31" s="94"/>
      <c r="AH31" s="94"/>
      <c r="AI31" s="94"/>
      <c r="AJ31" s="94"/>
      <c r="AK31" s="94"/>
      <c r="AL31" s="94"/>
      <c r="AM31" s="94"/>
    </row>
    <row r="32" spans="1:39" ht="28.5" customHeight="1" x14ac:dyDescent="0.25">
      <c r="A32" s="611"/>
      <c r="B32" s="412"/>
      <c r="C32" s="90" t="s">
        <v>62</v>
      </c>
      <c r="D32" s="95"/>
      <c r="E32" s="95"/>
      <c r="F32" s="95"/>
      <c r="G32" s="95"/>
      <c r="H32" s="95"/>
      <c r="I32" s="95"/>
      <c r="J32" s="95"/>
      <c r="K32" s="95"/>
      <c r="L32" s="95"/>
      <c r="M32" s="95"/>
      <c r="N32" s="95"/>
      <c r="O32" s="95"/>
      <c r="P32" s="96">
        <f t="shared" ref="P32:P39" si="0">SUM(D32:O32)</f>
        <v>0</v>
      </c>
      <c r="Q32" s="430" t="s">
        <v>111</v>
      </c>
      <c r="R32" s="431"/>
      <c r="S32" s="431"/>
      <c r="T32" s="431"/>
      <c r="U32" s="431"/>
      <c r="V32" s="431"/>
      <c r="W32" s="431"/>
      <c r="X32" s="431"/>
      <c r="Y32" s="431"/>
      <c r="Z32" s="431"/>
      <c r="AA32" s="431"/>
      <c r="AB32" s="432"/>
      <c r="AC32" s="97"/>
      <c r="AE32" s="98"/>
      <c r="AF32" s="98"/>
      <c r="AG32" s="98"/>
      <c r="AH32" s="98"/>
      <c r="AI32" s="98"/>
      <c r="AJ32" s="98"/>
      <c r="AK32" s="98"/>
      <c r="AL32" s="98"/>
      <c r="AM32" s="98"/>
    </row>
    <row r="33" spans="1:29" ht="28.5" customHeight="1" x14ac:dyDescent="0.25">
      <c r="A33" s="612"/>
      <c r="B33" s="413"/>
      <c r="C33" s="99" t="s">
        <v>67</v>
      </c>
      <c r="D33" s="100"/>
      <c r="E33" s="100"/>
      <c r="F33" s="100"/>
      <c r="G33" s="100"/>
      <c r="H33" s="100"/>
      <c r="I33" s="100"/>
      <c r="J33" s="100"/>
      <c r="K33" s="100"/>
      <c r="L33" s="100"/>
      <c r="M33" s="100"/>
      <c r="N33" s="100"/>
      <c r="O33" s="100"/>
      <c r="P33" s="101">
        <f t="shared" si="0"/>
        <v>0</v>
      </c>
      <c r="Q33" s="433"/>
      <c r="R33" s="434"/>
      <c r="S33" s="434"/>
      <c r="T33" s="434"/>
      <c r="U33" s="434"/>
      <c r="V33" s="434"/>
      <c r="W33" s="434"/>
      <c r="X33" s="434"/>
      <c r="Y33" s="434"/>
      <c r="Z33" s="434"/>
      <c r="AA33" s="434"/>
      <c r="AB33" s="435"/>
      <c r="AC33" s="97"/>
    </row>
    <row r="34" spans="1:29" ht="28.5" customHeight="1" x14ac:dyDescent="0.25">
      <c r="A34" s="612"/>
      <c r="B34" s="402"/>
      <c r="C34" s="102" t="s">
        <v>62</v>
      </c>
      <c r="D34" s="103"/>
      <c r="E34" s="103"/>
      <c r="F34" s="103"/>
      <c r="G34" s="103"/>
      <c r="H34" s="103"/>
      <c r="I34" s="103"/>
      <c r="J34" s="103"/>
      <c r="K34" s="103"/>
      <c r="L34" s="103"/>
      <c r="M34" s="103"/>
      <c r="N34" s="103"/>
      <c r="O34" s="103"/>
      <c r="P34" s="101">
        <f t="shared" si="0"/>
        <v>0</v>
      </c>
      <c r="Q34" s="404"/>
      <c r="R34" s="405"/>
      <c r="S34" s="405"/>
      <c r="T34" s="405"/>
      <c r="U34" s="405"/>
      <c r="V34" s="405"/>
      <c r="W34" s="405"/>
      <c r="X34" s="405"/>
      <c r="Y34" s="405"/>
      <c r="Z34" s="405"/>
      <c r="AA34" s="405"/>
      <c r="AB34" s="406"/>
      <c r="AC34" s="97"/>
    </row>
    <row r="35" spans="1:29" ht="28.5" customHeight="1" x14ac:dyDescent="0.25">
      <c r="A35" s="612"/>
      <c r="B35" s="413"/>
      <c r="C35" s="99" t="s">
        <v>67</v>
      </c>
      <c r="D35" s="100"/>
      <c r="E35" s="100"/>
      <c r="F35" s="100"/>
      <c r="G35" s="100"/>
      <c r="H35" s="100"/>
      <c r="I35" s="100"/>
      <c r="J35" s="100"/>
      <c r="K35" s="100"/>
      <c r="L35" s="104"/>
      <c r="M35" s="104"/>
      <c r="N35" s="104"/>
      <c r="O35" s="104"/>
      <c r="P35" s="101">
        <f t="shared" si="0"/>
        <v>0</v>
      </c>
      <c r="Q35" s="414"/>
      <c r="R35" s="415"/>
      <c r="S35" s="415"/>
      <c r="T35" s="415"/>
      <c r="U35" s="415"/>
      <c r="V35" s="415"/>
      <c r="W35" s="415"/>
      <c r="X35" s="415"/>
      <c r="Y35" s="415"/>
      <c r="Z35" s="415"/>
      <c r="AA35" s="415"/>
      <c r="AB35" s="416"/>
      <c r="AC35" s="97"/>
    </row>
    <row r="36" spans="1:29" ht="28.5" customHeight="1" x14ac:dyDescent="0.25">
      <c r="A36" s="417"/>
      <c r="B36" s="402"/>
      <c r="C36" s="102" t="s">
        <v>62</v>
      </c>
      <c r="D36" s="103"/>
      <c r="E36" s="103"/>
      <c r="F36" s="103"/>
      <c r="G36" s="103"/>
      <c r="H36" s="103"/>
      <c r="I36" s="103"/>
      <c r="J36" s="103"/>
      <c r="K36" s="103"/>
      <c r="L36" s="103"/>
      <c r="M36" s="103"/>
      <c r="N36" s="103"/>
      <c r="O36" s="103"/>
      <c r="P36" s="101">
        <f t="shared" si="0"/>
        <v>0</v>
      </c>
      <c r="Q36" s="404"/>
      <c r="R36" s="405"/>
      <c r="S36" s="405"/>
      <c r="T36" s="405"/>
      <c r="U36" s="405"/>
      <c r="V36" s="405"/>
      <c r="W36" s="405"/>
      <c r="X36" s="405"/>
      <c r="Y36" s="405"/>
      <c r="Z36" s="405"/>
      <c r="AA36" s="405"/>
      <c r="AB36" s="406"/>
      <c r="AC36" s="97"/>
    </row>
    <row r="37" spans="1:29" ht="28.5" customHeight="1" x14ac:dyDescent="0.25">
      <c r="A37" s="418"/>
      <c r="B37" s="413"/>
      <c r="C37" s="99" t="s">
        <v>67</v>
      </c>
      <c r="D37" s="100"/>
      <c r="E37" s="100"/>
      <c r="F37" s="100"/>
      <c r="G37" s="100"/>
      <c r="H37" s="100"/>
      <c r="I37" s="100"/>
      <c r="J37" s="100"/>
      <c r="K37" s="100"/>
      <c r="L37" s="104"/>
      <c r="M37" s="104"/>
      <c r="N37" s="104"/>
      <c r="O37" s="104"/>
      <c r="P37" s="101">
        <f t="shared" si="0"/>
        <v>0</v>
      </c>
      <c r="Q37" s="414"/>
      <c r="R37" s="415"/>
      <c r="S37" s="415"/>
      <c r="T37" s="415"/>
      <c r="U37" s="415"/>
      <c r="V37" s="415"/>
      <c r="W37" s="415"/>
      <c r="X37" s="415"/>
      <c r="Y37" s="415"/>
      <c r="Z37" s="415"/>
      <c r="AA37" s="415"/>
      <c r="AB37" s="416"/>
      <c r="AC37" s="97"/>
    </row>
    <row r="38" spans="1:29" ht="28.5" customHeight="1" x14ac:dyDescent="0.25">
      <c r="A38" s="400"/>
      <c r="B38" s="402"/>
      <c r="C38" s="102" t="s">
        <v>62</v>
      </c>
      <c r="D38" s="103"/>
      <c r="E38" s="103"/>
      <c r="F38" s="103"/>
      <c r="G38" s="103"/>
      <c r="H38" s="103"/>
      <c r="I38" s="103"/>
      <c r="J38" s="103"/>
      <c r="K38" s="103"/>
      <c r="L38" s="103"/>
      <c r="M38" s="103"/>
      <c r="N38" s="103"/>
      <c r="O38" s="103"/>
      <c r="P38" s="101">
        <f t="shared" si="0"/>
        <v>0</v>
      </c>
      <c r="Q38" s="404"/>
      <c r="R38" s="405"/>
      <c r="S38" s="405"/>
      <c r="T38" s="405"/>
      <c r="U38" s="405"/>
      <c r="V38" s="405"/>
      <c r="W38" s="405"/>
      <c r="X38" s="405"/>
      <c r="Y38" s="405"/>
      <c r="Z38" s="405"/>
      <c r="AA38" s="405"/>
      <c r="AB38" s="406"/>
      <c r="AC38" s="97"/>
    </row>
    <row r="39" spans="1:29" ht="28.5" customHeight="1" thickBot="1" x14ac:dyDescent="0.3">
      <c r="A39" s="401"/>
      <c r="B39" s="403"/>
      <c r="C39" s="91" t="s">
        <v>67</v>
      </c>
      <c r="D39" s="105"/>
      <c r="E39" s="105"/>
      <c r="F39" s="105"/>
      <c r="G39" s="105"/>
      <c r="H39" s="105"/>
      <c r="I39" s="105"/>
      <c r="J39" s="105"/>
      <c r="K39" s="105"/>
      <c r="L39" s="106"/>
      <c r="M39" s="106"/>
      <c r="N39" s="106"/>
      <c r="O39" s="106"/>
      <c r="P39" s="107">
        <f t="shared" si="0"/>
        <v>0</v>
      </c>
      <c r="Q39" s="407"/>
      <c r="R39" s="408"/>
      <c r="S39" s="408"/>
      <c r="T39" s="408"/>
      <c r="U39" s="408"/>
      <c r="V39" s="408"/>
      <c r="W39" s="408"/>
      <c r="X39" s="408"/>
      <c r="Y39" s="408"/>
      <c r="Z39" s="408"/>
      <c r="AA39" s="408"/>
      <c r="AB39" s="409"/>
      <c r="AC39" s="97"/>
    </row>
    <row r="40" spans="1:29" x14ac:dyDescent="0.25">
      <c r="A40" s="50" t="s">
        <v>93</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zoomScale="55" zoomScaleNormal="55" workbookViewId="0">
      <selection activeCell="A38" sqref="A38:A39"/>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14.7109375" style="50" bestFit="1"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05" t="s">
        <v>1</v>
      </c>
      <c r="AC1" s="506"/>
      <c r="AD1" s="507"/>
    </row>
    <row r="2" spans="1:30"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29" t="s">
        <v>3</v>
      </c>
      <c r="AC2" s="530"/>
      <c r="AD2" s="531"/>
    </row>
    <row r="3" spans="1:30" ht="24" customHeight="1" x14ac:dyDescent="0.25">
      <c r="A3" s="500"/>
      <c r="B3" s="453" t="s">
        <v>4</v>
      </c>
      <c r="C3" s="454"/>
      <c r="D3" s="454"/>
      <c r="E3" s="454"/>
      <c r="F3" s="454"/>
      <c r="G3" s="454"/>
      <c r="H3" s="454"/>
      <c r="I3" s="454"/>
      <c r="J3" s="454"/>
      <c r="K3" s="454"/>
      <c r="L3" s="454"/>
      <c r="M3" s="454"/>
      <c r="N3" s="454"/>
      <c r="O3" s="454"/>
      <c r="P3" s="454"/>
      <c r="Q3" s="454"/>
      <c r="R3" s="454"/>
      <c r="S3" s="454"/>
      <c r="T3" s="454"/>
      <c r="U3" s="454"/>
      <c r="V3" s="454"/>
      <c r="W3" s="454"/>
      <c r="X3" s="454"/>
      <c r="Y3" s="454"/>
      <c r="Z3" s="454"/>
      <c r="AA3" s="455"/>
      <c r="AB3" s="529" t="s">
        <v>5</v>
      </c>
      <c r="AC3" s="530"/>
      <c r="AD3" s="531"/>
    </row>
    <row r="4" spans="1:30" ht="21.95" customHeight="1" thickBot="1" x14ac:dyDescent="0.3">
      <c r="A4" s="501"/>
      <c r="B4" s="543"/>
      <c r="C4" s="544"/>
      <c r="D4" s="544"/>
      <c r="E4" s="544"/>
      <c r="F4" s="544"/>
      <c r="G4" s="544"/>
      <c r="H4" s="544"/>
      <c r="I4" s="544"/>
      <c r="J4" s="544"/>
      <c r="K4" s="544"/>
      <c r="L4" s="544"/>
      <c r="M4" s="544"/>
      <c r="N4" s="544"/>
      <c r="O4" s="544"/>
      <c r="P4" s="544"/>
      <c r="Q4" s="544"/>
      <c r="R4" s="544"/>
      <c r="S4" s="544"/>
      <c r="T4" s="544"/>
      <c r="U4" s="544"/>
      <c r="V4" s="544"/>
      <c r="W4" s="544"/>
      <c r="X4" s="544"/>
      <c r="Y4" s="544"/>
      <c r="Z4" s="544"/>
      <c r="AA4" s="545"/>
      <c r="AB4" s="546" t="s">
        <v>6</v>
      </c>
      <c r="AC4" s="547"/>
      <c r="AD4" s="548"/>
    </row>
    <row r="5" spans="1:30" ht="9" customHeight="1" thickBot="1" x14ac:dyDescent="0.3">
      <c r="A5" s="51"/>
      <c r="B5" s="192"/>
      <c r="C5" s="19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0" t="s">
        <v>7</v>
      </c>
      <c r="B7" s="521"/>
      <c r="C7" s="526" t="s">
        <v>8</v>
      </c>
      <c r="D7" s="520" t="s">
        <v>9</v>
      </c>
      <c r="E7" s="549"/>
      <c r="F7" s="549"/>
      <c r="G7" s="549"/>
      <c r="H7" s="521"/>
      <c r="I7" s="552">
        <v>44953</v>
      </c>
      <c r="J7" s="553"/>
      <c r="K7" s="520" t="s">
        <v>10</v>
      </c>
      <c r="L7" s="521"/>
      <c r="M7" s="512" t="s">
        <v>11</v>
      </c>
      <c r="N7" s="513"/>
      <c r="O7" s="514" t="s">
        <v>12</v>
      </c>
      <c r="P7" s="515"/>
      <c r="Q7" s="54"/>
      <c r="R7" s="54"/>
      <c r="S7" s="54"/>
      <c r="T7" s="54"/>
      <c r="U7" s="54"/>
      <c r="V7" s="54"/>
      <c r="W7" s="54"/>
      <c r="X7" s="54"/>
      <c r="Y7" s="54"/>
      <c r="Z7" s="55"/>
      <c r="AA7" s="54"/>
      <c r="AB7" s="54"/>
      <c r="AC7" s="60"/>
      <c r="AD7" s="61"/>
    </row>
    <row r="8" spans="1:30" x14ac:dyDescent="0.25">
      <c r="A8" s="522"/>
      <c r="B8" s="523"/>
      <c r="C8" s="527"/>
      <c r="D8" s="522"/>
      <c r="E8" s="550"/>
      <c r="F8" s="550"/>
      <c r="G8" s="550"/>
      <c r="H8" s="523"/>
      <c r="I8" s="554"/>
      <c r="J8" s="555"/>
      <c r="K8" s="522"/>
      <c r="L8" s="523"/>
      <c r="M8" s="516" t="s">
        <v>13</v>
      </c>
      <c r="N8" s="517"/>
      <c r="O8" s="518"/>
      <c r="P8" s="519"/>
      <c r="Q8" s="54"/>
      <c r="R8" s="54"/>
      <c r="S8" s="54"/>
      <c r="T8" s="54"/>
      <c r="U8" s="54"/>
      <c r="V8" s="54"/>
      <c r="W8" s="54"/>
      <c r="X8" s="54"/>
      <c r="Y8" s="54"/>
      <c r="Z8" s="55"/>
      <c r="AA8" s="54"/>
      <c r="AB8" s="54"/>
      <c r="AC8" s="60"/>
      <c r="AD8" s="61"/>
    </row>
    <row r="9" spans="1:30" ht="15.75" thickBot="1" x14ac:dyDescent="0.3">
      <c r="A9" s="524"/>
      <c r="B9" s="525"/>
      <c r="C9" s="528"/>
      <c r="D9" s="524"/>
      <c r="E9" s="551"/>
      <c r="F9" s="551"/>
      <c r="G9" s="551"/>
      <c r="H9" s="525"/>
      <c r="I9" s="556"/>
      <c r="J9" s="557"/>
      <c r="K9" s="524"/>
      <c r="L9" s="525"/>
      <c r="M9" s="508" t="s">
        <v>14</v>
      </c>
      <c r="N9" s="509"/>
      <c r="O9" s="510"/>
      <c r="P9" s="511"/>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520" t="s">
        <v>15</v>
      </c>
      <c r="B11" s="521"/>
      <c r="C11" s="490" t="s">
        <v>16</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0" ht="15" customHeight="1" x14ac:dyDescent="0.25">
      <c r="A12" s="522"/>
      <c r="B12" s="523"/>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0" ht="15" customHeight="1" thickBot="1" x14ac:dyDescent="0.3">
      <c r="A13" s="524"/>
      <c r="B13" s="525"/>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77" t="s">
        <v>17</v>
      </c>
      <c r="B15" s="478"/>
      <c r="C15" s="532" t="s">
        <v>18</v>
      </c>
      <c r="D15" s="533"/>
      <c r="E15" s="533"/>
      <c r="F15" s="533"/>
      <c r="G15" s="533"/>
      <c r="H15" s="533"/>
      <c r="I15" s="533"/>
      <c r="J15" s="533"/>
      <c r="K15" s="534"/>
      <c r="L15" s="482" t="s">
        <v>19</v>
      </c>
      <c r="M15" s="483"/>
      <c r="N15" s="483"/>
      <c r="O15" s="483"/>
      <c r="P15" s="483"/>
      <c r="Q15" s="484"/>
      <c r="R15" s="485" t="s">
        <v>20</v>
      </c>
      <c r="S15" s="486"/>
      <c r="T15" s="486"/>
      <c r="U15" s="486"/>
      <c r="V15" s="486"/>
      <c r="W15" s="486"/>
      <c r="X15" s="487"/>
      <c r="Y15" s="482" t="s">
        <v>21</v>
      </c>
      <c r="Z15" s="484"/>
      <c r="AA15" s="473" t="s">
        <v>22</v>
      </c>
      <c r="AB15" s="474"/>
      <c r="AC15" s="474"/>
      <c r="AD15" s="475"/>
    </row>
    <row r="16" spans="1:30" ht="9" customHeight="1" thickBot="1" x14ac:dyDescent="0.3">
      <c r="A16" s="59"/>
      <c r="B16" s="54"/>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73"/>
      <c r="AD16" s="74"/>
    </row>
    <row r="17" spans="1:41" s="76" customFormat="1" ht="37.5" customHeight="1" thickBot="1" x14ac:dyDescent="0.3">
      <c r="A17" s="477" t="s">
        <v>23</v>
      </c>
      <c r="B17" s="478"/>
      <c r="C17" s="479" t="s">
        <v>112</v>
      </c>
      <c r="D17" s="480"/>
      <c r="E17" s="480"/>
      <c r="F17" s="480"/>
      <c r="G17" s="480"/>
      <c r="H17" s="480"/>
      <c r="I17" s="480"/>
      <c r="J17" s="480"/>
      <c r="K17" s="480"/>
      <c r="L17" s="480"/>
      <c r="M17" s="480"/>
      <c r="N17" s="480"/>
      <c r="O17" s="480"/>
      <c r="P17" s="480"/>
      <c r="Q17" s="481"/>
      <c r="R17" s="482" t="s">
        <v>25</v>
      </c>
      <c r="S17" s="483"/>
      <c r="T17" s="483"/>
      <c r="U17" s="483"/>
      <c r="V17" s="484"/>
      <c r="W17" s="488">
        <v>3</v>
      </c>
      <c r="X17" s="489"/>
      <c r="Y17" s="483" t="s">
        <v>26</v>
      </c>
      <c r="Z17" s="483"/>
      <c r="AA17" s="483"/>
      <c r="AB17" s="484"/>
      <c r="AC17" s="541">
        <v>0.06</v>
      </c>
      <c r="AD17" s="54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82"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4"/>
      <c r="AE19" s="83"/>
      <c r="AF19" s="83"/>
    </row>
    <row r="20" spans="1:41" ht="32.1" customHeight="1" thickBot="1" x14ac:dyDescent="0.3">
      <c r="A20" s="82"/>
      <c r="B20" s="60"/>
      <c r="C20" s="538" t="s">
        <v>28</v>
      </c>
      <c r="D20" s="539"/>
      <c r="E20" s="539"/>
      <c r="F20" s="539"/>
      <c r="G20" s="539"/>
      <c r="H20" s="539"/>
      <c r="I20" s="539"/>
      <c r="J20" s="539"/>
      <c r="K20" s="539"/>
      <c r="L20" s="539"/>
      <c r="M20" s="539"/>
      <c r="N20" s="539"/>
      <c r="O20" s="539"/>
      <c r="P20" s="540"/>
      <c r="Q20" s="535" t="s">
        <v>29</v>
      </c>
      <c r="R20" s="536"/>
      <c r="S20" s="536"/>
      <c r="T20" s="536"/>
      <c r="U20" s="536"/>
      <c r="V20" s="536"/>
      <c r="W20" s="536"/>
      <c r="X20" s="536"/>
      <c r="Y20" s="536"/>
      <c r="Z20" s="536"/>
      <c r="AA20" s="536"/>
      <c r="AB20" s="536"/>
      <c r="AC20" s="536"/>
      <c r="AD20" s="537"/>
      <c r="AE20" s="83"/>
      <c r="AF20" s="83"/>
    </row>
    <row r="21" spans="1:41" ht="32.1" customHeight="1" thickBot="1" x14ac:dyDescent="0.3">
      <c r="A21" s="59"/>
      <c r="B21" s="54"/>
      <c r="C21" s="194" t="s">
        <v>8</v>
      </c>
      <c r="D21" s="195" t="s">
        <v>30</v>
      </c>
      <c r="E21" s="195" t="s">
        <v>31</v>
      </c>
      <c r="F21" s="195" t="s">
        <v>32</v>
      </c>
      <c r="G21" s="195" t="s">
        <v>33</v>
      </c>
      <c r="H21" s="195" t="s">
        <v>34</v>
      </c>
      <c r="I21" s="195" t="s">
        <v>35</v>
      </c>
      <c r="J21" s="195" t="s">
        <v>36</v>
      </c>
      <c r="K21" s="195" t="s">
        <v>37</v>
      </c>
      <c r="L21" s="195" t="s">
        <v>38</v>
      </c>
      <c r="M21" s="195" t="s">
        <v>39</v>
      </c>
      <c r="N21" s="195" t="s">
        <v>40</v>
      </c>
      <c r="O21" s="195" t="s">
        <v>41</v>
      </c>
      <c r="P21" s="196" t="s">
        <v>42</v>
      </c>
      <c r="Q21" s="194" t="s">
        <v>8</v>
      </c>
      <c r="R21" s="195" t="s">
        <v>30</v>
      </c>
      <c r="S21" s="195" t="s">
        <v>31</v>
      </c>
      <c r="T21" s="195" t="s">
        <v>32</v>
      </c>
      <c r="U21" s="195" t="s">
        <v>33</v>
      </c>
      <c r="V21" s="195" t="s">
        <v>34</v>
      </c>
      <c r="W21" s="195" t="s">
        <v>35</v>
      </c>
      <c r="X21" s="195" t="s">
        <v>36</v>
      </c>
      <c r="Y21" s="195" t="s">
        <v>37</v>
      </c>
      <c r="Z21" s="195" t="s">
        <v>38</v>
      </c>
      <c r="AA21" s="195" t="s">
        <v>39</v>
      </c>
      <c r="AB21" s="195" t="s">
        <v>40</v>
      </c>
      <c r="AC21" s="195" t="s">
        <v>41</v>
      </c>
      <c r="AD21" s="196" t="s">
        <v>42</v>
      </c>
      <c r="AE21" s="3"/>
      <c r="AF21" s="3"/>
    </row>
    <row r="22" spans="1:41" ht="32.1" customHeight="1" x14ac:dyDescent="0.25">
      <c r="A22" s="419" t="s">
        <v>43</v>
      </c>
      <c r="B22" s="424"/>
      <c r="C22" s="209"/>
      <c r="D22" s="210"/>
      <c r="E22" s="210"/>
      <c r="F22" s="210"/>
      <c r="G22" s="210"/>
      <c r="H22" s="210"/>
      <c r="I22" s="210"/>
      <c r="J22" s="210"/>
      <c r="K22" s="210"/>
      <c r="L22" s="210"/>
      <c r="M22" s="210"/>
      <c r="N22" s="210"/>
      <c r="O22" s="167">
        <f>SUM(C22:N22)</f>
        <v>0</v>
      </c>
      <c r="P22" s="170"/>
      <c r="Q22" s="169">
        <v>0</v>
      </c>
      <c r="R22" s="167">
        <v>0</v>
      </c>
      <c r="S22" s="167">
        <v>0</v>
      </c>
      <c r="T22" s="167">
        <v>0</v>
      </c>
      <c r="U22" s="167">
        <v>0</v>
      </c>
      <c r="V22" s="167">
        <v>0</v>
      </c>
      <c r="W22" s="167">
        <v>0</v>
      </c>
      <c r="X22" s="167">
        <v>242531900</v>
      </c>
      <c r="Y22" s="167">
        <v>0</v>
      </c>
      <c r="Z22" s="167">
        <v>0</v>
      </c>
      <c r="AA22" s="167">
        <v>0</v>
      </c>
      <c r="AB22" s="167">
        <v>0</v>
      </c>
      <c r="AC22" s="167">
        <f>SUM(Q22:AB22)</f>
        <v>242531900</v>
      </c>
      <c r="AD22" s="174"/>
      <c r="AE22" s="3"/>
      <c r="AF22" s="3"/>
    </row>
    <row r="23" spans="1:41" ht="32.1" customHeight="1" x14ac:dyDescent="0.25">
      <c r="A23" s="420" t="s">
        <v>44</v>
      </c>
      <c r="B23" s="427"/>
      <c r="C23" s="211"/>
      <c r="D23" s="212"/>
      <c r="E23" s="212"/>
      <c r="F23" s="212"/>
      <c r="G23" s="212"/>
      <c r="H23" s="212"/>
      <c r="I23" s="212"/>
      <c r="J23" s="212"/>
      <c r="K23" s="212"/>
      <c r="L23" s="212"/>
      <c r="M23" s="212"/>
      <c r="N23" s="212"/>
      <c r="O23" s="163">
        <f>SUM(C23:N23)</f>
        <v>0</v>
      </c>
      <c r="P23" s="182" t="str">
        <f>IFERROR(O23/(SUMIF(C23:N23,"&gt;0",C22:N22))," ")</f>
        <v xml:space="preserve"> </v>
      </c>
      <c r="Q23" s="164"/>
      <c r="R23" s="163"/>
      <c r="S23" s="163"/>
      <c r="T23" s="163"/>
      <c r="U23" s="163"/>
      <c r="V23" s="163"/>
      <c r="W23" s="163"/>
      <c r="X23" s="163"/>
      <c r="Y23" s="163"/>
      <c r="Z23" s="163"/>
      <c r="AA23" s="163"/>
      <c r="AB23" s="163"/>
      <c r="AC23" s="163">
        <f>SUM(Q23:AB23)</f>
        <v>0</v>
      </c>
      <c r="AD23" s="172" t="str">
        <f>IFERROR(AC23/(SUMIF(Q23:AB23,"&gt;0",Q22:AB22))," ")</f>
        <v xml:space="preserve"> </v>
      </c>
      <c r="AE23" s="3"/>
      <c r="AF23" s="3"/>
    </row>
    <row r="24" spans="1:41" ht="32.1" customHeight="1" x14ac:dyDescent="0.25">
      <c r="A24" s="420" t="s">
        <v>45</v>
      </c>
      <c r="B24" s="427"/>
      <c r="C24" s="209">
        <v>0</v>
      </c>
      <c r="D24" s="210">
        <f>280463582*15%</f>
        <v>42069537.299999997</v>
      </c>
      <c r="E24" s="212">
        <v>0</v>
      </c>
      <c r="F24" s="212">
        <v>0</v>
      </c>
      <c r="G24" s="212">
        <v>0</v>
      </c>
      <c r="H24" s="212">
        <v>0</v>
      </c>
      <c r="I24" s="212">
        <v>0</v>
      </c>
      <c r="J24" s="212">
        <v>0</v>
      </c>
      <c r="K24" s="212">
        <v>0</v>
      </c>
      <c r="L24" s="212">
        <v>0</v>
      </c>
      <c r="M24" s="212">
        <v>0</v>
      </c>
      <c r="N24" s="212">
        <v>0</v>
      </c>
      <c r="O24" s="163">
        <f>SUM(C24:N24)</f>
        <v>42069537.299999997</v>
      </c>
      <c r="P24" s="168"/>
      <c r="Q24" s="164">
        <v>0</v>
      </c>
      <c r="R24" s="163">
        <v>0</v>
      </c>
      <c r="S24" s="163">
        <v>0</v>
      </c>
      <c r="T24" s="163">
        <v>0</v>
      </c>
      <c r="U24" s="163">
        <v>0</v>
      </c>
      <c r="V24" s="163">
        <v>0</v>
      </c>
      <c r="W24" s="163">
        <v>0</v>
      </c>
      <c r="X24" s="163">
        <v>0</v>
      </c>
      <c r="Y24" s="163">
        <f>X22*40%</f>
        <v>97012760</v>
      </c>
      <c r="Z24" s="163">
        <v>0</v>
      </c>
      <c r="AA24" s="163">
        <f>X22*30%</f>
        <v>72759570</v>
      </c>
      <c r="AB24" s="163">
        <f>X22*30%</f>
        <v>72759570</v>
      </c>
      <c r="AC24" s="163">
        <f>SUM(Q24:AB24)</f>
        <v>242531900</v>
      </c>
      <c r="AD24" s="172"/>
      <c r="AE24" s="3"/>
      <c r="AF24" s="3"/>
    </row>
    <row r="25" spans="1:41" ht="32.1" customHeight="1" thickBot="1" x14ac:dyDescent="0.3">
      <c r="A25" s="471" t="s">
        <v>46</v>
      </c>
      <c r="B25" s="472"/>
      <c r="C25" s="213"/>
      <c r="D25" s="214"/>
      <c r="E25" s="214"/>
      <c r="F25" s="214"/>
      <c r="G25" s="214"/>
      <c r="H25" s="214"/>
      <c r="I25" s="214"/>
      <c r="J25" s="214"/>
      <c r="K25" s="214"/>
      <c r="L25" s="214"/>
      <c r="M25" s="214"/>
      <c r="N25" s="214"/>
      <c r="O25" s="166">
        <f>SUM(C25:N25)</f>
        <v>0</v>
      </c>
      <c r="P25" s="171" t="str">
        <f>IFERROR(O25/(SUMIF(C25:N25,"&gt;0",C24:N24))," ")</f>
        <v xml:space="preserve"> </v>
      </c>
      <c r="Q25" s="165"/>
      <c r="R25" s="166"/>
      <c r="S25" s="166"/>
      <c r="T25" s="166"/>
      <c r="U25" s="166"/>
      <c r="V25" s="166"/>
      <c r="W25" s="166"/>
      <c r="X25" s="166"/>
      <c r="Y25" s="166"/>
      <c r="Z25" s="166"/>
      <c r="AA25" s="166"/>
      <c r="AB25" s="166"/>
      <c r="AC25" s="166">
        <f>SUM(Q25:AB25)</f>
        <v>0</v>
      </c>
      <c r="AD25" s="173"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67" t="s">
        <v>47</v>
      </c>
      <c r="B27" s="468"/>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70"/>
    </row>
    <row r="28" spans="1:41" ht="15" customHeight="1" x14ac:dyDescent="0.25">
      <c r="A28" s="462" t="s">
        <v>48</v>
      </c>
      <c r="B28" s="464" t="s">
        <v>49</v>
      </c>
      <c r="C28" s="465"/>
      <c r="D28" s="427" t="s">
        <v>50</v>
      </c>
      <c r="E28" s="428"/>
      <c r="F28" s="428"/>
      <c r="G28" s="428"/>
      <c r="H28" s="428"/>
      <c r="I28" s="428"/>
      <c r="J28" s="428"/>
      <c r="K28" s="428"/>
      <c r="L28" s="428"/>
      <c r="M28" s="428"/>
      <c r="N28" s="428"/>
      <c r="O28" s="466"/>
      <c r="P28" s="448" t="s">
        <v>41</v>
      </c>
      <c r="Q28" s="448" t="s">
        <v>51</v>
      </c>
      <c r="R28" s="448"/>
      <c r="S28" s="448"/>
      <c r="T28" s="448"/>
      <c r="U28" s="448"/>
      <c r="V28" s="448"/>
      <c r="W28" s="448"/>
      <c r="X28" s="448"/>
      <c r="Y28" s="448"/>
      <c r="Z28" s="448"/>
      <c r="AA28" s="448"/>
      <c r="AB28" s="448"/>
      <c r="AC28" s="448"/>
      <c r="AD28" s="457"/>
    </row>
    <row r="29" spans="1:41" ht="27" customHeight="1" x14ac:dyDescent="0.25">
      <c r="A29" s="463"/>
      <c r="B29" s="458"/>
      <c r="C29" s="460"/>
      <c r="D29" s="88" t="s">
        <v>8</v>
      </c>
      <c r="E29" s="88" t="s">
        <v>30</v>
      </c>
      <c r="F29" s="88" t="s">
        <v>31</v>
      </c>
      <c r="G29" s="88" t="s">
        <v>32</v>
      </c>
      <c r="H29" s="88" t="s">
        <v>33</v>
      </c>
      <c r="I29" s="88" t="s">
        <v>34</v>
      </c>
      <c r="J29" s="88" t="s">
        <v>35</v>
      </c>
      <c r="K29" s="88" t="s">
        <v>36</v>
      </c>
      <c r="L29" s="88" t="s">
        <v>37</v>
      </c>
      <c r="M29" s="88" t="s">
        <v>38</v>
      </c>
      <c r="N29" s="88" t="s">
        <v>39</v>
      </c>
      <c r="O29" s="88" t="s">
        <v>40</v>
      </c>
      <c r="P29" s="466"/>
      <c r="Q29" s="448"/>
      <c r="R29" s="448"/>
      <c r="S29" s="448"/>
      <c r="T29" s="448"/>
      <c r="U29" s="448"/>
      <c r="V29" s="448"/>
      <c r="W29" s="448"/>
      <c r="X29" s="448"/>
      <c r="Y29" s="448"/>
      <c r="Z29" s="448"/>
      <c r="AA29" s="448"/>
      <c r="AB29" s="448"/>
      <c r="AC29" s="448"/>
      <c r="AD29" s="457"/>
    </row>
    <row r="30" spans="1:41" ht="65.25" customHeight="1" thickBot="1" x14ac:dyDescent="0.3">
      <c r="A30" s="215" t="str">
        <f>C17</f>
        <v>Diseñar 13 contenidos para el desarrollo de capacidades socioemocionales, técnicas y digitales de las mujeres, en toda su diversidad.</v>
      </c>
      <c r="B30" s="449" t="s">
        <v>113</v>
      </c>
      <c r="C30" s="450"/>
      <c r="D30" s="89" t="s">
        <v>113</v>
      </c>
      <c r="E30" s="89" t="s">
        <v>113</v>
      </c>
      <c r="F30" s="89" t="s">
        <v>113</v>
      </c>
      <c r="G30" s="89" t="s">
        <v>113</v>
      </c>
      <c r="H30" s="89" t="s">
        <v>113</v>
      </c>
      <c r="I30" s="89" t="s">
        <v>113</v>
      </c>
      <c r="J30" s="89" t="s">
        <v>113</v>
      </c>
      <c r="K30" s="89" t="s">
        <v>113</v>
      </c>
      <c r="L30" s="89" t="s">
        <v>113</v>
      </c>
      <c r="M30" s="89" t="s">
        <v>113</v>
      </c>
      <c r="N30" s="89" t="s">
        <v>113</v>
      </c>
      <c r="O30" s="89" t="s">
        <v>113</v>
      </c>
      <c r="P30" s="86">
        <f>SUM(D30:O30)</f>
        <v>0</v>
      </c>
      <c r="Q30" s="619" t="s">
        <v>114</v>
      </c>
      <c r="R30" s="619"/>
      <c r="S30" s="619"/>
      <c r="T30" s="619"/>
      <c r="U30" s="619"/>
      <c r="V30" s="619"/>
      <c r="W30" s="619"/>
      <c r="X30" s="619"/>
      <c r="Y30" s="619"/>
      <c r="Z30" s="619"/>
      <c r="AA30" s="619"/>
      <c r="AB30" s="619"/>
      <c r="AC30" s="619"/>
      <c r="AD30" s="620"/>
    </row>
    <row r="31" spans="1:41" ht="45" customHeight="1" x14ac:dyDescent="0.25">
      <c r="A31" s="453" t="s">
        <v>53</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5"/>
      <c r="AH31" s="216"/>
    </row>
    <row r="32" spans="1:41" ht="23.1" customHeight="1" x14ac:dyDescent="0.25">
      <c r="A32" s="420" t="s">
        <v>54</v>
      </c>
      <c r="B32" s="448" t="s">
        <v>55</v>
      </c>
      <c r="C32" s="448" t="s">
        <v>49</v>
      </c>
      <c r="D32" s="448" t="s">
        <v>56</v>
      </c>
      <c r="E32" s="448"/>
      <c r="F32" s="448"/>
      <c r="G32" s="448"/>
      <c r="H32" s="448"/>
      <c r="I32" s="448"/>
      <c r="J32" s="448"/>
      <c r="K32" s="448"/>
      <c r="L32" s="448"/>
      <c r="M32" s="448"/>
      <c r="N32" s="448"/>
      <c r="O32" s="448"/>
      <c r="P32" s="448"/>
      <c r="Q32" s="448" t="s">
        <v>57</v>
      </c>
      <c r="R32" s="448"/>
      <c r="S32" s="448"/>
      <c r="T32" s="448"/>
      <c r="U32" s="448"/>
      <c r="V32" s="448"/>
      <c r="W32" s="448"/>
      <c r="X32" s="448"/>
      <c r="Y32" s="448"/>
      <c r="Z32" s="448"/>
      <c r="AA32" s="448"/>
      <c r="AB32" s="448"/>
      <c r="AC32" s="448"/>
      <c r="AD32" s="457"/>
      <c r="AG32" s="87"/>
      <c r="AH32" s="87"/>
      <c r="AI32" s="87"/>
      <c r="AJ32" s="87"/>
      <c r="AK32" s="87"/>
      <c r="AL32" s="87"/>
      <c r="AM32" s="87"/>
      <c r="AN32" s="87"/>
      <c r="AO32" s="87"/>
    </row>
    <row r="33" spans="1:41" ht="27" customHeight="1" x14ac:dyDescent="0.25">
      <c r="A33" s="420"/>
      <c r="B33" s="448"/>
      <c r="C33" s="456"/>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448" t="s">
        <v>58</v>
      </c>
      <c r="R33" s="448"/>
      <c r="S33" s="448"/>
      <c r="T33" s="448" t="s">
        <v>59</v>
      </c>
      <c r="U33" s="448"/>
      <c r="V33" s="448"/>
      <c r="W33" s="458" t="s">
        <v>60</v>
      </c>
      <c r="X33" s="459"/>
      <c r="Y33" s="459"/>
      <c r="Z33" s="460"/>
      <c r="AA33" s="458" t="s">
        <v>61</v>
      </c>
      <c r="AB33" s="459"/>
      <c r="AC33" s="459"/>
      <c r="AD33" s="461"/>
      <c r="AG33" s="87"/>
      <c r="AH33" s="87"/>
      <c r="AI33" s="87"/>
      <c r="AJ33" s="87"/>
      <c r="AK33" s="87"/>
      <c r="AL33" s="87"/>
      <c r="AM33" s="87"/>
      <c r="AN33" s="87"/>
      <c r="AO33" s="87"/>
    </row>
    <row r="34" spans="1:41" ht="45" customHeight="1" x14ac:dyDescent="0.25">
      <c r="A34" s="617" t="str">
        <f>C17</f>
        <v>Diseñar 13 contenidos para el desarrollo de capacidades socioemocionales, técnicas y digitales de las mujeres, en toda su diversidad.</v>
      </c>
      <c r="B34" s="438">
        <v>0.06</v>
      </c>
      <c r="C34" s="90" t="s">
        <v>62</v>
      </c>
      <c r="D34" s="89">
        <v>0</v>
      </c>
      <c r="E34" s="89">
        <v>0</v>
      </c>
      <c r="F34" s="89">
        <v>0</v>
      </c>
      <c r="G34" s="89">
        <v>0</v>
      </c>
      <c r="H34" s="89">
        <v>0</v>
      </c>
      <c r="I34" s="89">
        <v>0</v>
      </c>
      <c r="J34" s="89">
        <v>0</v>
      </c>
      <c r="K34" s="89">
        <v>0</v>
      </c>
      <c r="L34" s="89">
        <v>0</v>
      </c>
      <c r="M34" s="89">
        <v>1</v>
      </c>
      <c r="N34" s="89">
        <v>0</v>
      </c>
      <c r="O34" s="89">
        <v>2</v>
      </c>
      <c r="P34" s="217">
        <f>SUM(D34:O34)</f>
        <v>3</v>
      </c>
      <c r="Q34" s="440" t="s">
        <v>63</v>
      </c>
      <c r="R34" s="441"/>
      <c r="S34" s="442"/>
      <c r="T34" s="441" t="s">
        <v>64</v>
      </c>
      <c r="U34" s="441"/>
      <c r="V34" s="442"/>
      <c r="W34" s="440" t="s">
        <v>65</v>
      </c>
      <c r="X34" s="441"/>
      <c r="Y34" s="441"/>
      <c r="Z34" s="442"/>
      <c r="AA34" s="440" t="s">
        <v>66</v>
      </c>
      <c r="AB34" s="441"/>
      <c r="AC34" s="441"/>
      <c r="AD34" s="446"/>
      <c r="AG34" s="87"/>
      <c r="AH34" s="87"/>
      <c r="AI34" s="87"/>
      <c r="AJ34" s="87"/>
      <c r="AK34" s="87"/>
      <c r="AL34" s="87"/>
      <c r="AM34" s="87"/>
      <c r="AN34" s="87"/>
      <c r="AO34" s="87"/>
    </row>
    <row r="35" spans="1:41" ht="45" customHeight="1" thickBot="1" x14ac:dyDescent="0.3">
      <c r="A35" s="618"/>
      <c r="B35" s="439"/>
      <c r="C35" s="91" t="s">
        <v>67</v>
      </c>
      <c r="D35" s="92"/>
      <c r="E35" s="92"/>
      <c r="F35" s="92"/>
      <c r="G35" s="93"/>
      <c r="H35" s="93"/>
      <c r="I35" s="93"/>
      <c r="J35" s="93"/>
      <c r="K35" s="93"/>
      <c r="L35" s="93"/>
      <c r="M35" s="93"/>
      <c r="N35" s="93"/>
      <c r="O35" s="93"/>
      <c r="P35" s="151">
        <f>SUM(D35:O35)</f>
        <v>0</v>
      </c>
      <c r="Q35" s="443"/>
      <c r="R35" s="444"/>
      <c r="S35" s="445"/>
      <c r="T35" s="444"/>
      <c r="U35" s="444"/>
      <c r="V35" s="445"/>
      <c r="W35" s="443"/>
      <c r="X35" s="444"/>
      <c r="Y35" s="444"/>
      <c r="Z35" s="445"/>
      <c r="AA35" s="443"/>
      <c r="AB35" s="444"/>
      <c r="AC35" s="444"/>
      <c r="AD35" s="447"/>
      <c r="AE35" s="49"/>
      <c r="AG35" s="87"/>
      <c r="AH35" s="87"/>
      <c r="AI35" s="87"/>
      <c r="AJ35" s="87"/>
      <c r="AK35" s="87"/>
      <c r="AL35" s="87"/>
      <c r="AM35" s="87"/>
      <c r="AN35" s="87"/>
      <c r="AO35" s="87"/>
    </row>
    <row r="36" spans="1:41" ht="36.75" customHeight="1" x14ac:dyDescent="0.25">
      <c r="A36" s="419" t="s">
        <v>68</v>
      </c>
      <c r="B36" s="421" t="s">
        <v>69</v>
      </c>
      <c r="C36" s="423" t="s">
        <v>70</v>
      </c>
      <c r="D36" s="423"/>
      <c r="E36" s="423"/>
      <c r="F36" s="423"/>
      <c r="G36" s="423"/>
      <c r="H36" s="423"/>
      <c r="I36" s="423"/>
      <c r="J36" s="423"/>
      <c r="K36" s="423"/>
      <c r="L36" s="423"/>
      <c r="M36" s="423"/>
      <c r="N36" s="423"/>
      <c r="O36" s="423"/>
      <c r="P36" s="423"/>
      <c r="Q36" s="424" t="s">
        <v>71</v>
      </c>
      <c r="R36" s="425"/>
      <c r="S36" s="425"/>
      <c r="T36" s="425"/>
      <c r="U36" s="425"/>
      <c r="V36" s="425"/>
      <c r="W36" s="425"/>
      <c r="X36" s="425"/>
      <c r="Y36" s="425"/>
      <c r="Z36" s="425"/>
      <c r="AA36" s="425"/>
      <c r="AB36" s="425"/>
      <c r="AC36" s="425"/>
      <c r="AD36" s="426"/>
      <c r="AG36" s="87"/>
      <c r="AH36" s="87"/>
      <c r="AI36" s="87"/>
      <c r="AJ36" s="87"/>
      <c r="AK36" s="87"/>
      <c r="AL36" s="87"/>
      <c r="AM36" s="87"/>
      <c r="AN36" s="87"/>
      <c r="AO36" s="87"/>
    </row>
    <row r="37" spans="1:41" ht="26.1" customHeight="1" x14ac:dyDescent="0.25">
      <c r="A37" s="420"/>
      <c r="B37" s="422"/>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427" t="s">
        <v>86</v>
      </c>
      <c r="R37" s="428"/>
      <c r="S37" s="428"/>
      <c r="T37" s="428"/>
      <c r="U37" s="428"/>
      <c r="V37" s="428"/>
      <c r="W37" s="428"/>
      <c r="X37" s="428"/>
      <c r="Y37" s="428"/>
      <c r="Z37" s="428"/>
      <c r="AA37" s="428"/>
      <c r="AB37" s="428"/>
      <c r="AC37" s="428"/>
      <c r="AD37" s="429"/>
      <c r="AG37" s="94"/>
      <c r="AH37" s="94"/>
      <c r="AI37" s="94"/>
      <c r="AJ37" s="94"/>
      <c r="AK37" s="94"/>
      <c r="AL37" s="94"/>
      <c r="AM37" s="94"/>
      <c r="AN37" s="94"/>
      <c r="AO37" s="94"/>
    </row>
    <row r="38" spans="1:41" ht="39" customHeight="1" x14ac:dyDescent="0.25">
      <c r="A38" s="613" t="s">
        <v>115</v>
      </c>
      <c r="B38" s="615">
        <v>0.06</v>
      </c>
      <c r="C38" s="90" t="s">
        <v>62</v>
      </c>
      <c r="D38" s="340">
        <v>0</v>
      </c>
      <c r="E38" s="95">
        <v>0</v>
      </c>
      <c r="F38" s="95">
        <v>0</v>
      </c>
      <c r="G38" s="95">
        <v>0</v>
      </c>
      <c r="H38" s="95">
        <v>0</v>
      </c>
      <c r="I38" s="95">
        <v>0</v>
      </c>
      <c r="J38" s="95">
        <v>0</v>
      </c>
      <c r="K38" s="95">
        <v>0.05</v>
      </c>
      <c r="L38" s="95">
        <v>0.1</v>
      </c>
      <c r="M38" s="95">
        <v>0.3</v>
      </c>
      <c r="N38" s="95">
        <v>0.15</v>
      </c>
      <c r="O38" s="95">
        <v>0.4</v>
      </c>
      <c r="P38" s="96">
        <f>SUM(D38:O38)</f>
        <v>1</v>
      </c>
      <c r="Q38" s="191"/>
      <c r="R38" s="199"/>
      <c r="S38" s="199"/>
      <c r="T38" s="199"/>
      <c r="U38" s="199"/>
      <c r="V38" s="199"/>
      <c r="W38" s="199"/>
      <c r="X38" s="199"/>
      <c r="Y38" s="199"/>
      <c r="Z38" s="199"/>
      <c r="AA38" s="199"/>
      <c r="AB38" s="199"/>
      <c r="AC38" s="199"/>
      <c r="AD38" s="200"/>
      <c r="AG38" s="94"/>
      <c r="AH38" s="94"/>
      <c r="AI38" s="94"/>
      <c r="AJ38" s="94"/>
      <c r="AK38" s="94"/>
      <c r="AL38" s="94"/>
      <c r="AM38" s="94"/>
      <c r="AN38" s="94"/>
      <c r="AO38" s="94"/>
    </row>
    <row r="39" spans="1:41" ht="51.75" customHeight="1" x14ac:dyDescent="0.25">
      <c r="A39" s="614"/>
      <c r="B39" s="616"/>
      <c r="C39" s="99" t="s">
        <v>67</v>
      </c>
      <c r="D39" s="100"/>
      <c r="E39" s="100"/>
      <c r="F39" s="100"/>
      <c r="G39" s="100"/>
      <c r="H39" s="100"/>
      <c r="I39" s="100"/>
      <c r="J39" s="100"/>
      <c r="K39" s="100"/>
      <c r="L39" s="100"/>
      <c r="M39" s="100"/>
      <c r="N39" s="100"/>
      <c r="O39" s="100"/>
      <c r="P39" s="101">
        <f>SUM(D39:O39)</f>
        <v>0</v>
      </c>
      <c r="Q39" s="191"/>
      <c r="R39" s="199"/>
      <c r="S39" s="199"/>
      <c r="T39" s="199"/>
      <c r="U39" s="199"/>
      <c r="V39" s="199"/>
      <c r="W39" s="199"/>
      <c r="X39" s="199"/>
      <c r="Y39" s="199"/>
      <c r="Z39" s="199"/>
      <c r="AA39" s="199"/>
      <c r="AB39" s="199"/>
      <c r="AC39" s="199"/>
      <c r="AD39" s="200"/>
      <c r="AG39" s="94"/>
      <c r="AH39" s="94"/>
      <c r="AI39" s="94"/>
      <c r="AJ39" s="94"/>
      <c r="AK39" s="94"/>
      <c r="AL39" s="94"/>
      <c r="AM39" s="94"/>
      <c r="AN39" s="94"/>
      <c r="AO39" s="94"/>
    </row>
    <row r="40" spans="1:41" x14ac:dyDescent="0.25">
      <c r="A40" s="50" t="s">
        <v>93</v>
      </c>
    </row>
  </sheetData>
  <mergeCells count="72">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62"/>
  <sheetViews>
    <sheetView showGridLines="0" topLeftCell="A34" zoomScale="55" zoomScaleNormal="55" workbookViewId="0">
      <selection activeCell="D66" sqref="D66"/>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customWidth="1"/>
    <col min="32" max="32" width="22.85546875" style="50" customWidth="1"/>
    <col min="33" max="33" width="18.42578125" style="50" bestFit="1" customWidth="1"/>
    <col min="34" max="34" width="27.7109375" style="50" customWidth="1"/>
    <col min="35" max="35" width="18.42578125" style="50" bestFit="1" customWidth="1"/>
    <col min="36" max="36" width="18.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05" t="s">
        <v>1</v>
      </c>
      <c r="AC1" s="506"/>
      <c r="AD1" s="507"/>
    </row>
    <row r="2" spans="1:30"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29" t="s">
        <v>3</v>
      </c>
      <c r="AC2" s="530"/>
      <c r="AD2" s="531"/>
    </row>
    <row r="3" spans="1:30" ht="24" customHeight="1" x14ac:dyDescent="0.25">
      <c r="A3" s="500"/>
      <c r="B3" s="453" t="s">
        <v>4</v>
      </c>
      <c r="C3" s="454"/>
      <c r="D3" s="454"/>
      <c r="E3" s="454"/>
      <c r="F3" s="454"/>
      <c r="G3" s="454"/>
      <c r="H3" s="454"/>
      <c r="I3" s="454"/>
      <c r="J3" s="454"/>
      <c r="K3" s="454"/>
      <c r="L3" s="454"/>
      <c r="M3" s="454"/>
      <c r="N3" s="454"/>
      <c r="O3" s="454"/>
      <c r="P3" s="454"/>
      <c r="Q3" s="454"/>
      <c r="R3" s="454"/>
      <c r="S3" s="454"/>
      <c r="T3" s="454"/>
      <c r="U3" s="454"/>
      <c r="V3" s="454"/>
      <c r="W3" s="454"/>
      <c r="X3" s="454"/>
      <c r="Y3" s="454"/>
      <c r="Z3" s="454"/>
      <c r="AA3" s="455"/>
      <c r="AB3" s="529" t="s">
        <v>5</v>
      </c>
      <c r="AC3" s="530"/>
      <c r="AD3" s="531"/>
    </row>
    <row r="4" spans="1:30" ht="21.95" customHeight="1" thickBot="1" x14ac:dyDescent="0.3">
      <c r="A4" s="501"/>
      <c r="B4" s="543"/>
      <c r="C4" s="544"/>
      <c r="D4" s="544"/>
      <c r="E4" s="544"/>
      <c r="F4" s="544"/>
      <c r="G4" s="544"/>
      <c r="H4" s="544"/>
      <c r="I4" s="544"/>
      <c r="J4" s="544"/>
      <c r="K4" s="544"/>
      <c r="L4" s="544"/>
      <c r="M4" s="544"/>
      <c r="N4" s="544"/>
      <c r="O4" s="544"/>
      <c r="P4" s="544"/>
      <c r="Q4" s="544"/>
      <c r="R4" s="544"/>
      <c r="S4" s="544"/>
      <c r="T4" s="544"/>
      <c r="U4" s="544"/>
      <c r="V4" s="544"/>
      <c r="W4" s="544"/>
      <c r="X4" s="544"/>
      <c r="Y4" s="544"/>
      <c r="Z4" s="544"/>
      <c r="AA4" s="545"/>
      <c r="AB4" s="546" t="s">
        <v>6</v>
      </c>
      <c r="AC4" s="547"/>
      <c r="AD4" s="548"/>
    </row>
    <row r="5" spans="1:30" ht="9" customHeight="1" thickBot="1" x14ac:dyDescent="0.3">
      <c r="A5" s="51"/>
      <c r="B5" s="192"/>
      <c r="C5" s="19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0" t="s">
        <v>7</v>
      </c>
      <c r="B7" s="521"/>
      <c r="C7" s="526" t="s">
        <v>8</v>
      </c>
      <c r="D7" s="520" t="s">
        <v>9</v>
      </c>
      <c r="E7" s="549"/>
      <c r="F7" s="549"/>
      <c r="G7" s="549"/>
      <c r="H7" s="521"/>
      <c r="I7" s="552">
        <v>44953</v>
      </c>
      <c r="J7" s="553"/>
      <c r="K7" s="520" t="s">
        <v>10</v>
      </c>
      <c r="L7" s="521"/>
      <c r="M7" s="512" t="s">
        <v>11</v>
      </c>
      <c r="N7" s="513"/>
      <c r="O7" s="514" t="s">
        <v>12</v>
      </c>
      <c r="P7" s="515"/>
      <c r="Q7" s="54"/>
      <c r="R7" s="54"/>
      <c r="S7" s="54"/>
      <c r="T7" s="54"/>
      <c r="U7" s="54"/>
      <c r="V7" s="54"/>
      <c r="W7" s="54"/>
      <c r="X7" s="54"/>
      <c r="Y7" s="54"/>
      <c r="Z7" s="55"/>
      <c r="AA7" s="54"/>
      <c r="AB7" s="54"/>
      <c r="AC7" s="60"/>
      <c r="AD7" s="61"/>
    </row>
    <row r="8" spans="1:30" x14ac:dyDescent="0.25">
      <c r="A8" s="522"/>
      <c r="B8" s="523"/>
      <c r="C8" s="527"/>
      <c r="D8" s="522"/>
      <c r="E8" s="550"/>
      <c r="F8" s="550"/>
      <c r="G8" s="550"/>
      <c r="H8" s="523"/>
      <c r="I8" s="554"/>
      <c r="J8" s="555"/>
      <c r="K8" s="522"/>
      <c r="L8" s="523"/>
      <c r="M8" s="516" t="s">
        <v>13</v>
      </c>
      <c r="N8" s="517"/>
      <c r="O8" s="518"/>
      <c r="P8" s="519"/>
      <c r="Q8" s="54"/>
      <c r="R8" s="54"/>
      <c r="S8" s="54"/>
      <c r="T8" s="54"/>
      <c r="U8" s="54"/>
      <c r="V8" s="54"/>
      <c r="W8" s="54"/>
      <c r="X8" s="54"/>
      <c r="Y8" s="54"/>
      <c r="Z8" s="55"/>
      <c r="AA8" s="54"/>
      <c r="AB8" s="54"/>
      <c r="AC8" s="60"/>
      <c r="AD8" s="61"/>
    </row>
    <row r="9" spans="1:30" ht="15.75" thickBot="1" x14ac:dyDescent="0.3">
      <c r="A9" s="524"/>
      <c r="B9" s="525"/>
      <c r="C9" s="528"/>
      <c r="D9" s="524"/>
      <c r="E9" s="551"/>
      <c r="F9" s="551"/>
      <c r="G9" s="551"/>
      <c r="H9" s="525"/>
      <c r="I9" s="556"/>
      <c r="J9" s="557"/>
      <c r="K9" s="524"/>
      <c r="L9" s="525"/>
      <c r="M9" s="508" t="s">
        <v>14</v>
      </c>
      <c r="N9" s="509"/>
      <c r="O9" s="510"/>
      <c r="P9" s="511"/>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520" t="s">
        <v>15</v>
      </c>
      <c r="B11" s="521"/>
      <c r="C11" s="490" t="s">
        <v>16</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2"/>
    </row>
    <row r="12" spans="1:30" ht="15" customHeight="1" x14ac:dyDescent="0.25">
      <c r="A12" s="522"/>
      <c r="B12" s="523"/>
      <c r="C12" s="493"/>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5"/>
    </row>
    <row r="13" spans="1:30" ht="15" customHeight="1" thickBot="1" x14ac:dyDescent="0.3">
      <c r="A13" s="524"/>
      <c r="B13" s="525"/>
      <c r="C13" s="496"/>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77" t="s">
        <v>17</v>
      </c>
      <c r="B15" s="478"/>
      <c r="C15" s="532" t="s">
        <v>18</v>
      </c>
      <c r="D15" s="533"/>
      <c r="E15" s="533"/>
      <c r="F15" s="533"/>
      <c r="G15" s="533"/>
      <c r="H15" s="533"/>
      <c r="I15" s="533"/>
      <c r="J15" s="533"/>
      <c r="K15" s="534"/>
      <c r="L15" s="482" t="s">
        <v>19</v>
      </c>
      <c r="M15" s="483"/>
      <c r="N15" s="483"/>
      <c r="O15" s="483"/>
      <c r="P15" s="483"/>
      <c r="Q15" s="484"/>
      <c r="R15" s="485" t="s">
        <v>20</v>
      </c>
      <c r="S15" s="486"/>
      <c r="T15" s="486"/>
      <c r="U15" s="486"/>
      <c r="V15" s="486"/>
      <c r="W15" s="486"/>
      <c r="X15" s="487"/>
      <c r="Y15" s="482" t="s">
        <v>21</v>
      </c>
      <c r="Z15" s="484"/>
      <c r="AA15" s="473" t="s">
        <v>22</v>
      </c>
      <c r="AB15" s="474"/>
      <c r="AC15" s="474"/>
      <c r="AD15" s="475"/>
    </row>
    <row r="16" spans="1:30" ht="9" customHeight="1" thickBot="1" x14ac:dyDescent="0.3">
      <c r="A16" s="59"/>
      <c r="B16" s="54"/>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73"/>
      <c r="AD16" s="74"/>
    </row>
    <row r="17" spans="1:41" s="76" customFormat="1" ht="37.5" customHeight="1" thickBot="1" x14ac:dyDescent="0.3">
      <c r="A17" s="477" t="s">
        <v>23</v>
      </c>
      <c r="B17" s="478"/>
      <c r="C17" s="479" t="s">
        <v>116</v>
      </c>
      <c r="D17" s="480"/>
      <c r="E17" s="480"/>
      <c r="F17" s="480"/>
      <c r="G17" s="480"/>
      <c r="H17" s="480"/>
      <c r="I17" s="480"/>
      <c r="J17" s="480"/>
      <c r="K17" s="480"/>
      <c r="L17" s="480"/>
      <c r="M17" s="480"/>
      <c r="N17" s="480"/>
      <c r="O17" s="480"/>
      <c r="P17" s="480"/>
      <c r="Q17" s="481"/>
      <c r="R17" s="482" t="s">
        <v>25</v>
      </c>
      <c r="S17" s="483"/>
      <c r="T17" s="483"/>
      <c r="U17" s="483"/>
      <c r="V17" s="484"/>
      <c r="W17" s="628">
        <v>0.2</v>
      </c>
      <c r="X17" s="629"/>
      <c r="Y17" s="483" t="s">
        <v>26</v>
      </c>
      <c r="Z17" s="483"/>
      <c r="AA17" s="483"/>
      <c r="AB17" s="484"/>
      <c r="AC17" s="541">
        <v>0.34</v>
      </c>
      <c r="AD17" s="54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82"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4"/>
      <c r="AE19" s="83"/>
      <c r="AF19" s="83"/>
    </row>
    <row r="20" spans="1:41" ht="32.1" customHeight="1" thickBot="1" x14ac:dyDescent="0.3">
      <c r="A20" s="82"/>
      <c r="B20" s="60"/>
      <c r="C20" s="538" t="s">
        <v>28</v>
      </c>
      <c r="D20" s="539"/>
      <c r="E20" s="539"/>
      <c r="F20" s="539"/>
      <c r="G20" s="539"/>
      <c r="H20" s="539"/>
      <c r="I20" s="539"/>
      <c r="J20" s="539"/>
      <c r="K20" s="539"/>
      <c r="L20" s="539"/>
      <c r="M20" s="539"/>
      <c r="N20" s="539"/>
      <c r="O20" s="539"/>
      <c r="P20" s="540"/>
      <c r="Q20" s="535" t="s">
        <v>29</v>
      </c>
      <c r="R20" s="536"/>
      <c r="S20" s="536"/>
      <c r="T20" s="536"/>
      <c r="U20" s="536"/>
      <c r="V20" s="536"/>
      <c r="W20" s="536"/>
      <c r="X20" s="536"/>
      <c r="Y20" s="536"/>
      <c r="Z20" s="536"/>
      <c r="AA20" s="536"/>
      <c r="AB20" s="536"/>
      <c r="AC20" s="536"/>
      <c r="AD20" s="537"/>
      <c r="AE20" s="83"/>
      <c r="AF20" s="83"/>
      <c r="AJ20" s="343"/>
    </row>
    <row r="21" spans="1:41" ht="32.1" customHeight="1" thickBot="1" x14ac:dyDescent="0.3">
      <c r="A21" s="59"/>
      <c r="B21" s="54"/>
      <c r="C21" s="194" t="s">
        <v>8</v>
      </c>
      <c r="D21" s="195" t="s">
        <v>30</v>
      </c>
      <c r="E21" s="195" t="s">
        <v>31</v>
      </c>
      <c r="F21" s="195" t="s">
        <v>32</v>
      </c>
      <c r="G21" s="195" t="s">
        <v>33</v>
      </c>
      <c r="H21" s="195" t="s">
        <v>34</v>
      </c>
      <c r="I21" s="195" t="s">
        <v>35</v>
      </c>
      <c r="J21" s="195" t="s">
        <v>36</v>
      </c>
      <c r="K21" s="195" t="s">
        <v>37</v>
      </c>
      <c r="L21" s="195" t="s">
        <v>38</v>
      </c>
      <c r="M21" s="195" t="s">
        <v>39</v>
      </c>
      <c r="N21" s="195" t="s">
        <v>40</v>
      </c>
      <c r="O21" s="195" t="s">
        <v>41</v>
      </c>
      <c r="P21" s="196" t="s">
        <v>42</v>
      </c>
      <c r="Q21" s="194" t="s">
        <v>8</v>
      </c>
      <c r="R21" s="195" t="s">
        <v>30</v>
      </c>
      <c r="S21" s="195" t="s">
        <v>31</v>
      </c>
      <c r="T21" s="195" t="s">
        <v>32</v>
      </c>
      <c r="U21" s="195" t="s">
        <v>33</v>
      </c>
      <c r="V21" s="195" t="s">
        <v>34</v>
      </c>
      <c r="W21" s="195" t="s">
        <v>35</v>
      </c>
      <c r="X21" s="195" t="s">
        <v>36</v>
      </c>
      <c r="Y21" s="195" t="s">
        <v>37</v>
      </c>
      <c r="Z21" s="195" t="s">
        <v>38</v>
      </c>
      <c r="AA21" s="195" t="s">
        <v>39</v>
      </c>
      <c r="AB21" s="195" t="s">
        <v>40</v>
      </c>
      <c r="AC21" s="195" t="s">
        <v>41</v>
      </c>
      <c r="AD21" s="196" t="s">
        <v>42</v>
      </c>
      <c r="AE21" s="3"/>
      <c r="AF21" s="3"/>
    </row>
    <row r="22" spans="1:41" ht="32.1" customHeight="1" x14ac:dyDescent="0.25">
      <c r="A22" s="419" t="s">
        <v>43</v>
      </c>
      <c r="B22" s="424"/>
      <c r="C22" s="209"/>
      <c r="D22" s="210"/>
      <c r="E22" s="210"/>
      <c r="F22" s="210"/>
      <c r="G22" s="210"/>
      <c r="H22" s="210"/>
      <c r="I22" s="210"/>
      <c r="J22" s="210"/>
      <c r="K22" s="210"/>
      <c r="L22" s="210"/>
      <c r="M22" s="210"/>
      <c r="N22" s="210"/>
      <c r="O22" s="167">
        <f>SUM(C22:N22)</f>
        <v>0</v>
      </c>
      <c r="P22" s="170"/>
      <c r="Q22" s="341">
        <v>220362000</v>
      </c>
      <c r="R22" s="345">
        <v>1048025000</v>
      </c>
      <c r="S22" s="345">
        <v>7000585</v>
      </c>
      <c r="T22" s="345">
        <v>18100081</v>
      </c>
      <c r="U22" s="345">
        <v>18842000</v>
      </c>
      <c r="V22" s="345">
        <v>0</v>
      </c>
      <c r="W22" s="345">
        <v>0</v>
      </c>
      <c r="X22" s="345">
        <v>0</v>
      </c>
      <c r="Y22" s="345">
        <v>0</v>
      </c>
      <c r="Z22" s="345">
        <v>0</v>
      </c>
      <c r="AA22" s="345">
        <v>0</v>
      </c>
      <c r="AB22" s="345">
        <v>182919500</v>
      </c>
      <c r="AC22" s="345">
        <f>SUM(Q22:AB22)</f>
        <v>1495249166</v>
      </c>
      <c r="AD22" s="174"/>
      <c r="AE22" s="3"/>
      <c r="AF22" s="3"/>
      <c r="AG22" s="343"/>
    </row>
    <row r="23" spans="1:41" ht="32.1" customHeight="1" x14ac:dyDescent="0.25">
      <c r="A23" s="420" t="s">
        <v>44</v>
      </c>
      <c r="B23" s="427"/>
      <c r="C23" s="211"/>
      <c r="D23" s="212"/>
      <c r="E23" s="212"/>
      <c r="F23" s="212"/>
      <c r="G23" s="212"/>
      <c r="H23" s="212"/>
      <c r="I23" s="212"/>
      <c r="J23" s="212"/>
      <c r="K23" s="212"/>
      <c r="L23" s="212"/>
      <c r="M23" s="212"/>
      <c r="N23" s="212"/>
      <c r="O23" s="163">
        <f>SUM(C23:N23)</f>
        <v>0</v>
      </c>
      <c r="P23" s="182" t="str">
        <f>IFERROR(O23/(SUMIF(C23:N23,"&gt;0",C22:N22))," ")</f>
        <v xml:space="preserve"> </v>
      </c>
      <c r="Q23" s="164"/>
      <c r="R23" s="163"/>
      <c r="S23" s="163"/>
      <c r="T23" s="163"/>
      <c r="U23" s="163"/>
      <c r="V23" s="163"/>
      <c r="W23" s="163"/>
      <c r="X23" s="163"/>
      <c r="Y23" s="163"/>
      <c r="Z23" s="163"/>
      <c r="AA23" s="163"/>
      <c r="AB23" s="163"/>
      <c r="AC23" s="167">
        <f>SUM(Q23:AB23)</f>
        <v>0</v>
      </c>
      <c r="AD23" s="172" t="str">
        <f>IFERROR(AC23/(SUMIF(Q23:AB23,"&gt;0",Q22:AB22))," ")</f>
        <v xml:space="preserve"> </v>
      </c>
      <c r="AE23" s="3"/>
      <c r="AF23" s="3"/>
      <c r="AG23" s="343"/>
      <c r="AH23" s="343"/>
    </row>
    <row r="24" spans="1:41" ht="32.1" customHeight="1" x14ac:dyDescent="0.25">
      <c r="A24" s="420" t="s">
        <v>45</v>
      </c>
      <c r="B24" s="427"/>
      <c r="C24" s="211">
        <v>0</v>
      </c>
      <c r="D24" s="212">
        <v>2493961.6666666665</v>
      </c>
      <c r="E24" s="212">
        <v>8382294.666666667</v>
      </c>
      <c r="F24" s="212">
        <v>19770627.666666664</v>
      </c>
      <c r="G24" s="212">
        <v>21575800</v>
      </c>
      <c r="H24" s="212">
        <v>0</v>
      </c>
      <c r="I24" s="212">
        <v>0</v>
      </c>
      <c r="J24" s="212">
        <v>0</v>
      </c>
      <c r="K24" s="212">
        <v>0</v>
      </c>
      <c r="L24" s="212">
        <v>0</v>
      </c>
      <c r="M24" s="212">
        <v>0</v>
      </c>
      <c r="N24" s="212">
        <v>0</v>
      </c>
      <c r="O24" s="163">
        <f>SUM(C24:N24)</f>
        <v>52222684</v>
      </c>
      <c r="P24" s="168"/>
      <c r="Q24" s="346">
        <v>0</v>
      </c>
      <c r="R24" s="342">
        <v>4678667</v>
      </c>
      <c r="S24" s="342">
        <v>114605000</v>
      </c>
      <c r="T24" s="342">
        <f>114605000+800000</f>
        <v>115405000</v>
      </c>
      <c r="U24" s="342">
        <f>114605000+7000585+800000</f>
        <v>122405585</v>
      </c>
      <c r="V24" s="342">
        <f>114605000+18100081+800000</f>
        <v>133505081</v>
      </c>
      <c r="W24" s="342">
        <f>114605000+800000</f>
        <v>115405000</v>
      </c>
      <c r="X24" s="342">
        <f>114605000+3140333+800000</f>
        <v>118545333</v>
      </c>
      <c r="Y24" s="342">
        <f>114605000+3140333+800000</f>
        <v>118545333</v>
      </c>
      <c r="Z24" s="342">
        <f>114605000+3140333+800000</f>
        <v>118545333</v>
      </c>
      <c r="AA24" s="342">
        <f>114605000+3140333+800000</f>
        <v>118545333</v>
      </c>
      <c r="AB24" s="342">
        <f>114605000+6280668+1600000+292577833</f>
        <v>415063501</v>
      </c>
      <c r="AC24" s="345">
        <f>SUM(Q24:AB24)</f>
        <v>1495249166</v>
      </c>
      <c r="AD24" s="172"/>
      <c r="AE24" s="3"/>
      <c r="AF24" s="3"/>
      <c r="AG24" s="343"/>
      <c r="AH24" s="343"/>
      <c r="AI24" s="343"/>
      <c r="AJ24" s="343"/>
    </row>
    <row r="25" spans="1:41" ht="32.1" customHeight="1" thickBot="1" x14ac:dyDescent="0.3">
      <c r="A25" s="471" t="s">
        <v>46</v>
      </c>
      <c r="B25" s="472"/>
      <c r="C25" s="213"/>
      <c r="D25" s="214"/>
      <c r="E25" s="214"/>
      <c r="F25" s="214"/>
      <c r="G25" s="214"/>
      <c r="H25" s="214"/>
      <c r="I25" s="214"/>
      <c r="J25" s="214"/>
      <c r="K25" s="214"/>
      <c r="L25" s="214"/>
      <c r="M25" s="214"/>
      <c r="N25" s="214"/>
      <c r="O25" s="166">
        <f>SUM(C25:N25)</f>
        <v>0</v>
      </c>
      <c r="P25" s="171" t="str">
        <f>IFERROR(O25/(SUMIF(C25:N25,"&gt;0",C24:N24))," ")</f>
        <v xml:space="preserve"> </v>
      </c>
      <c r="Q25" s="165">
        <v>0</v>
      </c>
      <c r="R25" s="166">
        <v>0</v>
      </c>
      <c r="S25" s="166">
        <v>0</v>
      </c>
      <c r="T25" s="166">
        <v>0</v>
      </c>
      <c r="U25" s="166">
        <v>0</v>
      </c>
      <c r="V25" s="166">
        <v>0</v>
      </c>
      <c r="W25" s="166">
        <v>0</v>
      </c>
      <c r="X25" s="166">
        <v>0</v>
      </c>
      <c r="Y25" s="166">
        <v>0</v>
      </c>
      <c r="Z25" s="166">
        <v>0</v>
      </c>
      <c r="AA25" s="166">
        <v>0</v>
      </c>
      <c r="AB25" s="166">
        <v>0</v>
      </c>
      <c r="AC25" s="344">
        <f>SUM(Q25:AB25)</f>
        <v>0</v>
      </c>
      <c r="AD25" s="173" t="str">
        <f>IFERROR(AC25/(SUMIF(Q25:AB25,"&gt;0",Q24:AB24))," ")</f>
        <v xml:space="preserve"> </v>
      </c>
      <c r="AE25" s="3"/>
      <c r="AF25" s="3"/>
      <c r="AG25" s="343"/>
      <c r="AH25" s="343"/>
      <c r="AI25" s="343"/>
      <c r="AJ25" s="34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c r="AH26" s="343"/>
      <c r="AI26" s="343"/>
      <c r="AJ26" s="343"/>
    </row>
    <row r="27" spans="1:41" ht="33.950000000000003" customHeight="1" x14ac:dyDescent="0.25">
      <c r="A27" s="467" t="s">
        <v>47</v>
      </c>
      <c r="B27" s="468"/>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70"/>
      <c r="AH27" s="343"/>
      <c r="AI27" s="343"/>
      <c r="AJ27" s="343"/>
    </row>
    <row r="28" spans="1:41" ht="15" customHeight="1" x14ac:dyDescent="0.25">
      <c r="A28" s="462" t="s">
        <v>48</v>
      </c>
      <c r="B28" s="464" t="s">
        <v>49</v>
      </c>
      <c r="C28" s="465"/>
      <c r="D28" s="427" t="s">
        <v>50</v>
      </c>
      <c r="E28" s="428"/>
      <c r="F28" s="428"/>
      <c r="G28" s="428"/>
      <c r="H28" s="428"/>
      <c r="I28" s="428"/>
      <c r="J28" s="428"/>
      <c r="K28" s="428"/>
      <c r="L28" s="428"/>
      <c r="M28" s="428"/>
      <c r="N28" s="428"/>
      <c r="O28" s="466"/>
      <c r="P28" s="448" t="s">
        <v>41</v>
      </c>
      <c r="Q28" s="448" t="s">
        <v>51</v>
      </c>
      <c r="R28" s="448"/>
      <c r="S28" s="448"/>
      <c r="T28" s="448"/>
      <c r="U28" s="448"/>
      <c r="V28" s="448"/>
      <c r="W28" s="448"/>
      <c r="X28" s="448"/>
      <c r="Y28" s="448"/>
      <c r="Z28" s="448"/>
      <c r="AA28" s="448"/>
      <c r="AB28" s="448"/>
      <c r="AC28" s="448"/>
      <c r="AD28" s="457"/>
      <c r="AH28" s="343"/>
      <c r="AI28" s="343"/>
      <c r="AJ28" s="343"/>
    </row>
    <row r="29" spans="1:41" ht="27" customHeight="1" x14ac:dyDescent="0.25">
      <c r="A29" s="463"/>
      <c r="B29" s="458"/>
      <c r="C29" s="460"/>
      <c r="D29" s="88" t="s">
        <v>8</v>
      </c>
      <c r="E29" s="88" t="s">
        <v>30</v>
      </c>
      <c r="F29" s="88" t="s">
        <v>31</v>
      </c>
      <c r="G29" s="88" t="s">
        <v>32</v>
      </c>
      <c r="H29" s="88" t="s">
        <v>33</v>
      </c>
      <c r="I29" s="88" t="s">
        <v>34</v>
      </c>
      <c r="J29" s="88" t="s">
        <v>35</v>
      </c>
      <c r="K29" s="88" t="s">
        <v>36</v>
      </c>
      <c r="L29" s="88" t="s">
        <v>37</v>
      </c>
      <c r="M29" s="88" t="s">
        <v>38</v>
      </c>
      <c r="N29" s="88" t="s">
        <v>39</v>
      </c>
      <c r="O29" s="88" t="s">
        <v>40</v>
      </c>
      <c r="P29" s="466"/>
      <c r="Q29" s="448"/>
      <c r="R29" s="448"/>
      <c r="S29" s="448"/>
      <c r="T29" s="448"/>
      <c r="U29" s="448"/>
      <c r="V29" s="448"/>
      <c r="W29" s="448"/>
      <c r="X29" s="448"/>
      <c r="Y29" s="448"/>
      <c r="Z29" s="448"/>
      <c r="AA29" s="448"/>
      <c r="AB29" s="448"/>
      <c r="AC29" s="448"/>
      <c r="AD29" s="457"/>
      <c r="AH29" s="343"/>
      <c r="AI29" s="343"/>
      <c r="AJ29" s="343"/>
    </row>
    <row r="30" spans="1:41" ht="126" customHeight="1" thickBot="1" x14ac:dyDescent="0.3">
      <c r="A30" s="215" t="str">
        <f>C17</f>
        <v>Diseñar e implementar una (1) estrategia para el desarrollo de capacidades socioemocionales y técnicas de las mujeres en toda su diversidad para su emprendimiento y empleabilidad.</v>
      </c>
      <c r="B30" s="449" t="s">
        <v>113</v>
      </c>
      <c r="C30" s="450"/>
      <c r="D30" s="89" t="s">
        <v>113</v>
      </c>
      <c r="E30" s="89" t="s">
        <v>113</v>
      </c>
      <c r="F30" s="89" t="s">
        <v>113</v>
      </c>
      <c r="G30" s="89" t="s">
        <v>113</v>
      </c>
      <c r="H30" s="89" t="s">
        <v>113</v>
      </c>
      <c r="I30" s="89" t="s">
        <v>113</v>
      </c>
      <c r="J30" s="89" t="s">
        <v>113</v>
      </c>
      <c r="K30" s="89" t="s">
        <v>113</v>
      </c>
      <c r="L30" s="89" t="s">
        <v>113</v>
      </c>
      <c r="M30" s="89" t="s">
        <v>113</v>
      </c>
      <c r="N30" s="89" t="s">
        <v>113</v>
      </c>
      <c r="O30" s="89" t="s">
        <v>113</v>
      </c>
      <c r="P30" s="86">
        <f>SUM(D30:O30)</f>
        <v>0</v>
      </c>
      <c r="Q30" s="619" t="s">
        <v>117</v>
      </c>
      <c r="R30" s="619"/>
      <c r="S30" s="619"/>
      <c r="T30" s="619"/>
      <c r="U30" s="619"/>
      <c r="V30" s="619"/>
      <c r="W30" s="619"/>
      <c r="X30" s="619"/>
      <c r="Y30" s="619"/>
      <c r="Z30" s="619"/>
      <c r="AA30" s="619"/>
      <c r="AB30" s="619"/>
      <c r="AC30" s="619"/>
      <c r="AD30" s="620"/>
      <c r="AG30" s="242"/>
      <c r="AH30" s="343"/>
      <c r="AI30" s="343"/>
      <c r="AJ30" s="343"/>
    </row>
    <row r="31" spans="1:41" ht="45" customHeight="1" x14ac:dyDescent="0.25">
      <c r="A31" s="453" t="s">
        <v>53</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5"/>
      <c r="AG31" s="242"/>
      <c r="AH31" s="343"/>
      <c r="AI31" s="343"/>
      <c r="AJ31" s="343"/>
    </row>
    <row r="32" spans="1:41" ht="23.1" customHeight="1" x14ac:dyDescent="0.25">
      <c r="A32" s="420" t="s">
        <v>54</v>
      </c>
      <c r="B32" s="448" t="s">
        <v>55</v>
      </c>
      <c r="C32" s="448" t="s">
        <v>49</v>
      </c>
      <c r="D32" s="448" t="s">
        <v>56</v>
      </c>
      <c r="E32" s="448"/>
      <c r="F32" s="448"/>
      <c r="G32" s="448"/>
      <c r="H32" s="448"/>
      <c r="I32" s="448"/>
      <c r="J32" s="448"/>
      <c r="K32" s="448"/>
      <c r="L32" s="448"/>
      <c r="M32" s="448"/>
      <c r="N32" s="448"/>
      <c r="O32" s="448"/>
      <c r="P32" s="448"/>
      <c r="Q32" s="448" t="s">
        <v>57</v>
      </c>
      <c r="R32" s="448"/>
      <c r="S32" s="448"/>
      <c r="T32" s="448"/>
      <c r="U32" s="448"/>
      <c r="V32" s="448"/>
      <c r="W32" s="448"/>
      <c r="X32" s="448"/>
      <c r="Y32" s="448"/>
      <c r="Z32" s="448"/>
      <c r="AA32" s="448"/>
      <c r="AB32" s="448"/>
      <c r="AC32" s="448"/>
      <c r="AD32" s="457"/>
      <c r="AG32" s="242"/>
      <c r="AH32" s="242"/>
      <c r="AI32" s="244"/>
      <c r="AJ32" s="87"/>
      <c r="AK32" s="87"/>
      <c r="AL32" s="87"/>
      <c r="AM32" s="87"/>
      <c r="AN32" s="87"/>
      <c r="AO32" s="87"/>
    </row>
    <row r="33" spans="1:41" ht="27" customHeight="1" x14ac:dyDescent="0.25">
      <c r="A33" s="420"/>
      <c r="B33" s="448"/>
      <c r="C33" s="456"/>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448" t="s">
        <v>58</v>
      </c>
      <c r="R33" s="448"/>
      <c r="S33" s="448"/>
      <c r="T33" s="448" t="s">
        <v>59</v>
      </c>
      <c r="U33" s="448"/>
      <c r="V33" s="448"/>
      <c r="W33" s="458" t="s">
        <v>60</v>
      </c>
      <c r="X33" s="459"/>
      <c r="Y33" s="459"/>
      <c r="Z33" s="460"/>
      <c r="AA33" s="458" t="s">
        <v>61</v>
      </c>
      <c r="AB33" s="459"/>
      <c r="AC33" s="459"/>
      <c r="AD33" s="461"/>
      <c r="AG33" s="242"/>
      <c r="AH33" s="242"/>
      <c r="AI33" s="244"/>
      <c r="AJ33" s="87"/>
      <c r="AK33" s="87"/>
      <c r="AL33" s="87"/>
      <c r="AM33" s="87"/>
      <c r="AN33" s="87"/>
      <c r="AO33" s="87"/>
    </row>
    <row r="34" spans="1:41" ht="75" customHeight="1" x14ac:dyDescent="0.25">
      <c r="A34" s="617" t="str">
        <f>C17</f>
        <v>Diseñar e implementar una (1) estrategia para el desarrollo de capacidades socioemocionales y técnicas de las mujeres en toda su diversidad para su emprendimiento y empleabilidad.</v>
      </c>
      <c r="B34" s="438">
        <v>0.34</v>
      </c>
      <c r="C34" s="90" t="s">
        <v>62</v>
      </c>
      <c r="D34" s="272">
        <f>D62</f>
        <v>0</v>
      </c>
      <c r="E34" s="272">
        <f t="shared" ref="E34:O34" si="0">E62</f>
        <v>2.4000000000000004E-2</v>
      </c>
      <c r="F34" s="272">
        <f t="shared" si="0"/>
        <v>2.4000000000000004E-2</v>
      </c>
      <c r="G34" s="272">
        <f t="shared" si="0"/>
        <v>2.4000000000000004E-2</v>
      </c>
      <c r="H34" s="272">
        <f t="shared" si="0"/>
        <v>2.4000000000000004E-2</v>
      </c>
      <c r="I34" s="272">
        <f t="shared" si="0"/>
        <v>2.4000000000000004E-2</v>
      </c>
      <c r="J34" s="272">
        <f t="shared" si="0"/>
        <v>1.6E-2</v>
      </c>
      <c r="K34" s="272">
        <f t="shared" si="0"/>
        <v>1.6E-2</v>
      </c>
      <c r="L34" s="272">
        <f t="shared" si="0"/>
        <v>1.6E-2</v>
      </c>
      <c r="M34" s="272">
        <f t="shared" si="0"/>
        <v>1.6E-2</v>
      </c>
      <c r="N34" s="272">
        <f t="shared" si="0"/>
        <v>1.6E-2</v>
      </c>
      <c r="O34" s="272">
        <f t="shared" si="0"/>
        <v>0</v>
      </c>
      <c r="P34" s="273">
        <f>SUM(D34:O34)</f>
        <v>0.20000000000000007</v>
      </c>
      <c r="Q34" s="440" t="s">
        <v>63</v>
      </c>
      <c r="R34" s="441"/>
      <c r="S34" s="442"/>
      <c r="T34" s="441" t="s">
        <v>64</v>
      </c>
      <c r="U34" s="441"/>
      <c r="V34" s="442"/>
      <c r="W34" s="440" t="s">
        <v>65</v>
      </c>
      <c r="X34" s="441"/>
      <c r="Y34" s="441"/>
      <c r="Z34" s="442"/>
      <c r="AA34" s="440" t="s">
        <v>66</v>
      </c>
      <c r="AB34" s="441"/>
      <c r="AC34" s="441"/>
      <c r="AD34" s="446"/>
      <c r="AG34" s="94"/>
      <c r="AH34" s="94"/>
      <c r="AI34" s="94"/>
      <c r="AJ34" s="87"/>
      <c r="AK34" s="87"/>
      <c r="AL34" s="87"/>
      <c r="AM34" s="87"/>
      <c r="AN34" s="87"/>
      <c r="AO34" s="87"/>
    </row>
    <row r="35" spans="1:41" ht="75" customHeight="1" thickBot="1" x14ac:dyDescent="0.3">
      <c r="A35" s="618"/>
      <c r="B35" s="439"/>
      <c r="C35" s="91" t="s">
        <v>67</v>
      </c>
      <c r="D35" s="92"/>
      <c r="E35" s="92"/>
      <c r="F35" s="92"/>
      <c r="G35" s="93"/>
      <c r="H35" s="93"/>
      <c r="I35" s="93"/>
      <c r="J35" s="93"/>
      <c r="K35" s="93"/>
      <c r="L35" s="93"/>
      <c r="M35" s="93"/>
      <c r="N35" s="93"/>
      <c r="O35" s="93"/>
      <c r="P35" s="151">
        <f>SUM(D35:O35)</f>
        <v>0</v>
      </c>
      <c r="Q35" s="443"/>
      <c r="R35" s="444"/>
      <c r="S35" s="445"/>
      <c r="T35" s="444"/>
      <c r="U35" s="444"/>
      <c r="V35" s="445"/>
      <c r="W35" s="443"/>
      <c r="X35" s="444"/>
      <c r="Y35" s="444"/>
      <c r="Z35" s="445"/>
      <c r="AA35" s="443"/>
      <c r="AB35" s="444"/>
      <c r="AC35" s="444"/>
      <c r="AD35" s="447"/>
      <c r="AE35" s="49"/>
      <c r="AG35" s="94"/>
      <c r="AH35" s="94"/>
      <c r="AI35" s="94"/>
      <c r="AJ35" s="87"/>
      <c r="AK35" s="87"/>
      <c r="AL35" s="87"/>
      <c r="AM35" s="87"/>
      <c r="AN35" s="87"/>
      <c r="AO35" s="87"/>
    </row>
    <row r="36" spans="1:41" ht="36.75" customHeight="1" x14ac:dyDescent="0.25">
      <c r="A36" s="419" t="s">
        <v>68</v>
      </c>
      <c r="B36" s="421" t="s">
        <v>69</v>
      </c>
      <c r="C36" s="423" t="s">
        <v>70</v>
      </c>
      <c r="D36" s="423"/>
      <c r="E36" s="423"/>
      <c r="F36" s="423"/>
      <c r="G36" s="423"/>
      <c r="H36" s="423"/>
      <c r="I36" s="423"/>
      <c r="J36" s="423"/>
      <c r="K36" s="423"/>
      <c r="L36" s="423"/>
      <c r="M36" s="423"/>
      <c r="N36" s="423"/>
      <c r="O36" s="423"/>
      <c r="P36" s="423"/>
      <c r="Q36" s="424" t="s">
        <v>71</v>
      </c>
      <c r="R36" s="425"/>
      <c r="S36" s="425"/>
      <c r="T36" s="425"/>
      <c r="U36" s="425"/>
      <c r="V36" s="425"/>
      <c r="W36" s="425"/>
      <c r="X36" s="425"/>
      <c r="Y36" s="425"/>
      <c r="Z36" s="425"/>
      <c r="AA36" s="425"/>
      <c r="AB36" s="425"/>
      <c r="AC36" s="425"/>
      <c r="AD36" s="426"/>
      <c r="AG36" s="98"/>
      <c r="AH36" s="98"/>
      <c r="AI36" s="98"/>
      <c r="AJ36" s="87"/>
      <c r="AK36" s="87"/>
      <c r="AL36" s="87"/>
      <c r="AM36" s="87"/>
      <c r="AN36" s="87"/>
      <c r="AO36" s="87"/>
    </row>
    <row r="37" spans="1:41" ht="26.1" customHeight="1" x14ac:dyDescent="0.25">
      <c r="A37" s="420"/>
      <c r="B37" s="422"/>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427" t="s">
        <v>86</v>
      </c>
      <c r="R37" s="428"/>
      <c r="S37" s="428"/>
      <c r="T37" s="428"/>
      <c r="U37" s="428"/>
      <c r="V37" s="428"/>
      <c r="W37" s="428"/>
      <c r="X37" s="428"/>
      <c r="Y37" s="428"/>
      <c r="Z37" s="428"/>
      <c r="AA37" s="428"/>
      <c r="AB37" s="428"/>
      <c r="AC37" s="428"/>
      <c r="AD37" s="429"/>
      <c r="AJ37" s="94"/>
      <c r="AK37" s="94"/>
      <c r="AL37" s="94"/>
      <c r="AM37" s="94"/>
      <c r="AN37" s="94"/>
      <c r="AO37" s="94"/>
    </row>
    <row r="38" spans="1:41" ht="42.75" customHeight="1" x14ac:dyDescent="0.25">
      <c r="A38" s="611" t="s">
        <v>118</v>
      </c>
      <c r="B38" s="615">
        <v>0.24</v>
      </c>
      <c r="C38" s="90" t="s">
        <v>62</v>
      </c>
      <c r="D38" s="95">
        <v>0</v>
      </c>
      <c r="E38" s="95">
        <v>0.12</v>
      </c>
      <c r="F38" s="95">
        <v>0.12</v>
      </c>
      <c r="G38" s="95">
        <v>0.12</v>
      </c>
      <c r="H38" s="95">
        <v>0.12</v>
      </c>
      <c r="I38" s="95">
        <v>0.12</v>
      </c>
      <c r="J38" s="95">
        <v>0.08</v>
      </c>
      <c r="K38" s="95">
        <v>0.08</v>
      </c>
      <c r="L38" s="95">
        <v>0.08</v>
      </c>
      <c r="M38" s="95">
        <v>0.08</v>
      </c>
      <c r="N38" s="95">
        <v>0.08</v>
      </c>
      <c r="O38" s="95">
        <v>0</v>
      </c>
      <c r="P38" s="96">
        <f>SUM(D38:O38)</f>
        <v>0.99999999999999978</v>
      </c>
      <c r="Q38" s="191"/>
      <c r="R38" s="199"/>
      <c r="S38" s="199"/>
      <c r="T38" s="199"/>
      <c r="U38" s="199"/>
      <c r="V38" s="199"/>
      <c r="W38" s="199"/>
      <c r="X38" s="199"/>
      <c r="Y38" s="199"/>
      <c r="Z38" s="199"/>
      <c r="AA38" s="199"/>
      <c r="AB38" s="199"/>
      <c r="AC38" s="199"/>
      <c r="AD38" s="200"/>
      <c r="AJ38" s="94"/>
      <c r="AK38" s="94"/>
      <c r="AL38" s="94"/>
      <c r="AM38" s="94"/>
      <c r="AN38" s="94"/>
      <c r="AO38" s="94"/>
    </row>
    <row r="39" spans="1:41" ht="42.75" customHeight="1" x14ac:dyDescent="0.25">
      <c r="A39" s="612"/>
      <c r="B39" s="616"/>
      <c r="C39" s="99" t="s">
        <v>67</v>
      </c>
      <c r="D39" s="100"/>
      <c r="E39" s="100"/>
      <c r="F39" s="100"/>
      <c r="G39" s="100"/>
      <c r="H39" s="100"/>
      <c r="I39" s="100"/>
      <c r="J39" s="100"/>
      <c r="K39" s="100"/>
      <c r="L39" s="100"/>
      <c r="M39" s="100"/>
      <c r="N39" s="100"/>
      <c r="O39" s="100"/>
      <c r="P39" s="101">
        <f>SUM(D39:O39)</f>
        <v>0</v>
      </c>
      <c r="Q39" s="191"/>
      <c r="R39" s="199"/>
      <c r="S39" s="199"/>
      <c r="T39" s="199"/>
      <c r="U39" s="199"/>
      <c r="V39" s="199"/>
      <c r="W39" s="199"/>
      <c r="X39" s="199"/>
      <c r="Y39" s="199"/>
      <c r="Z39" s="199"/>
      <c r="AA39" s="199"/>
      <c r="AB39" s="199"/>
      <c r="AC39" s="199"/>
      <c r="AD39" s="200"/>
      <c r="AJ39" s="94"/>
      <c r="AK39" s="94"/>
      <c r="AL39" s="94"/>
      <c r="AM39" s="94"/>
      <c r="AN39" s="94"/>
      <c r="AO39" s="94"/>
    </row>
    <row r="40" spans="1:41" ht="42.75" customHeight="1" x14ac:dyDescent="0.25">
      <c r="A40" s="612" t="s">
        <v>119</v>
      </c>
      <c r="B40" s="627">
        <v>0.1</v>
      </c>
      <c r="C40" s="102" t="s">
        <v>62</v>
      </c>
      <c r="D40" s="95">
        <v>0</v>
      </c>
      <c r="E40" s="95">
        <v>0.12</v>
      </c>
      <c r="F40" s="95">
        <v>0.12</v>
      </c>
      <c r="G40" s="95">
        <v>0.12</v>
      </c>
      <c r="H40" s="95">
        <v>0.12</v>
      </c>
      <c r="I40" s="95">
        <v>0.12</v>
      </c>
      <c r="J40" s="95">
        <v>0.08</v>
      </c>
      <c r="K40" s="95">
        <v>0.08</v>
      </c>
      <c r="L40" s="95">
        <v>0.08</v>
      </c>
      <c r="M40" s="95">
        <v>0.08</v>
      </c>
      <c r="N40" s="95">
        <v>0.08</v>
      </c>
      <c r="O40" s="95">
        <v>0</v>
      </c>
      <c r="P40" s="96">
        <f>SUM(D40:O40)</f>
        <v>0.99999999999999978</v>
      </c>
      <c r="Q40" s="430" t="s">
        <v>89</v>
      </c>
      <c r="R40" s="431"/>
      <c r="S40" s="431"/>
      <c r="T40" s="431"/>
      <c r="U40" s="431"/>
      <c r="V40" s="431"/>
      <c r="W40" s="431"/>
      <c r="X40" s="431"/>
      <c r="Y40" s="431"/>
      <c r="Z40" s="431"/>
      <c r="AA40" s="431"/>
      <c r="AB40" s="431"/>
      <c r="AC40" s="431"/>
      <c r="AD40" s="432"/>
      <c r="AE40" s="97"/>
      <c r="AJ40" s="98"/>
      <c r="AK40" s="98"/>
      <c r="AL40" s="98"/>
      <c r="AM40" s="98"/>
      <c r="AN40" s="98"/>
      <c r="AO40" s="98"/>
    </row>
    <row r="41" spans="1:41" ht="42.75" customHeight="1" x14ac:dyDescent="0.25">
      <c r="A41" s="612"/>
      <c r="B41" s="616"/>
      <c r="C41" s="99" t="s">
        <v>67</v>
      </c>
      <c r="D41" s="100"/>
      <c r="E41" s="100"/>
      <c r="F41" s="100"/>
      <c r="G41" s="100"/>
      <c r="H41" s="100"/>
      <c r="I41" s="100"/>
      <c r="J41" s="100"/>
      <c r="K41" s="100"/>
      <c r="L41" s="104"/>
      <c r="M41" s="104"/>
      <c r="N41" s="104"/>
      <c r="O41" s="104"/>
      <c r="P41" s="101">
        <f>SUM(D41:O41)</f>
        <v>0</v>
      </c>
      <c r="Q41" s="433"/>
      <c r="R41" s="434"/>
      <c r="S41" s="434"/>
      <c r="T41" s="434"/>
      <c r="U41" s="434"/>
      <c r="V41" s="434"/>
      <c r="W41" s="434"/>
      <c r="X41" s="434"/>
      <c r="Y41" s="434"/>
      <c r="Z41" s="434"/>
      <c r="AA41" s="434"/>
      <c r="AB41" s="434"/>
      <c r="AC41" s="434"/>
      <c r="AD41" s="435"/>
      <c r="AE41" s="97"/>
    </row>
    <row r="42" spans="1:41" x14ac:dyDescent="0.25">
      <c r="A42" s="50" t="s">
        <v>93</v>
      </c>
    </row>
    <row r="45" spans="1:41" hidden="1" x14ac:dyDescent="0.25"/>
    <row r="46" spans="1:41" hidden="1" x14ac:dyDescent="0.25">
      <c r="A46" s="623" t="s">
        <v>120</v>
      </c>
      <c r="B46" s="623" t="s">
        <v>69</v>
      </c>
      <c r="C46" s="624" t="s">
        <v>70</v>
      </c>
      <c r="D46" s="625"/>
      <c r="E46" s="625"/>
      <c r="F46" s="625"/>
      <c r="G46" s="625"/>
      <c r="H46" s="625"/>
      <c r="I46" s="625"/>
      <c r="J46" s="625"/>
      <c r="K46" s="625"/>
      <c r="L46" s="625"/>
      <c r="M46" s="625"/>
      <c r="N46" s="625"/>
      <c r="O46" s="625"/>
      <c r="P46" s="626"/>
    </row>
    <row r="47" spans="1:41" ht="21" hidden="1" x14ac:dyDescent="0.25">
      <c r="A47" s="622"/>
      <c r="B47" s="622"/>
      <c r="C47" s="253" t="s">
        <v>72</v>
      </c>
      <c r="D47" s="253" t="s">
        <v>73</v>
      </c>
      <c r="E47" s="253" t="s">
        <v>74</v>
      </c>
      <c r="F47" s="253" t="s">
        <v>75</v>
      </c>
      <c r="G47" s="253" t="s">
        <v>76</v>
      </c>
      <c r="H47" s="253" t="s">
        <v>77</v>
      </c>
      <c r="I47" s="253" t="s">
        <v>78</v>
      </c>
      <c r="J47" s="253" t="s">
        <v>79</v>
      </c>
      <c r="K47" s="253" t="s">
        <v>80</v>
      </c>
      <c r="L47" s="253" t="s">
        <v>81</v>
      </c>
      <c r="M47" s="253" t="s">
        <v>82</v>
      </c>
      <c r="N47" s="253" t="s">
        <v>83</v>
      </c>
      <c r="O47" s="253" t="s">
        <v>84</v>
      </c>
      <c r="P47" s="253" t="s">
        <v>85</v>
      </c>
    </row>
    <row r="48" spans="1:41" hidden="1" x14ac:dyDescent="0.25">
      <c r="A48" s="621" t="str">
        <f>A38</f>
        <v>7. Implementar la ruta de divulgación y orientación para la formación y oferta de empleo y emprendimiento de mujeres diseñada en el marco de la estrategia de emprendimiento y empleabilidad.</v>
      </c>
      <c r="B48" s="621">
        <f>B38</f>
        <v>0.24</v>
      </c>
      <c r="C48" s="252" t="s">
        <v>62</v>
      </c>
      <c r="D48" s="251">
        <f t="shared" ref="D48:O48" si="1">D38*$B$38/$P$38</f>
        <v>0</v>
      </c>
      <c r="E48" s="250">
        <f t="shared" si="1"/>
        <v>2.8800000000000006E-2</v>
      </c>
      <c r="F48" s="250">
        <f t="shared" si="1"/>
        <v>2.8800000000000006E-2</v>
      </c>
      <c r="G48" s="250">
        <f t="shared" si="1"/>
        <v>2.8800000000000006E-2</v>
      </c>
      <c r="H48" s="250">
        <f t="shared" si="1"/>
        <v>2.8800000000000006E-2</v>
      </c>
      <c r="I48" s="250">
        <f t="shared" si="1"/>
        <v>2.8800000000000006E-2</v>
      </c>
      <c r="J48" s="250">
        <f t="shared" si="1"/>
        <v>1.9200000000000002E-2</v>
      </c>
      <c r="K48" s="250">
        <f t="shared" si="1"/>
        <v>1.9200000000000002E-2</v>
      </c>
      <c r="L48" s="250">
        <f t="shared" si="1"/>
        <v>1.9200000000000002E-2</v>
      </c>
      <c r="M48" s="250">
        <f t="shared" si="1"/>
        <v>1.9200000000000002E-2</v>
      </c>
      <c r="N48" s="250">
        <f t="shared" si="1"/>
        <v>1.9200000000000002E-2</v>
      </c>
      <c r="O48" s="250">
        <f t="shared" si="1"/>
        <v>0</v>
      </c>
      <c r="P48" s="249">
        <f t="shared" ref="P48:P57" si="2">SUM(D48:O48)</f>
        <v>0.24</v>
      </c>
    </row>
    <row r="49" spans="1:16" hidden="1" x14ac:dyDescent="0.25">
      <c r="A49" s="622"/>
      <c r="B49" s="622"/>
      <c r="C49" s="248" t="s">
        <v>67</v>
      </c>
      <c r="D49" s="247">
        <f>D38*$B$38/$P$38</f>
        <v>0</v>
      </c>
      <c r="E49" s="247">
        <f t="shared" ref="E49:O49" si="3">E39*$B$38/$P$38</f>
        <v>0</v>
      </c>
      <c r="F49" s="247">
        <f t="shared" si="3"/>
        <v>0</v>
      </c>
      <c r="G49" s="247">
        <f t="shared" si="3"/>
        <v>0</v>
      </c>
      <c r="H49" s="247">
        <f t="shared" si="3"/>
        <v>0</v>
      </c>
      <c r="I49" s="247">
        <f t="shared" si="3"/>
        <v>0</v>
      </c>
      <c r="J49" s="247">
        <f t="shared" si="3"/>
        <v>0</v>
      </c>
      <c r="K49" s="247">
        <f t="shared" si="3"/>
        <v>0</v>
      </c>
      <c r="L49" s="247">
        <f t="shared" si="3"/>
        <v>0</v>
      </c>
      <c r="M49" s="247">
        <f t="shared" si="3"/>
        <v>0</v>
      </c>
      <c r="N49" s="247">
        <f t="shared" si="3"/>
        <v>0</v>
      </c>
      <c r="O49" s="247">
        <f t="shared" si="3"/>
        <v>0</v>
      </c>
      <c r="P49" s="246">
        <f t="shared" si="2"/>
        <v>0</v>
      </c>
    </row>
    <row r="50" spans="1:16" hidden="1" x14ac:dyDescent="0.25">
      <c r="A50" s="621" t="str">
        <f>+A40</f>
        <v xml:space="preserve">8. Promover acciones y alianzas que contribuyan a la generación de ingresos y empleo para las mujeres, en el marco de la estrategia de emprendimiento y empleabilidad. </v>
      </c>
      <c r="B50" s="621">
        <f>B40</f>
        <v>0.1</v>
      </c>
      <c r="C50" s="252" t="s">
        <v>62</v>
      </c>
      <c r="D50" s="250">
        <f t="shared" ref="D50:O50" si="4">D40*$B$40/$P$40</f>
        <v>0</v>
      </c>
      <c r="E50" s="250">
        <f t="shared" si="4"/>
        <v>1.2000000000000004E-2</v>
      </c>
      <c r="F50" s="250">
        <f t="shared" si="4"/>
        <v>1.2000000000000004E-2</v>
      </c>
      <c r="G50" s="250">
        <f t="shared" si="4"/>
        <v>1.2000000000000004E-2</v>
      </c>
      <c r="H50" s="250">
        <f t="shared" si="4"/>
        <v>1.2000000000000004E-2</v>
      </c>
      <c r="I50" s="250">
        <f t="shared" si="4"/>
        <v>1.2000000000000004E-2</v>
      </c>
      <c r="J50" s="250">
        <f t="shared" si="4"/>
        <v>8.0000000000000019E-3</v>
      </c>
      <c r="K50" s="250">
        <f t="shared" si="4"/>
        <v>8.0000000000000019E-3</v>
      </c>
      <c r="L50" s="250">
        <f t="shared" si="4"/>
        <v>8.0000000000000019E-3</v>
      </c>
      <c r="M50" s="250">
        <f t="shared" si="4"/>
        <v>8.0000000000000019E-3</v>
      </c>
      <c r="N50" s="250">
        <f t="shared" si="4"/>
        <v>8.0000000000000019E-3</v>
      </c>
      <c r="O50" s="250">
        <f t="shared" si="4"/>
        <v>0</v>
      </c>
      <c r="P50" s="249">
        <f t="shared" si="2"/>
        <v>0.10000000000000005</v>
      </c>
    </row>
    <row r="51" spans="1:16" hidden="1" x14ac:dyDescent="0.25">
      <c r="A51" s="622"/>
      <c r="B51" s="622"/>
      <c r="C51" s="248" t="s">
        <v>67</v>
      </c>
      <c r="D51" s="247">
        <f t="shared" ref="D51:O51" si="5">D41*$B$40/$P$40</f>
        <v>0</v>
      </c>
      <c r="E51" s="247">
        <f t="shared" si="5"/>
        <v>0</v>
      </c>
      <c r="F51" s="247">
        <f t="shared" si="5"/>
        <v>0</v>
      </c>
      <c r="G51" s="247">
        <f t="shared" si="5"/>
        <v>0</v>
      </c>
      <c r="H51" s="247">
        <f t="shared" si="5"/>
        <v>0</v>
      </c>
      <c r="I51" s="247">
        <f t="shared" si="5"/>
        <v>0</v>
      </c>
      <c r="J51" s="247">
        <f t="shared" si="5"/>
        <v>0</v>
      </c>
      <c r="K51" s="247">
        <f t="shared" si="5"/>
        <v>0</v>
      </c>
      <c r="L51" s="247">
        <f t="shared" si="5"/>
        <v>0</v>
      </c>
      <c r="M51" s="247">
        <f t="shared" si="5"/>
        <v>0</v>
      </c>
      <c r="N51" s="247">
        <f t="shared" si="5"/>
        <v>0</v>
      </c>
      <c r="O51" s="247">
        <f t="shared" si="5"/>
        <v>0</v>
      </c>
      <c r="P51" s="246">
        <f t="shared" si="2"/>
        <v>0</v>
      </c>
    </row>
    <row r="52" spans="1:16" hidden="1" x14ac:dyDescent="0.25">
      <c r="A52" s="621"/>
      <c r="B52" s="621"/>
      <c r="C52" s="252"/>
      <c r="D52" s="250"/>
      <c r="E52" s="250"/>
      <c r="F52" s="250"/>
      <c r="G52" s="250"/>
      <c r="H52" s="250"/>
      <c r="I52" s="250"/>
      <c r="J52" s="250"/>
      <c r="K52" s="250"/>
      <c r="L52" s="250"/>
      <c r="M52" s="250"/>
      <c r="N52" s="250"/>
      <c r="O52" s="250"/>
      <c r="P52" s="249">
        <f t="shared" si="2"/>
        <v>0</v>
      </c>
    </row>
    <row r="53" spans="1:16" hidden="1" x14ac:dyDescent="0.25">
      <c r="A53" s="622"/>
      <c r="B53" s="622"/>
      <c r="C53" s="248"/>
      <c r="D53" s="247"/>
      <c r="E53" s="247"/>
      <c r="F53" s="247"/>
      <c r="G53" s="247"/>
      <c r="H53" s="247"/>
      <c r="I53" s="247"/>
      <c r="J53" s="247"/>
      <c r="K53" s="247"/>
      <c r="L53" s="247"/>
      <c r="M53" s="247"/>
      <c r="N53" s="247"/>
      <c r="O53" s="247"/>
      <c r="P53" s="246">
        <f t="shared" si="2"/>
        <v>0</v>
      </c>
    </row>
    <row r="54" spans="1:16" hidden="1" x14ac:dyDescent="0.25">
      <c r="A54" s="621"/>
      <c r="B54" s="621"/>
      <c r="C54" s="252"/>
      <c r="D54" s="250"/>
      <c r="E54" s="250"/>
      <c r="F54" s="250"/>
      <c r="G54" s="250"/>
      <c r="H54" s="250"/>
      <c r="I54" s="250"/>
      <c r="J54" s="250"/>
      <c r="K54" s="250"/>
      <c r="L54" s="250"/>
      <c r="M54" s="250"/>
      <c r="N54" s="250"/>
      <c r="O54" s="250"/>
      <c r="P54" s="249">
        <f t="shared" si="2"/>
        <v>0</v>
      </c>
    </row>
    <row r="55" spans="1:16" hidden="1" x14ac:dyDescent="0.25">
      <c r="A55" s="622"/>
      <c r="B55" s="622"/>
      <c r="C55" s="248"/>
      <c r="D55" s="247"/>
      <c r="E55" s="247"/>
      <c r="F55" s="247"/>
      <c r="G55" s="247"/>
      <c r="H55" s="247"/>
      <c r="I55" s="247"/>
      <c r="J55" s="247"/>
      <c r="K55" s="247"/>
      <c r="L55" s="247"/>
      <c r="M55" s="247"/>
      <c r="N55" s="247"/>
      <c r="O55" s="247"/>
      <c r="P55" s="246">
        <f t="shared" si="2"/>
        <v>0</v>
      </c>
    </row>
    <row r="56" spans="1:16" hidden="1" x14ac:dyDescent="0.25">
      <c r="A56" s="621"/>
      <c r="B56" s="621"/>
      <c r="C56" s="252"/>
      <c r="D56" s="250"/>
      <c r="E56" s="250"/>
      <c r="F56" s="250"/>
      <c r="G56" s="250"/>
      <c r="H56" s="250"/>
      <c r="I56" s="250"/>
      <c r="J56" s="250"/>
      <c r="K56" s="250"/>
      <c r="L56" s="250"/>
      <c r="M56" s="250"/>
      <c r="N56" s="250"/>
      <c r="O56" s="250"/>
      <c r="P56" s="249">
        <f t="shared" si="2"/>
        <v>0</v>
      </c>
    </row>
    <row r="57" spans="1:16" hidden="1" x14ac:dyDescent="0.25">
      <c r="A57" s="622"/>
      <c r="B57" s="622"/>
      <c r="C57" s="248"/>
      <c r="D57" s="247"/>
      <c r="E57" s="247"/>
      <c r="F57" s="247"/>
      <c r="G57" s="247"/>
      <c r="H57" s="247"/>
      <c r="I57" s="247"/>
      <c r="J57" s="247"/>
      <c r="K57" s="247"/>
      <c r="L57" s="247"/>
      <c r="M57" s="247"/>
      <c r="N57" s="247"/>
      <c r="O57" s="247"/>
      <c r="P57" s="246">
        <f t="shared" si="2"/>
        <v>0</v>
      </c>
    </row>
    <row r="58" spans="1:16" hidden="1" x14ac:dyDescent="0.25">
      <c r="A58" s="250"/>
      <c r="B58" s="250"/>
      <c r="C58" s="245"/>
      <c r="D58" s="258">
        <f>D49+D51</f>
        <v>0</v>
      </c>
      <c r="E58" s="258">
        <f t="shared" ref="E58:O58" si="6">E49+E51</f>
        <v>0</v>
      </c>
      <c r="F58" s="258">
        <f t="shared" si="6"/>
        <v>0</v>
      </c>
      <c r="G58" s="258">
        <f t="shared" si="6"/>
        <v>0</v>
      </c>
      <c r="H58" s="258">
        <f t="shared" si="6"/>
        <v>0</v>
      </c>
      <c r="I58" s="258">
        <f t="shared" si="6"/>
        <v>0</v>
      </c>
      <c r="J58" s="258">
        <f t="shared" si="6"/>
        <v>0</v>
      </c>
      <c r="K58" s="258">
        <f t="shared" si="6"/>
        <v>0</v>
      </c>
      <c r="L58" s="258">
        <f t="shared" si="6"/>
        <v>0</v>
      </c>
      <c r="M58" s="258">
        <f t="shared" si="6"/>
        <v>0</v>
      </c>
      <c r="N58" s="258">
        <f t="shared" si="6"/>
        <v>0</v>
      </c>
      <c r="O58" s="258">
        <f t="shared" si="6"/>
        <v>0</v>
      </c>
      <c r="P58" s="258">
        <f>P49+P51+P53+P55+P57</f>
        <v>0</v>
      </c>
    </row>
    <row r="59" spans="1:16" hidden="1" x14ac:dyDescent="0.25">
      <c r="A59" s="259"/>
      <c r="B59" s="259"/>
      <c r="C59" s="260" t="s">
        <v>67</v>
      </c>
      <c r="D59" s="261">
        <f>D58*$W$17/$B$34</f>
        <v>0</v>
      </c>
      <c r="E59" s="261">
        <f t="shared" ref="E59:O59" si="7">E58*$W$17/$B$34</f>
        <v>0</v>
      </c>
      <c r="F59" s="261">
        <f t="shared" si="7"/>
        <v>0</v>
      </c>
      <c r="G59" s="261">
        <f t="shared" si="7"/>
        <v>0</v>
      </c>
      <c r="H59" s="261">
        <f t="shared" si="7"/>
        <v>0</v>
      </c>
      <c r="I59" s="261">
        <f t="shared" si="7"/>
        <v>0</v>
      </c>
      <c r="J59" s="261">
        <f t="shared" si="7"/>
        <v>0</v>
      </c>
      <c r="K59" s="261">
        <f t="shared" si="7"/>
        <v>0</v>
      </c>
      <c r="L59" s="261">
        <f t="shared" si="7"/>
        <v>0</v>
      </c>
      <c r="M59" s="261">
        <f t="shared" si="7"/>
        <v>0</v>
      </c>
      <c r="N59" s="261">
        <f t="shared" si="7"/>
        <v>0</v>
      </c>
      <c r="O59" s="261">
        <f t="shared" si="7"/>
        <v>0</v>
      </c>
      <c r="P59" s="262">
        <f>SUM(D59:O59)</f>
        <v>0</v>
      </c>
    </row>
    <row r="60" spans="1:16" hidden="1" x14ac:dyDescent="0.25">
      <c r="A60" s="263"/>
      <c r="B60" s="263"/>
      <c r="C60" s="263"/>
      <c r="D60" s="263"/>
      <c r="E60" s="263"/>
      <c r="F60" s="263"/>
      <c r="G60" s="263"/>
      <c r="H60" s="263"/>
      <c r="I60" s="263"/>
      <c r="J60" s="263"/>
      <c r="K60" s="263"/>
      <c r="L60" s="263"/>
      <c r="M60" s="263"/>
      <c r="N60" s="263"/>
      <c r="O60" s="263"/>
      <c r="P60" s="263"/>
    </row>
    <row r="61" spans="1:16" hidden="1" x14ac:dyDescent="0.25">
      <c r="A61" s="108"/>
      <c r="B61" s="108"/>
      <c r="C61" s="108"/>
      <c r="D61" s="264">
        <f>D48+D50</f>
        <v>0</v>
      </c>
      <c r="E61" s="264">
        <f t="shared" ref="E61:O61" si="8">E48+E50</f>
        <v>4.080000000000001E-2</v>
      </c>
      <c r="F61" s="264">
        <f t="shared" si="8"/>
        <v>4.080000000000001E-2</v>
      </c>
      <c r="G61" s="264">
        <f t="shared" si="8"/>
        <v>4.080000000000001E-2</v>
      </c>
      <c r="H61" s="264">
        <f t="shared" si="8"/>
        <v>4.080000000000001E-2</v>
      </c>
      <c r="I61" s="264">
        <f t="shared" si="8"/>
        <v>4.080000000000001E-2</v>
      </c>
      <c r="J61" s="264">
        <f t="shared" si="8"/>
        <v>2.7200000000000002E-2</v>
      </c>
      <c r="K61" s="264">
        <f t="shared" si="8"/>
        <v>2.7200000000000002E-2</v>
      </c>
      <c r="L61" s="264">
        <f t="shared" si="8"/>
        <v>2.7200000000000002E-2</v>
      </c>
      <c r="M61" s="264">
        <f t="shared" si="8"/>
        <v>2.7200000000000002E-2</v>
      </c>
      <c r="N61" s="264">
        <f t="shared" si="8"/>
        <v>2.7200000000000002E-2</v>
      </c>
      <c r="O61" s="264">
        <f t="shared" si="8"/>
        <v>0</v>
      </c>
      <c r="P61" s="264">
        <f>SUM(D61:O61)</f>
        <v>0.34000000000000008</v>
      </c>
    </row>
    <row r="62" spans="1:16" x14ac:dyDescent="0.25">
      <c r="A62" s="259"/>
      <c r="B62" s="259"/>
      <c r="C62" s="260" t="s">
        <v>62</v>
      </c>
      <c r="D62" s="261">
        <f>D61*$W$17/$B$34</f>
        <v>0</v>
      </c>
      <c r="E62" s="261">
        <f t="shared" ref="E62:O62" si="9">E61*$W$17/$B$34</f>
        <v>2.4000000000000004E-2</v>
      </c>
      <c r="F62" s="261">
        <f t="shared" si="9"/>
        <v>2.4000000000000004E-2</v>
      </c>
      <c r="G62" s="261">
        <f t="shared" si="9"/>
        <v>2.4000000000000004E-2</v>
      </c>
      <c r="H62" s="261">
        <f t="shared" si="9"/>
        <v>2.4000000000000004E-2</v>
      </c>
      <c r="I62" s="261">
        <f t="shared" si="9"/>
        <v>2.4000000000000004E-2</v>
      </c>
      <c r="J62" s="261">
        <f t="shared" si="9"/>
        <v>1.6E-2</v>
      </c>
      <c r="K62" s="261">
        <f t="shared" si="9"/>
        <v>1.6E-2</v>
      </c>
      <c r="L62" s="261">
        <f t="shared" si="9"/>
        <v>1.6E-2</v>
      </c>
      <c r="M62" s="261">
        <f t="shared" si="9"/>
        <v>1.6E-2</v>
      </c>
      <c r="N62" s="261">
        <f t="shared" si="9"/>
        <v>1.6E-2</v>
      </c>
      <c r="O62" s="261">
        <f t="shared" si="9"/>
        <v>0</v>
      </c>
      <c r="P62" s="262">
        <f>SUM(D62:O62)</f>
        <v>0.20000000000000007</v>
      </c>
    </row>
  </sheetData>
  <mergeCells count="88">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40:AD41"/>
    <mergeCell ref="A40:A41"/>
    <mergeCell ref="B40:B41"/>
    <mergeCell ref="A36:A37"/>
    <mergeCell ref="B36:B37"/>
    <mergeCell ref="C36:P36"/>
    <mergeCell ref="Q36:AD36"/>
    <mergeCell ref="Q37:AD37"/>
    <mergeCell ref="A38:A39"/>
    <mergeCell ref="B38:B39"/>
    <mergeCell ref="A34:A35"/>
    <mergeCell ref="B34:B35"/>
    <mergeCell ref="Q34:S35"/>
    <mergeCell ref="T34:V35"/>
    <mergeCell ref="W34:Z35"/>
    <mergeCell ref="A46:A47"/>
    <mergeCell ref="B46:B47"/>
    <mergeCell ref="C46:P46"/>
    <mergeCell ref="A48:A49"/>
    <mergeCell ref="B48:B49"/>
    <mergeCell ref="A56:A57"/>
    <mergeCell ref="B56:B57"/>
    <mergeCell ref="A50:A51"/>
    <mergeCell ref="B50:B51"/>
    <mergeCell ref="A52:A53"/>
    <mergeCell ref="B52:B53"/>
    <mergeCell ref="A54:A55"/>
    <mergeCell ref="B54:B55"/>
  </mergeCells>
  <dataValidations disablePrompts="1"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AA34 Q34 W34 Q40:AD41" xr:uid="{00000000-0002-0000-0300-000002000000}">
      <formula1>2000</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Y25"/>
  <sheetViews>
    <sheetView topLeftCell="Q20" zoomScale="70" zoomScaleNormal="70" workbookViewId="0">
      <selection activeCell="D24" sqref="D23:AO25"/>
    </sheetView>
  </sheetViews>
  <sheetFormatPr baseColWidth="10" defaultColWidth="10.85546875" defaultRowHeight="15" x14ac:dyDescent="0.25"/>
  <cols>
    <col min="1" max="1" width="10.140625" style="108" customWidth="1"/>
    <col min="2" max="2" width="10" style="108" customWidth="1"/>
    <col min="3" max="3" width="17.28515625" style="108" customWidth="1"/>
    <col min="4"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22" width="6.85546875" style="108" customWidth="1"/>
    <col min="23" max="24" width="8" style="108" customWidth="1"/>
    <col min="25" max="25" width="7.7109375" style="108" customWidth="1"/>
    <col min="26" max="26" width="8.140625" style="108" customWidth="1"/>
    <col min="27" max="27" width="8.7109375" style="108" customWidth="1"/>
    <col min="28" max="28" width="7.42578125" style="108" customWidth="1"/>
    <col min="29" max="29" width="9.42578125" style="108" customWidth="1"/>
    <col min="30" max="31" width="7.42578125" style="108" customWidth="1"/>
    <col min="32" max="32" width="7.28515625" style="108" customWidth="1"/>
    <col min="33" max="45" width="5.85546875" style="108" customWidth="1"/>
    <col min="46" max="46" width="17.140625" style="108" customWidth="1"/>
    <col min="47" max="47" width="15.85546875" style="184" customWidth="1"/>
    <col min="48" max="49" width="20.28515625" style="108" customWidth="1"/>
    <col min="50" max="51" width="24.42578125" style="108" customWidth="1"/>
    <col min="52" max="16384" width="10.85546875" style="108"/>
  </cols>
  <sheetData>
    <row r="1" spans="1:51" ht="15.95" customHeight="1" x14ac:dyDescent="0.25">
      <c r="A1" s="633" t="s">
        <v>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5"/>
      <c r="AX1" s="565" t="s">
        <v>1</v>
      </c>
      <c r="AY1" s="566"/>
    </row>
    <row r="2" spans="1:51" ht="15.95" customHeight="1" x14ac:dyDescent="0.25">
      <c r="A2" s="636" t="s">
        <v>2</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8"/>
      <c r="AX2" s="630" t="s">
        <v>3</v>
      </c>
      <c r="AY2" s="631"/>
    </row>
    <row r="3" spans="1:51" ht="15" customHeight="1" x14ac:dyDescent="0.25">
      <c r="A3" s="639" t="s">
        <v>121</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1"/>
      <c r="AX3" s="630" t="s">
        <v>5</v>
      </c>
      <c r="AY3" s="631"/>
    </row>
    <row r="4" spans="1:51" ht="15.95" customHeight="1" thickBot="1" x14ac:dyDescent="0.3">
      <c r="A4" s="642"/>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4"/>
      <c r="AX4" s="632" t="s">
        <v>122</v>
      </c>
      <c r="AY4" s="632"/>
    </row>
    <row r="5" spans="1:51" ht="15" customHeight="1" x14ac:dyDescent="0.25">
      <c r="A5" s="647" t="s">
        <v>123</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78"/>
      <c r="AH5" s="664" t="s">
        <v>14</v>
      </c>
      <c r="AI5" s="665"/>
      <c r="AJ5" s="665"/>
      <c r="AK5" s="665"/>
      <c r="AL5" s="665"/>
      <c r="AM5" s="665"/>
      <c r="AN5" s="665"/>
      <c r="AO5" s="665"/>
      <c r="AP5" s="665"/>
      <c r="AQ5" s="665"/>
      <c r="AR5" s="665"/>
      <c r="AS5" s="665"/>
      <c r="AT5" s="665"/>
      <c r="AU5" s="665"/>
      <c r="AV5" s="675" t="s">
        <v>124</v>
      </c>
      <c r="AW5" s="652" t="s">
        <v>125</v>
      </c>
      <c r="AX5" s="659" t="s">
        <v>126</v>
      </c>
      <c r="AY5" s="652" t="s">
        <v>127</v>
      </c>
    </row>
    <row r="6" spans="1:51" ht="15" customHeight="1" x14ac:dyDescent="0.25">
      <c r="A6" s="679" t="s">
        <v>9</v>
      </c>
      <c r="B6" s="680"/>
      <c r="C6" s="680"/>
      <c r="D6" s="681">
        <v>44953</v>
      </c>
      <c r="E6" s="682"/>
      <c r="F6" s="668" t="s">
        <v>10</v>
      </c>
      <c r="G6" s="670"/>
      <c r="H6" s="663" t="s">
        <v>11</v>
      </c>
      <c r="I6" s="663"/>
      <c r="J6" s="254" t="s">
        <v>12</v>
      </c>
      <c r="K6" s="668"/>
      <c r="L6" s="669"/>
      <c r="M6" s="669"/>
      <c r="N6" s="669"/>
      <c r="O6" s="669"/>
      <c r="P6" s="669"/>
      <c r="Q6" s="669"/>
      <c r="R6" s="669"/>
      <c r="S6" s="669"/>
      <c r="T6" s="669"/>
      <c r="U6" s="669"/>
      <c r="V6" s="669"/>
      <c r="W6" s="669"/>
      <c r="X6" s="669"/>
      <c r="Y6" s="669"/>
      <c r="Z6" s="669"/>
      <c r="AA6" s="669"/>
      <c r="AB6" s="669"/>
      <c r="AC6" s="669"/>
      <c r="AD6" s="669"/>
      <c r="AE6" s="669"/>
      <c r="AF6" s="669"/>
      <c r="AG6" s="670"/>
      <c r="AH6" s="666"/>
      <c r="AI6" s="667"/>
      <c r="AJ6" s="667"/>
      <c r="AK6" s="667"/>
      <c r="AL6" s="667"/>
      <c r="AM6" s="667"/>
      <c r="AN6" s="667"/>
      <c r="AO6" s="667"/>
      <c r="AP6" s="667"/>
      <c r="AQ6" s="667"/>
      <c r="AR6" s="667"/>
      <c r="AS6" s="667"/>
      <c r="AT6" s="667"/>
      <c r="AU6" s="667"/>
      <c r="AV6" s="676"/>
      <c r="AW6" s="662"/>
      <c r="AX6" s="660"/>
      <c r="AY6" s="662"/>
    </row>
    <row r="7" spans="1:51" ht="15" customHeight="1" x14ac:dyDescent="0.25">
      <c r="A7" s="679"/>
      <c r="B7" s="680"/>
      <c r="C7" s="680"/>
      <c r="D7" s="682"/>
      <c r="E7" s="682"/>
      <c r="F7" s="666"/>
      <c r="G7" s="671"/>
      <c r="H7" s="663" t="s">
        <v>13</v>
      </c>
      <c r="I7" s="663"/>
      <c r="J7" s="254"/>
      <c r="K7" s="666"/>
      <c r="L7" s="667"/>
      <c r="M7" s="667"/>
      <c r="N7" s="667"/>
      <c r="O7" s="667"/>
      <c r="P7" s="667"/>
      <c r="Q7" s="667"/>
      <c r="R7" s="667"/>
      <c r="S7" s="667"/>
      <c r="T7" s="667"/>
      <c r="U7" s="667"/>
      <c r="V7" s="667"/>
      <c r="W7" s="667"/>
      <c r="X7" s="667"/>
      <c r="Y7" s="667"/>
      <c r="Z7" s="667"/>
      <c r="AA7" s="667"/>
      <c r="AB7" s="667"/>
      <c r="AC7" s="667"/>
      <c r="AD7" s="667"/>
      <c r="AE7" s="667"/>
      <c r="AF7" s="667"/>
      <c r="AG7" s="671"/>
      <c r="AH7" s="666"/>
      <c r="AI7" s="667"/>
      <c r="AJ7" s="667"/>
      <c r="AK7" s="667"/>
      <c r="AL7" s="667"/>
      <c r="AM7" s="667"/>
      <c r="AN7" s="667"/>
      <c r="AO7" s="667"/>
      <c r="AP7" s="667"/>
      <c r="AQ7" s="667"/>
      <c r="AR7" s="667"/>
      <c r="AS7" s="667"/>
      <c r="AT7" s="667"/>
      <c r="AU7" s="667"/>
      <c r="AV7" s="676"/>
      <c r="AW7" s="662"/>
      <c r="AX7" s="660"/>
      <c r="AY7" s="662"/>
    </row>
    <row r="8" spans="1:51" ht="15" customHeight="1" x14ac:dyDescent="0.25">
      <c r="A8" s="679"/>
      <c r="B8" s="680"/>
      <c r="C8" s="680"/>
      <c r="D8" s="682"/>
      <c r="E8" s="682"/>
      <c r="F8" s="672"/>
      <c r="G8" s="674"/>
      <c r="H8" s="663" t="s">
        <v>14</v>
      </c>
      <c r="I8" s="663"/>
      <c r="J8" s="254"/>
      <c r="K8" s="672"/>
      <c r="L8" s="673"/>
      <c r="M8" s="673"/>
      <c r="N8" s="673"/>
      <c r="O8" s="673"/>
      <c r="P8" s="673"/>
      <c r="Q8" s="673"/>
      <c r="R8" s="673"/>
      <c r="S8" s="673"/>
      <c r="T8" s="673"/>
      <c r="U8" s="673"/>
      <c r="V8" s="673"/>
      <c r="W8" s="673"/>
      <c r="X8" s="673"/>
      <c r="Y8" s="673"/>
      <c r="Z8" s="673"/>
      <c r="AA8" s="673"/>
      <c r="AB8" s="673"/>
      <c r="AC8" s="673"/>
      <c r="AD8" s="673"/>
      <c r="AE8" s="673"/>
      <c r="AF8" s="673"/>
      <c r="AG8" s="674"/>
      <c r="AH8" s="666"/>
      <c r="AI8" s="667"/>
      <c r="AJ8" s="667"/>
      <c r="AK8" s="667"/>
      <c r="AL8" s="667"/>
      <c r="AM8" s="667"/>
      <c r="AN8" s="667"/>
      <c r="AO8" s="667"/>
      <c r="AP8" s="667"/>
      <c r="AQ8" s="667"/>
      <c r="AR8" s="667"/>
      <c r="AS8" s="667"/>
      <c r="AT8" s="667"/>
      <c r="AU8" s="667"/>
      <c r="AV8" s="676"/>
      <c r="AW8" s="662"/>
      <c r="AX8" s="660"/>
      <c r="AY8" s="662"/>
    </row>
    <row r="9" spans="1:51" ht="15" customHeight="1" x14ac:dyDescent="0.25">
      <c r="A9" s="694" t="s">
        <v>128</v>
      </c>
      <c r="B9" s="695"/>
      <c r="C9" s="696"/>
      <c r="D9" s="683" t="s">
        <v>129</v>
      </c>
      <c r="E9" s="684"/>
      <c r="F9" s="684"/>
      <c r="G9" s="684"/>
      <c r="H9" s="684"/>
      <c r="I9" s="684"/>
      <c r="J9" s="684"/>
      <c r="K9" s="689"/>
      <c r="L9" s="689"/>
      <c r="M9" s="689"/>
      <c r="N9" s="689"/>
      <c r="O9" s="689"/>
      <c r="P9" s="689"/>
      <c r="Q9" s="689"/>
      <c r="R9" s="689"/>
      <c r="S9" s="689"/>
      <c r="T9" s="689"/>
      <c r="U9" s="689"/>
      <c r="V9" s="689"/>
      <c r="W9" s="689"/>
      <c r="X9" s="689"/>
      <c r="Y9" s="689"/>
      <c r="Z9" s="689"/>
      <c r="AA9" s="689"/>
      <c r="AB9" s="689"/>
      <c r="AC9" s="689"/>
      <c r="AD9" s="689"/>
      <c r="AE9" s="689"/>
      <c r="AF9" s="689"/>
      <c r="AG9" s="690"/>
      <c r="AH9" s="666"/>
      <c r="AI9" s="667"/>
      <c r="AJ9" s="667"/>
      <c r="AK9" s="667"/>
      <c r="AL9" s="667"/>
      <c r="AM9" s="667"/>
      <c r="AN9" s="667"/>
      <c r="AO9" s="667"/>
      <c r="AP9" s="667"/>
      <c r="AQ9" s="667"/>
      <c r="AR9" s="667"/>
      <c r="AS9" s="667"/>
      <c r="AT9" s="667"/>
      <c r="AU9" s="667"/>
      <c r="AV9" s="676"/>
      <c r="AW9" s="662"/>
      <c r="AX9" s="660"/>
      <c r="AY9" s="662"/>
    </row>
    <row r="10" spans="1:51" ht="15" customHeight="1" thickBot="1" x14ac:dyDescent="0.3">
      <c r="A10" s="686" t="s">
        <v>130</v>
      </c>
      <c r="B10" s="687"/>
      <c r="C10" s="688"/>
      <c r="D10" s="691" t="s">
        <v>131</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3"/>
      <c r="AH10" s="666"/>
      <c r="AI10" s="667"/>
      <c r="AJ10" s="667"/>
      <c r="AK10" s="667"/>
      <c r="AL10" s="667"/>
      <c r="AM10" s="667"/>
      <c r="AN10" s="667"/>
      <c r="AO10" s="667"/>
      <c r="AP10" s="667"/>
      <c r="AQ10" s="667"/>
      <c r="AR10" s="667"/>
      <c r="AS10" s="667"/>
      <c r="AT10" s="667"/>
      <c r="AU10" s="667"/>
      <c r="AV10" s="676"/>
      <c r="AW10" s="662"/>
      <c r="AX10" s="660"/>
      <c r="AY10" s="662"/>
    </row>
    <row r="11" spans="1:51" ht="39.950000000000003" customHeight="1" x14ac:dyDescent="0.25">
      <c r="A11" s="645" t="s">
        <v>132</v>
      </c>
      <c r="B11" s="646"/>
      <c r="C11" s="646"/>
      <c r="D11" s="646"/>
      <c r="E11" s="646"/>
      <c r="F11" s="655"/>
      <c r="G11" s="654" t="s">
        <v>133</v>
      </c>
      <c r="H11" s="655"/>
      <c r="I11" s="650" t="s">
        <v>134</v>
      </c>
      <c r="J11" s="650" t="s">
        <v>135</v>
      </c>
      <c r="K11" s="650" t="s">
        <v>136</v>
      </c>
      <c r="L11" s="650" t="s">
        <v>137</v>
      </c>
      <c r="M11" s="650" t="s">
        <v>138</v>
      </c>
      <c r="N11" s="650" t="s">
        <v>139</v>
      </c>
      <c r="O11" s="654" t="s">
        <v>140</v>
      </c>
      <c r="P11" s="646"/>
      <c r="Q11" s="646"/>
      <c r="R11" s="646"/>
      <c r="S11" s="655"/>
      <c r="T11" s="650" t="s">
        <v>141</v>
      </c>
      <c r="U11" s="652" t="s">
        <v>142</v>
      </c>
      <c r="V11" s="647" t="s">
        <v>143</v>
      </c>
      <c r="W11" s="648"/>
      <c r="X11" s="648"/>
      <c r="Y11" s="648"/>
      <c r="Z11" s="648"/>
      <c r="AA11" s="648"/>
      <c r="AB11" s="648"/>
      <c r="AC11" s="648"/>
      <c r="AD11" s="648"/>
      <c r="AE11" s="648"/>
      <c r="AF11" s="648"/>
      <c r="AG11" s="649"/>
      <c r="AH11" s="647" t="s">
        <v>144</v>
      </c>
      <c r="AI11" s="648"/>
      <c r="AJ11" s="648"/>
      <c r="AK11" s="648"/>
      <c r="AL11" s="648"/>
      <c r="AM11" s="648"/>
      <c r="AN11" s="648"/>
      <c r="AO11" s="648"/>
      <c r="AP11" s="648"/>
      <c r="AQ11" s="648"/>
      <c r="AR11" s="648"/>
      <c r="AS11" s="649"/>
      <c r="AT11" s="645" t="s">
        <v>41</v>
      </c>
      <c r="AU11" s="646"/>
      <c r="AV11" s="676"/>
      <c r="AW11" s="662"/>
      <c r="AX11" s="660"/>
      <c r="AY11" s="662"/>
    </row>
    <row r="12" spans="1:51" ht="43.5" thickBot="1" x14ac:dyDescent="0.3">
      <c r="A12" s="313" t="s">
        <v>145</v>
      </c>
      <c r="B12" s="314" t="s">
        <v>146</v>
      </c>
      <c r="C12" s="314" t="s">
        <v>147</v>
      </c>
      <c r="D12" s="314" t="s">
        <v>148</v>
      </c>
      <c r="E12" s="314" t="s">
        <v>149</v>
      </c>
      <c r="F12" s="314" t="s">
        <v>150</v>
      </c>
      <c r="G12" s="314" t="s">
        <v>151</v>
      </c>
      <c r="H12" s="314" t="s">
        <v>152</v>
      </c>
      <c r="I12" s="651"/>
      <c r="J12" s="651"/>
      <c r="K12" s="651"/>
      <c r="L12" s="651"/>
      <c r="M12" s="651"/>
      <c r="N12" s="651"/>
      <c r="O12" s="314">
        <v>2020</v>
      </c>
      <c r="P12" s="314">
        <v>2021</v>
      </c>
      <c r="Q12" s="314">
        <v>2022</v>
      </c>
      <c r="R12" s="314">
        <v>2023</v>
      </c>
      <c r="S12" s="314">
        <v>2024</v>
      </c>
      <c r="T12" s="651"/>
      <c r="U12" s="653"/>
      <c r="V12" s="315" t="s">
        <v>8</v>
      </c>
      <c r="W12" s="316" t="s">
        <v>30</v>
      </c>
      <c r="X12" s="316" t="s">
        <v>31</v>
      </c>
      <c r="Y12" s="316" t="s">
        <v>32</v>
      </c>
      <c r="Z12" s="316" t="s">
        <v>33</v>
      </c>
      <c r="AA12" s="316" t="s">
        <v>34</v>
      </c>
      <c r="AB12" s="316" t="s">
        <v>35</v>
      </c>
      <c r="AC12" s="316" t="s">
        <v>36</v>
      </c>
      <c r="AD12" s="316" t="s">
        <v>37</v>
      </c>
      <c r="AE12" s="316" t="s">
        <v>38</v>
      </c>
      <c r="AF12" s="316" t="s">
        <v>39</v>
      </c>
      <c r="AG12" s="317" t="s">
        <v>40</v>
      </c>
      <c r="AH12" s="315" t="s">
        <v>8</v>
      </c>
      <c r="AI12" s="316" t="s">
        <v>30</v>
      </c>
      <c r="AJ12" s="316" t="s">
        <v>31</v>
      </c>
      <c r="AK12" s="316" t="s">
        <v>32</v>
      </c>
      <c r="AL12" s="316" t="s">
        <v>33</v>
      </c>
      <c r="AM12" s="316" t="s">
        <v>34</v>
      </c>
      <c r="AN12" s="316" t="s">
        <v>35</v>
      </c>
      <c r="AO12" s="316" t="s">
        <v>36</v>
      </c>
      <c r="AP12" s="316" t="s">
        <v>37</v>
      </c>
      <c r="AQ12" s="316" t="s">
        <v>38</v>
      </c>
      <c r="AR12" s="316" t="s">
        <v>39</v>
      </c>
      <c r="AS12" s="317" t="s">
        <v>40</v>
      </c>
      <c r="AT12" s="313" t="s">
        <v>153</v>
      </c>
      <c r="AU12" s="321" t="s">
        <v>154</v>
      </c>
      <c r="AV12" s="677"/>
      <c r="AW12" s="653"/>
      <c r="AX12" s="661"/>
      <c r="AY12" s="653"/>
    </row>
    <row r="13" spans="1:51" s="278" customFormat="1" ht="36" x14ac:dyDescent="0.25">
      <c r="A13" s="304">
        <v>9</v>
      </c>
      <c r="B13" s="280"/>
      <c r="C13" s="280"/>
      <c r="D13" s="280">
        <v>29</v>
      </c>
      <c r="E13" s="280"/>
      <c r="F13" s="280"/>
      <c r="G13" s="284"/>
      <c r="H13" s="284"/>
      <c r="I13" s="284" t="s">
        <v>155</v>
      </c>
      <c r="J13" s="284" t="s">
        <v>156</v>
      </c>
      <c r="K13" s="206" t="s">
        <v>157</v>
      </c>
      <c r="L13" s="280">
        <v>26100</v>
      </c>
      <c r="M13" s="206" t="s">
        <v>158</v>
      </c>
      <c r="N13" s="206" t="s">
        <v>159</v>
      </c>
      <c r="O13" s="305">
        <v>2000</v>
      </c>
      <c r="P13" s="305">
        <v>7000</v>
      </c>
      <c r="Q13" s="305">
        <v>7000</v>
      </c>
      <c r="R13" s="305">
        <v>7000</v>
      </c>
      <c r="S13" s="305">
        <v>3100</v>
      </c>
      <c r="T13" s="306" t="s">
        <v>160</v>
      </c>
      <c r="U13" s="329" t="s">
        <v>161</v>
      </c>
      <c r="V13" s="307">
        <v>0</v>
      </c>
      <c r="W13" s="308">
        <v>500</v>
      </c>
      <c r="X13" s="308">
        <v>700</v>
      </c>
      <c r="Y13" s="308">
        <v>700</v>
      </c>
      <c r="Z13" s="308">
        <v>700</v>
      </c>
      <c r="AA13" s="308">
        <v>700</v>
      </c>
      <c r="AB13" s="308">
        <v>700</v>
      </c>
      <c r="AC13" s="308">
        <v>700</v>
      </c>
      <c r="AD13" s="308">
        <v>700</v>
      </c>
      <c r="AE13" s="308">
        <v>700</v>
      </c>
      <c r="AF13" s="308">
        <v>700</v>
      </c>
      <c r="AG13" s="309">
        <v>200</v>
      </c>
      <c r="AH13" s="307"/>
      <c r="AI13" s="310"/>
      <c r="AJ13" s="310"/>
      <c r="AK13" s="310"/>
      <c r="AL13" s="310"/>
      <c r="AM13" s="310"/>
      <c r="AN13" s="310"/>
      <c r="AO13" s="310"/>
      <c r="AP13" s="310"/>
      <c r="AQ13" s="310"/>
      <c r="AR13" s="310"/>
      <c r="AS13" s="311"/>
      <c r="AT13" s="307">
        <f>SUM(AH13:AS13)</f>
        <v>0</v>
      </c>
      <c r="AU13" s="318">
        <f>+AT13/R13</f>
        <v>0</v>
      </c>
      <c r="AV13" s="326"/>
      <c r="AW13" s="312"/>
      <c r="AX13" s="327"/>
      <c r="AY13" s="328"/>
    </row>
    <row r="14" spans="1:51" s="278" customFormat="1" ht="48" x14ac:dyDescent="0.25">
      <c r="A14" s="201"/>
      <c r="B14" s="202"/>
      <c r="C14" s="202"/>
      <c r="D14" s="202"/>
      <c r="E14" s="202"/>
      <c r="F14" s="202"/>
      <c r="G14" s="203" t="s">
        <v>162</v>
      </c>
      <c r="H14" s="203"/>
      <c r="I14" s="203" t="s">
        <v>24</v>
      </c>
      <c r="J14" s="284" t="s">
        <v>163</v>
      </c>
      <c r="K14" s="204" t="s">
        <v>164</v>
      </c>
      <c r="L14" s="202"/>
      <c r="M14" s="204" t="s">
        <v>165</v>
      </c>
      <c r="N14" s="204" t="s">
        <v>166</v>
      </c>
      <c r="O14" s="205"/>
      <c r="P14" s="205"/>
      <c r="Q14" s="207">
        <v>1</v>
      </c>
      <c r="R14" s="205">
        <v>100</v>
      </c>
      <c r="S14" s="205"/>
      <c r="T14" s="389" t="s">
        <v>167</v>
      </c>
      <c r="U14" s="330" t="s">
        <v>168</v>
      </c>
      <c r="V14" s="390">
        <v>0</v>
      </c>
      <c r="W14" s="391">
        <v>0</v>
      </c>
      <c r="X14" s="208">
        <v>0.25</v>
      </c>
      <c r="Y14" s="391">
        <v>0</v>
      </c>
      <c r="Z14" s="391">
        <v>0</v>
      </c>
      <c r="AA14" s="208">
        <v>0.25</v>
      </c>
      <c r="AB14" s="391">
        <v>0</v>
      </c>
      <c r="AC14" s="391">
        <v>0</v>
      </c>
      <c r="AD14" s="208">
        <v>0.25</v>
      </c>
      <c r="AE14" s="391">
        <v>0</v>
      </c>
      <c r="AF14" s="391">
        <v>0</v>
      </c>
      <c r="AG14" s="291">
        <v>0.25</v>
      </c>
      <c r="AH14" s="274"/>
      <c r="AI14" s="275"/>
      <c r="AJ14" s="275"/>
      <c r="AK14" s="275"/>
      <c r="AL14" s="275"/>
      <c r="AM14" s="275"/>
      <c r="AN14" s="275"/>
      <c r="AO14" s="275"/>
      <c r="AP14" s="275"/>
      <c r="AQ14" s="275"/>
      <c r="AR14" s="275"/>
      <c r="AS14" s="287"/>
      <c r="AT14" s="274">
        <f t="shared" ref="AT14:AT21" si="0">SUM(AH14:AS14)</f>
        <v>0</v>
      </c>
      <c r="AU14" s="319">
        <v>0</v>
      </c>
      <c r="AV14" s="322"/>
      <c r="AW14" s="288"/>
      <c r="AX14" s="288"/>
      <c r="AY14" s="287"/>
    </row>
    <row r="15" spans="1:51" s="278" customFormat="1" ht="132" customHeight="1" x14ac:dyDescent="0.25">
      <c r="A15" s="201">
        <v>10</v>
      </c>
      <c r="B15" s="202"/>
      <c r="C15" s="202"/>
      <c r="D15" s="202"/>
      <c r="E15" s="202"/>
      <c r="F15" s="202"/>
      <c r="G15" s="203"/>
      <c r="H15" s="203"/>
      <c r="I15" s="203" t="s">
        <v>169</v>
      </c>
      <c r="J15" s="284" t="s">
        <v>170</v>
      </c>
      <c r="K15" s="204" t="s">
        <v>157</v>
      </c>
      <c r="L15" s="202">
        <v>100</v>
      </c>
      <c r="M15" s="204" t="s">
        <v>165</v>
      </c>
      <c r="N15" s="204" t="s">
        <v>171</v>
      </c>
      <c r="O15" s="276">
        <v>18</v>
      </c>
      <c r="P15" s="276">
        <v>25</v>
      </c>
      <c r="Q15" s="276">
        <v>25</v>
      </c>
      <c r="R15" s="276">
        <v>22</v>
      </c>
      <c r="S15" s="276">
        <v>10</v>
      </c>
      <c r="T15" s="277" t="s">
        <v>160</v>
      </c>
      <c r="U15" s="331" t="s">
        <v>172</v>
      </c>
      <c r="V15" s="392">
        <v>0</v>
      </c>
      <c r="W15" s="393">
        <v>1.2000000000000002</v>
      </c>
      <c r="X15" s="393">
        <v>1.2000000000000002</v>
      </c>
      <c r="Y15" s="393">
        <v>1.2000000000000002</v>
      </c>
      <c r="Z15" s="393">
        <v>1.2000000000000002</v>
      </c>
      <c r="AA15" s="393">
        <v>1.2000000000000002</v>
      </c>
      <c r="AB15" s="393">
        <v>0.79999999999999993</v>
      </c>
      <c r="AC15" s="393">
        <v>0.79999999999999993</v>
      </c>
      <c r="AD15" s="393">
        <v>0.79999999999999993</v>
      </c>
      <c r="AE15" s="393">
        <v>4.6461538461538465</v>
      </c>
      <c r="AF15" s="393">
        <v>0.79999999999999993</v>
      </c>
      <c r="AG15" s="394">
        <v>8.1543076923076931</v>
      </c>
      <c r="AH15" s="295"/>
      <c r="AI15" s="296"/>
      <c r="AJ15" s="296"/>
      <c r="AK15" s="296"/>
      <c r="AL15" s="296"/>
      <c r="AM15" s="296"/>
      <c r="AN15" s="296"/>
      <c r="AO15" s="296"/>
      <c r="AP15" s="296"/>
      <c r="AQ15" s="296"/>
      <c r="AR15" s="296"/>
      <c r="AS15" s="297"/>
      <c r="AT15" s="286">
        <f>SUM(AH15:AS15)</f>
        <v>0</v>
      </c>
      <c r="AU15" s="279">
        <f>AT15/Q15</f>
        <v>0</v>
      </c>
      <c r="AV15" s="323"/>
      <c r="AW15" s="285"/>
      <c r="AX15" s="285" t="s">
        <v>173</v>
      </c>
      <c r="AY15" s="287"/>
    </row>
    <row r="16" spans="1:51" s="278" customFormat="1" ht="141.75" customHeight="1" x14ac:dyDescent="0.25">
      <c r="A16" s="201"/>
      <c r="B16" s="202"/>
      <c r="C16" s="202"/>
      <c r="D16" s="202">
        <v>42</v>
      </c>
      <c r="E16" s="202"/>
      <c r="F16" s="202"/>
      <c r="G16" s="203"/>
      <c r="H16" s="203"/>
      <c r="I16" s="203" t="s">
        <v>112</v>
      </c>
      <c r="J16" s="284" t="s">
        <v>174</v>
      </c>
      <c r="K16" s="204" t="s">
        <v>157</v>
      </c>
      <c r="L16" s="202">
        <v>13</v>
      </c>
      <c r="M16" s="204" t="s">
        <v>175</v>
      </c>
      <c r="N16" s="204" t="s">
        <v>176</v>
      </c>
      <c r="O16" s="276">
        <v>1</v>
      </c>
      <c r="P16" s="276">
        <v>4</v>
      </c>
      <c r="Q16" s="276">
        <v>4</v>
      </c>
      <c r="R16" s="276">
        <v>3</v>
      </c>
      <c r="S16" s="276">
        <v>0</v>
      </c>
      <c r="T16" s="277" t="s">
        <v>160</v>
      </c>
      <c r="U16" s="331" t="s">
        <v>177</v>
      </c>
      <c r="V16" s="281">
        <v>0</v>
      </c>
      <c r="W16" s="282">
        <v>0</v>
      </c>
      <c r="X16" s="282">
        <v>0</v>
      </c>
      <c r="Y16" s="282">
        <v>0</v>
      </c>
      <c r="Z16" s="282">
        <v>0</v>
      </c>
      <c r="AA16" s="282">
        <v>0</v>
      </c>
      <c r="AB16" s="282">
        <v>0</v>
      </c>
      <c r="AC16" s="282">
        <v>0</v>
      </c>
      <c r="AD16" s="282">
        <v>0</v>
      </c>
      <c r="AE16" s="282">
        <v>1</v>
      </c>
      <c r="AF16" s="282">
        <v>0</v>
      </c>
      <c r="AG16" s="283">
        <v>2</v>
      </c>
      <c r="AH16" s="298"/>
      <c r="AI16" s="299"/>
      <c r="AJ16" s="299"/>
      <c r="AK16" s="299"/>
      <c r="AL16" s="299"/>
      <c r="AM16" s="300"/>
      <c r="AN16" s="299"/>
      <c r="AO16" s="299"/>
      <c r="AP16" s="299"/>
      <c r="AQ16" s="301"/>
      <c r="AR16" s="299"/>
      <c r="AS16" s="302"/>
      <c r="AT16" s="286">
        <f>SUM(AH16:AS16)</f>
        <v>0</v>
      </c>
      <c r="AU16" s="279">
        <f>AT16/Q16</f>
        <v>0</v>
      </c>
      <c r="AV16" s="323"/>
      <c r="AW16" s="285"/>
      <c r="AX16" s="285" t="s">
        <v>173</v>
      </c>
      <c r="AY16" s="287"/>
    </row>
    <row r="17" spans="1:51" s="278" customFormat="1" ht="60" x14ac:dyDescent="0.25">
      <c r="A17" s="375"/>
      <c r="B17" s="202"/>
      <c r="C17" s="202"/>
      <c r="D17" s="202"/>
      <c r="E17" s="202">
        <v>7</v>
      </c>
      <c r="F17" s="202"/>
      <c r="G17" s="203"/>
      <c r="H17" s="203"/>
      <c r="I17" s="203" t="s">
        <v>178</v>
      </c>
      <c r="J17" s="284" t="s">
        <v>179</v>
      </c>
      <c r="K17" s="204" t="s">
        <v>157</v>
      </c>
      <c r="L17" s="202" t="s">
        <v>180</v>
      </c>
      <c r="M17" s="204" t="s">
        <v>181</v>
      </c>
      <c r="N17" s="204" t="s">
        <v>171</v>
      </c>
      <c r="O17" s="255"/>
      <c r="P17" s="255"/>
      <c r="Q17" s="275">
        <v>10000</v>
      </c>
      <c r="R17" s="257">
        <v>10000</v>
      </c>
      <c r="S17" s="255"/>
      <c r="T17" s="255" t="s">
        <v>160</v>
      </c>
      <c r="U17" s="332" t="s">
        <v>182</v>
      </c>
      <c r="V17" s="256">
        <v>0</v>
      </c>
      <c r="W17" s="275">
        <v>900</v>
      </c>
      <c r="X17" s="275">
        <v>1000</v>
      </c>
      <c r="Y17" s="275">
        <v>1100</v>
      </c>
      <c r="Z17" s="275">
        <v>1000</v>
      </c>
      <c r="AA17" s="275">
        <v>1000</v>
      </c>
      <c r="AB17" s="275">
        <v>1000</v>
      </c>
      <c r="AC17" s="275">
        <v>1000</v>
      </c>
      <c r="AD17" s="275">
        <v>1000</v>
      </c>
      <c r="AE17" s="275">
        <v>800</v>
      </c>
      <c r="AF17" s="275">
        <v>800</v>
      </c>
      <c r="AG17" s="287">
        <v>400</v>
      </c>
      <c r="AH17" s="274"/>
      <c r="AI17" s="275"/>
      <c r="AJ17" s="275"/>
      <c r="AK17" s="275"/>
      <c r="AL17" s="275"/>
      <c r="AM17" s="275"/>
      <c r="AN17" s="275"/>
      <c r="AO17" s="275"/>
      <c r="AP17" s="275"/>
      <c r="AQ17" s="275"/>
      <c r="AR17" s="275"/>
      <c r="AS17" s="287"/>
      <c r="AT17" s="274">
        <f t="shared" si="0"/>
        <v>0</v>
      </c>
      <c r="AU17" s="319">
        <f>+AT17/R17</f>
        <v>0</v>
      </c>
      <c r="AV17" s="322"/>
      <c r="AW17" s="288"/>
      <c r="AX17" s="288"/>
      <c r="AY17" s="287"/>
    </row>
    <row r="18" spans="1:51" s="278" customFormat="1" ht="60" x14ac:dyDescent="0.25">
      <c r="A18" s="375"/>
      <c r="B18" s="202"/>
      <c r="C18" s="202"/>
      <c r="D18" s="202"/>
      <c r="E18" s="202">
        <v>7</v>
      </c>
      <c r="F18" s="202"/>
      <c r="G18" s="203"/>
      <c r="H18" s="203"/>
      <c r="I18" s="203" t="s">
        <v>178</v>
      </c>
      <c r="J18" s="284" t="s">
        <v>183</v>
      </c>
      <c r="K18" s="204" t="s">
        <v>157</v>
      </c>
      <c r="L18" s="202" t="s">
        <v>180</v>
      </c>
      <c r="M18" s="204" t="s">
        <v>184</v>
      </c>
      <c r="N18" s="204" t="s">
        <v>171</v>
      </c>
      <c r="O18" s="255"/>
      <c r="P18" s="255"/>
      <c r="Q18" s="275">
        <v>4000</v>
      </c>
      <c r="R18" s="257">
        <v>4000</v>
      </c>
      <c r="S18" s="255"/>
      <c r="T18" s="255" t="s">
        <v>160</v>
      </c>
      <c r="U18" s="332" t="s">
        <v>185</v>
      </c>
      <c r="V18" s="274">
        <v>0</v>
      </c>
      <c r="W18" s="275">
        <v>500</v>
      </c>
      <c r="X18" s="275">
        <v>500</v>
      </c>
      <c r="Y18" s="275">
        <v>500</v>
      </c>
      <c r="Z18" s="275">
        <v>500</v>
      </c>
      <c r="AA18" s="275">
        <v>400</v>
      </c>
      <c r="AB18" s="275">
        <v>400</v>
      </c>
      <c r="AC18" s="275">
        <v>400</v>
      </c>
      <c r="AD18" s="275">
        <v>400</v>
      </c>
      <c r="AE18" s="275">
        <v>200</v>
      </c>
      <c r="AF18" s="275">
        <v>200</v>
      </c>
      <c r="AG18" s="287">
        <v>0</v>
      </c>
      <c r="AH18" s="274"/>
      <c r="AI18" s="275"/>
      <c r="AJ18" s="275"/>
      <c r="AK18" s="275"/>
      <c r="AL18" s="275"/>
      <c r="AM18" s="275"/>
      <c r="AN18" s="275"/>
      <c r="AO18" s="275"/>
      <c r="AP18" s="275"/>
      <c r="AQ18" s="275"/>
      <c r="AR18" s="275"/>
      <c r="AS18" s="287"/>
      <c r="AT18" s="274">
        <f t="shared" si="0"/>
        <v>0</v>
      </c>
      <c r="AU18" s="319">
        <f>+AT18/R18</f>
        <v>0</v>
      </c>
      <c r="AV18" s="322"/>
      <c r="AW18" s="288"/>
      <c r="AX18" s="288"/>
      <c r="AY18" s="287"/>
    </row>
    <row r="19" spans="1:51" s="278" customFormat="1" ht="60" x14ac:dyDescent="0.25">
      <c r="A19" s="375"/>
      <c r="B19" s="202"/>
      <c r="C19" s="202"/>
      <c r="D19" s="202"/>
      <c r="E19" s="202">
        <v>7</v>
      </c>
      <c r="F19" s="202"/>
      <c r="G19" s="203"/>
      <c r="H19" s="203"/>
      <c r="I19" s="203" t="s">
        <v>178</v>
      </c>
      <c r="J19" s="284" t="s">
        <v>186</v>
      </c>
      <c r="K19" s="204" t="s">
        <v>157</v>
      </c>
      <c r="L19" s="202" t="s">
        <v>180</v>
      </c>
      <c r="M19" s="204" t="s">
        <v>187</v>
      </c>
      <c r="N19" s="204" t="s">
        <v>188</v>
      </c>
      <c r="O19" s="255"/>
      <c r="P19" s="255"/>
      <c r="Q19" s="275">
        <v>2</v>
      </c>
      <c r="R19" s="255">
        <v>2</v>
      </c>
      <c r="S19" s="255"/>
      <c r="T19" s="255" t="s">
        <v>189</v>
      </c>
      <c r="U19" s="332" t="s">
        <v>190</v>
      </c>
      <c r="V19" s="274">
        <v>0</v>
      </c>
      <c r="W19" s="275">
        <v>1</v>
      </c>
      <c r="X19" s="275">
        <v>0</v>
      </c>
      <c r="Y19" s="275">
        <v>0</v>
      </c>
      <c r="Z19" s="275">
        <v>0</v>
      </c>
      <c r="AA19" s="275">
        <v>0</v>
      </c>
      <c r="AB19" s="275">
        <v>0</v>
      </c>
      <c r="AC19" s="275">
        <v>1</v>
      </c>
      <c r="AD19" s="275">
        <v>0</v>
      </c>
      <c r="AE19" s="275">
        <v>0</v>
      </c>
      <c r="AF19" s="275">
        <v>0</v>
      </c>
      <c r="AG19" s="287">
        <v>0</v>
      </c>
      <c r="AH19" s="274"/>
      <c r="AI19" s="275"/>
      <c r="AJ19" s="275"/>
      <c r="AK19" s="275"/>
      <c r="AL19" s="275"/>
      <c r="AM19" s="275"/>
      <c r="AN19" s="275"/>
      <c r="AO19" s="275"/>
      <c r="AP19" s="275"/>
      <c r="AQ19" s="275"/>
      <c r="AR19" s="275"/>
      <c r="AS19" s="287"/>
      <c r="AT19" s="274">
        <f t="shared" si="0"/>
        <v>0</v>
      </c>
      <c r="AU19" s="319">
        <f>+AT19/R19</f>
        <v>0</v>
      </c>
      <c r="AV19" s="322"/>
      <c r="AW19" s="288"/>
      <c r="AX19" s="288"/>
      <c r="AY19" s="287"/>
    </row>
    <row r="20" spans="1:51" s="278" customFormat="1" ht="60" x14ac:dyDescent="0.25">
      <c r="A20" s="375"/>
      <c r="B20" s="202"/>
      <c r="C20" s="202"/>
      <c r="D20" s="202"/>
      <c r="E20" s="202">
        <v>8</v>
      </c>
      <c r="F20" s="202"/>
      <c r="G20" s="203"/>
      <c r="H20" s="203"/>
      <c r="I20" s="203" t="s">
        <v>178</v>
      </c>
      <c r="J20" s="284" t="s">
        <v>191</v>
      </c>
      <c r="K20" s="204" t="s">
        <v>157</v>
      </c>
      <c r="L20" s="202" t="s">
        <v>180</v>
      </c>
      <c r="M20" s="204" t="s">
        <v>192</v>
      </c>
      <c r="N20" s="204" t="s">
        <v>188</v>
      </c>
      <c r="O20" s="395"/>
      <c r="P20" s="395"/>
      <c r="Q20" s="278">
        <v>0</v>
      </c>
      <c r="R20" s="395">
        <v>50</v>
      </c>
      <c r="S20" s="395"/>
      <c r="T20" s="255" t="s">
        <v>189</v>
      </c>
      <c r="U20" s="332" t="s">
        <v>193</v>
      </c>
      <c r="V20" s="274">
        <v>0</v>
      </c>
      <c r="W20" s="275">
        <v>0</v>
      </c>
      <c r="X20" s="275">
        <v>0</v>
      </c>
      <c r="Y20" s="275">
        <v>0</v>
      </c>
      <c r="Z20" s="275">
        <v>0</v>
      </c>
      <c r="AA20" s="275">
        <v>25</v>
      </c>
      <c r="AB20" s="275">
        <v>0</v>
      </c>
      <c r="AC20" s="275">
        <v>0</v>
      </c>
      <c r="AD20" s="275">
        <v>0</v>
      </c>
      <c r="AE20" s="275">
        <v>0</v>
      </c>
      <c r="AF20" s="275">
        <v>0</v>
      </c>
      <c r="AG20" s="287">
        <v>25</v>
      </c>
      <c r="AH20" s="274"/>
      <c r="AI20" s="275"/>
      <c r="AJ20" s="275"/>
      <c r="AK20" s="275"/>
      <c r="AL20" s="275"/>
      <c r="AM20" s="275"/>
      <c r="AN20" s="275"/>
      <c r="AO20" s="275"/>
      <c r="AP20" s="275"/>
      <c r="AQ20" s="275"/>
      <c r="AR20" s="275"/>
      <c r="AS20" s="287"/>
      <c r="AT20" s="274">
        <f t="shared" si="0"/>
        <v>0</v>
      </c>
      <c r="AU20" s="319">
        <f>+AT20/R20</f>
        <v>0</v>
      </c>
      <c r="AV20" s="322"/>
      <c r="AW20" s="288"/>
      <c r="AX20" s="288"/>
      <c r="AY20" s="287"/>
    </row>
    <row r="21" spans="1:51" s="278" customFormat="1" ht="81.75" customHeight="1" thickBot="1" x14ac:dyDescent="0.3">
      <c r="A21" s="398"/>
      <c r="B21" s="396"/>
      <c r="C21" s="396"/>
      <c r="D21" s="396"/>
      <c r="E21" s="396"/>
      <c r="F21" s="396"/>
      <c r="G21" s="333" t="s">
        <v>162</v>
      </c>
      <c r="H21" s="333"/>
      <c r="I21" s="333" t="s">
        <v>194</v>
      </c>
      <c r="J21" s="334" t="s">
        <v>195</v>
      </c>
      <c r="K21" s="335" t="s">
        <v>164</v>
      </c>
      <c r="L21" s="396"/>
      <c r="M21" s="335" t="s">
        <v>165</v>
      </c>
      <c r="N21" s="335" t="s">
        <v>196</v>
      </c>
      <c r="O21" s="336"/>
      <c r="P21" s="336"/>
      <c r="Q21" s="337">
        <v>1</v>
      </c>
      <c r="R21" s="336">
        <v>1</v>
      </c>
      <c r="S21" s="336"/>
      <c r="T21" s="338" t="s">
        <v>197</v>
      </c>
      <c r="U21" s="339" t="s">
        <v>198</v>
      </c>
      <c r="V21" s="397">
        <v>0</v>
      </c>
      <c r="W21" s="292">
        <v>0</v>
      </c>
      <c r="X21" s="293">
        <v>0</v>
      </c>
      <c r="Y21" s="292">
        <v>0</v>
      </c>
      <c r="Z21" s="292">
        <v>0</v>
      </c>
      <c r="AA21" s="293">
        <v>0</v>
      </c>
      <c r="AB21" s="292">
        <v>100</v>
      </c>
      <c r="AC21" s="292">
        <v>0</v>
      </c>
      <c r="AD21" s="293">
        <v>0</v>
      </c>
      <c r="AE21" s="292">
        <v>0</v>
      </c>
      <c r="AF21" s="292">
        <v>0</v>
      </c>
      <c r="AG21" s="294">
        <v>0</v>
      </c>
      <c r="AH21" s="289"/>
      <c r="AI21" s="303"/>
      <c r="AJ21" s="303"/>
      <c r="AK21" s="303"/>
      <c r="AL21" s="303"/>
      <c r="AM21" s="303"/>
      <c r="AN21" s="303"/>
      <c r="AO21" s="303"/>
      <c r="AP21" s="303"/>
      <c r="AQ21" s="303"/>
      <c r="AR21" s="303"/>
      <c r="AS21" s="290"/>
      <c r="AT21" s="289">
        <f t="shared" si="0"/>
        <v>0</v>
      </c>
      <c r="AU21" s="320">
        <f>+AT21/R21</f>
        <v>0</v>
      </c>
      <c r="AV21" s="324"/>
      <c r="AW21" s="325"/>
      <c r="AX21" s="325"/>
      <c r="AY21" s="290"/>
    </row>
    <row r="22" spans="1:51" x14ac:dyDescent="0.25">
      <c r="A22" s="683" t="s">
        <v>93</v>
      </c>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5"/>
    </row>
    <row r="23" spans="1:51" ht="36" customHeight="1" x14ac:dyDescent="0.25">
      <c r="A23" s="657" t="s">
        <v>199</v>
      </c>
      <c r="B23" s="657"/>
      <c r="C23" s="657"/>
      <c r="D23" s="656" t="s">
        <v>200</v>
      </c>
      <c r="E23" s="656"/>
      <c r="F23" s="656"/>
      <c r="G23" s="656"/>
      <c r="H23" s="656"/>
      <c r="I23" s="656"/>
      <c r="J23" s="658" t="s">
        <v>201</v>
      </c>
      <c r="K23" s="658"/>
      <c r="L23" s="658"/>
      <c r="M23" s="658"/>
      <c r="N23" s="658"/>
      <c r="O23" s="658"/>
      <c r="P23" s="656" t="s">
        <v>200</v>
      </c>
      <c r="Q23" s="656"/>
      <c r="R23" s="656"/>
      <c r="S23" s="656"/>
      <c r="T23" s="656"/>
      <c r="U23" s="656"/>
      <c r="V23" s="656" t="s">
        <v>200</v>
      </c>
      <c r="W23" s="656"/>
      <c r="X23" s="656"/>
      <c r="Y23" s="656"/>
      <c r="Z23" s="656"/>
      <c r="AA23" s="656"/>
      <c r="AB23" s="656"/>
      <c r="AC23" s="656"/>
      <c r="AD23" s="656" t="s">
        <v>200</v>
      </c>
      <c r="AE23" s="656"/>
      <c r="AF23" s="656"/>
      <c r="AG23" s="656"/>
      <c r="AH23" s="656"/>
      <c r="AI23" s="656"/>
      <c r="AJ23" s="656"/>
      <c r="AK23" s="656"/>
      <c r="AL23" s="656"/>
      <c r="AM23" s="656"/>
      <c r="AN23" s="656"/>
      <c r="AO23" s="656"/>
      <c r="AP23" s="658" t="s">
        <v>202</v>
      </c>
      <c r="AQ23" s="658"/>
      <c r="AR23" s="658"/>
      <c r="AS23" s="658"/>
      <c r="AT23" s="656" t="s">
        <v>203</v>
      </c>
      <c r="AU23" s="656"/>
      <c r="AV23" s="656"/>
      <c r="AW23" s="656"/>
      <c r="AX23" s="656"/>
      <c r="AY23" s="656"/>
    </row>
    <row r="24" spans="1:51" ht="36" customHeight="1" x14ac:dyDescent="0.25">
      <c r="A24" s="657"/>
      <c r="B24" s="657"/>
      <c r="C24" s="657"/>
      <c r="D24" s="656" t="s">
        <v>204</v>
      </c>
      <c r="E24" s="656"/>
      <c r="F24" s="656"/>
      <c r="G24" s="656"/>
      <c r="H24" s="656"/>
      <c r="I24" s="656"/>
      <c r="J24" s="658"/>
      <c r="K24" s="658"/>
      <c r="L24" s="658"/>
      <c r="M24" s="658"/>
      <c r="N24" s="658"/>
      <c r="O24" s="658"/>
      <c r="P24" s="656" t="s">
        <v>205</v>
      </c>
      <c r="Q24" s="656"/>
      <c r="R24" s="656"/>
      <c r="S24" s="656"/>
      <c r="T24" s="656"/>
      <c r="U24" s="656"/>
      <c r="V24" s="656" t="s">
        <v>206</v>
      </c>
      <c r="W24" s="656"/>
      <c r="X24" s="656"/>
      <c r="Y24" s="656"/>
      <c r="Z24" s="656"/>
      <c r="AA24" s="656"/>
      <c r="AB24" s="656"/>
      <c r="AC24" s="656"/>
      <c r="AD24" s="656" t="s">
        <v>207</v>
      </c>
      <c r="AE24" s="656"/>
      <c r="AF24" s="656"/>
      <c r="AG24" s="656"/>
      <c r="AH24" s="656"/>
      <c r="AI24" s="656"/>
      <c r="AJ24" s="656"/>
      <c r="AK24" s="656"/>
      <c r="AL24" s="656"/>
      <c r="AM24" s="656"/>
      <c r="AN24" s="656"/>
      <c r="AO24" s="656"/>
      <c r="AP24" s="658"/>
      <c r="AQ24" s="658"/>
      <c r="AR24" s="658"/>
      <c r="AS24" s="658"/>
      <c r="AT24" s="656" t="s">
        <v>207</v>
      </c>
      <c r="AU24" s="656"/>
      <c r="AV24" s="656"/>
      <c r="AW24" s="656"/>
      <c r="AX24" s="656"/>
      <c r="AY24" s="656"/>
    </row>
    <row r="25" spans="1:51" ht="45" customHeight="1" x14ac:dyDescent="0.25">
      <c r="A25" s="657"/>
      <c r="B25" s="657"/>
      <c r="C25" s="657"/>
      <c r="D25" s="656" t="s">
        <v>208</v>
      </c>
      <c r="E25" s="656"/>
      <c r="F25" s="656"/>
      <c r="G25" s="656"/>
      <c r="H25" s="656"/>
      <c r="I25" s="656"/>
      <c r="J25" s="658"/>
      <c r="K25" s="658"/>
      <c r="L25" s="658"/>
      <c r="M25" s="658"/>
      <c r="N25" s="658"/>
      <c r="O25" s="658"/>
      <c r="P25" s="656" t="s">
        <v>209</v>
      </c>
      <c r="Q25" s="656"/>
      <c r="R25" s="656"/>
      <c r="S25" s="656"/>
      <c r="T25" s="656"/>
      <c r="U25" s="656"/>
      <c r="V25" s="656" t="s">
        <v>210</v>
      </c>
      <c r="W25" s="656"/>
      <c r="X25" s="656"/>
      <c r="Y25" s="656"/>
      <c r="Z25" s="656"/>
      <c r="AA25" s="656"/>
      <c r="AB25" s="656"/>
      <c r="AC25" s="656"/>
      <c r="AD25" s="656" t="s">
        <v>211</v>
      </c>
      <c r="AE25" s="656"/>
      <c r="AF25" s="656"/>
      <c r="AG25" s="656"/>
      <c r="AH25" s="656"/>
      <c r="AI25" s="656"/>
      <c r="AJ25" s="656"/>
      <c r="AK25" s="656"/>
      <c r="AL25" s="656"/>
      <c r="AM25" s="656"/>
      <c r="AN25" s="656"/>
      <c r="AO25" s="656"/>
      <c r="AP25" s="658"/>
      <c r="AQ25" s="658"/>
      <c r="AR25" s="658"/>
      <c r="AS25" s="658"/>
      <c r="AT25" s="656" t="s">
        <v>212</v>
      </c>
      <c r="AU25" s="656"/>
      <c r="AV25" s="656"/>
      <c r="AW25" s="656"/>
      <c r="AX25" s="656"/>
      <c r="AY25" s="656"/>
    </row>
  </sheetData>
  <mergeCells count="57">
    <mergeCell ref="F6:G8"/>
    <mergeCell ref="A22:AY22"/>
    <mergeCell ref="H6:I6"/>
    <mergeCell ref="A10:C10"/>
    <mergeCell ref="D9:AG9"/>
    <mergeCell ref="D10:AG10"/>
    <mergeCell ref="L11:L12"/>
    <mergeCell ref="V11:AG11"/>
    <mergeCell ref="A9:C9"/>
    <mergeCell ref="AT25:AY25"/>
    <mergeCell ref="D23:I23"/>
    <mergeCell ref="A23:C25"/>
    <mergeCell ref="J23:O25"/>
    <mergeCell ref="P24:U24"/>
    <mergeCell ref="P25:U25"/>
    <mergeCell ref="V23:AC23"/>
    <mergeCell ref="D24:I24"/>
    <mergeCell ref="D25:I25"/>
    <mergeCell ref="AD23:AO23"/>
    <mergeCell ref="AD24:AO24"/>
    <mergeCell ref="AD25:AO25"/>
    <mergeCell ref="P23:U23"/>
    <mergeCell ref="AP23:AS25"/>
    <mergeCell ref="V24:AC24"/>
    <mergeCell ref="V25:AC25"/>
    <mergeCell ref="A11:F11"/>
    <mergeCell ref="G11:H11"/>
    <mergeCell ref="M11:M12"/>
    <mergeCell ref="AT24:AY24"/>
    <mergeCell ref="AT23:AY23"/>
    <mergeCell ref="AX5:AX12"/>
    <mergeCell ref="AY5:AY12"/>
    <mergeCell ref="H7:I7"/>
    <mergeCell ref="H8:I8"/>
    <mergeCell ref="AW5:AW12"/>
    <mergeCell ref="AH5:AU10"/>
    <mergeCell ref="K6:AG8"/>
    <mergeCell ref="AV5:AV12"/>
    <mergeCell ref="A5:AG5"/>
    <mergeCell ref="A6:C8"/>
    <mergeCell ref="D6:E8"/>
    <mergeCell ref="AT11:AU11"/>
    <mergeCell ref="AH11:AS11"/>
    <mergeCell ref="I11:I12"/>
    <mergeCell ref="J11:J12"/>
    <mergeCell ref="K11:K12"/>
    <mergeCell ref="U11:U12"/>
    <mergeCell ref="O11:S11"/>
    <mergeCell ref="T11:T12"/>
    <mergeCell ref="N11:N12"/>
    <mergeCell ref="AX1:AY1"/>
    <mergeCell ref="AX2:AY2"/>
    <mergeCell ref="AX3:AY3"/>
    <mergeCell ref="AX4:AY4"/>
    <mergeCell ref="A1:AW1"/>
    <mergeCell ref="A2:AW2"/>
    <mergeCell ref="A3:AW4"/>
  </mergeCells>
  <pageMargins left="0.7" right="0.7" top="0.75" bottom="0.75" header="0.3" footer="0.3"/>
  <pageSetup scale="21" orientation="landscape" r:id="rId1"/>
  <customProperties>
    <customPr name="_pios_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6"/>
  <sheetViews>
    <sheetView topLeftCell="L1" workbookViewId="0">
      <selection activeCell="O5" sqref="O5:Z5"/>
    </sheetView>
  </sheetViews>
  <sheetFormatPr baseColWidth="10" defaultColWidth="9.140625" defaultRowHeight="15" x14ac:dyDescent="0.25"/>
  <cols>
    <col min="1" max="256" width="11.42578125" customWidth="1"/>
  </cols>
  <sheetData>
    <row r="1" spans="1:27" s="347" customFormat="1" ht="29.25" thickBot="1" x14ac:dyDescent="0.3">
      <c r="A1" s="373" t="s">
        <v>213</v>
      </c>
      <c r="B1" s="373">
        <v>2020</v>
      </c>
      <c r="C1" s="373">
        <v>2021</v>
      </c>
      <c r="D1" s="373">
        <v>2022</v>
      </c>
      <c r="E1" s="373">
        <v>2023</v>
      </c>
      <c r="F1" s="373">
        <v>2024</v>
      </c>
      <c r="G1" s="373" t="s">
        <v>214</v>
      </c>
      <c r="H1" s="372"/>
      <c r="I1" s="371" t="s">
        <v>215</v>
      </c>
      <c r="J1" s="371" t="s">
        <v>216</v>
      </c>
      <c r="K1" s="371" t="s">
        <v>217</v>
      </c>
      <c r="L1" s="371" t="s">
        <v>218</v>
      </c>
      <c r="M1" s="371"/>
      <c r="O1" s="371" t="s">
        <v>219</v>
      </c>
      <c r="P1" s="371" t="s">
        <v>220</v>
      </c>
      <c r="Q1" s="371" t="s">
        <v>221</v>
      </c>
      <c r="R1" s="371" t="s">
        <v>222</v>
      </c>
      <c r="S1" s="371" t="s">
        <v>223</v>
      </c>
      <c r="T1" s="371" t="s">
        <v>224</v>
      </c>
      <c r="U1" s="371" t="s">
        <v>225</v>
      </c>
      <c r="V1" s="371" t="s">
        <v>226</v>
      </c>
      <c r="W1" s="371" t="s">
        <v>227</v>
      </c>
      <c r="X1" s="371" t="s">
        <v>228</v>
      </c>
      <c r="Y1" s="371" t="s">
        <v>229</v>
      </c>
      <c r="Z1" s="371" t="s">
        <v>230</v>
      </c>
    </row>
    <row r="2" spans="1:27" ht="15.75" thickBot="1" x14ac:dyDescent="0.3">
      <c r="A2" s="359" t="s">
        <v>231</v>
      </c>
      <c r="B2" s="364">
        <v>2000</v>
      </c>
      <c r="C2" s="363">
        <v>7000</v>
      </c>
      <c r="D2" s="362">
        <v>7000</v>
      </c>
      <c r="E2" s="361">
        <v>7000</v>
      </c>
      <c r="F2" s="360">
        <v>3100</v>
      </c>
      <c r="G2" s="359">
        <f>SUM(B2:F2)</f>
        <v>26100</v>
      </c>
      <c r="H2" s="119"/>
      <c r="I2" s="369">
        <f>'Meta 1'!D34+'Meta 1'!E34+'Meta 1'!F34</f>
        <v>1200</v>
      </c>
      <c r="J2" s="369">
        <f>'Meta 1'!G34+'Meta 1'!H34+'Meta 1'!I34</f>
        <v>2100</v>
      </c>
      <c r="K2" s="369">
        <f>'Meta 1'!J34+'Meta 1'!K34+'Meta 1'!L34</f>
        <v>2100</v>
      </c>
      <c r="L2" s="369">
        <f>'Meta 1'!M34+'Meta 1'!N34+'Meta 1'!O34</f>
        <v>1600</v>
      </c>
      <c r="M2" s="370">
        <f>SUM(I2:L2)</f>
        <v>7000</v>
      </c>
      <c r="O2" s="369">
        <f>'Meta 1'!D34</f>
        <v>0</v>
      </c>
      <c r="P2" s="369">
        <f>'Meta 1'!E34</f>
        <v>500</v>
      </c>
      <c r="Q2" s="369">
        <f>'Meta 1'!F34</f>
        <v>700</v>
      </c>
      <c r="R2" s="369">
        <f>'Meta 1'!G34</f>
        <v>700</v>
      </c>
      <c r="S2" s="369">
        <f>'Meta 1'!H34</f>
        <v>700</v>
      </c>
      <c r="T2" s="369">
        <f>'Meta 1'!I34</f>
        <v>700</v>
      </c>
      <c r="U2" s="369">
        <f>'Meta 1'!J34</f>
        <v>700</v>
      </c>
      <c r="V2" s="369">
        <f>'Meta 1'!K34</f>
        <v>700</v>
      </c>
      <c r="W2" s="369">
        <f>'Meta 1'!L34</f>
        <v>700</v>
      </c>
      <c r="X2" s="369">
        <f>'Meta 1'!M34</f>
        <v>700</v>
      </c>
      <c r="Y2" s="369">
        <f>'Meta 1'!N34</f>
        <v>700</v>
      </c>
      <c r="Z2" s="369">
        <f>'Meta 1'!O34</f>
        <v>200</v>
      </c>
      <c r="AA2" s="368">
        <f>SUM(O2:Z2)</f>
        <v>7000</v>
      </c>
    </row>
    <row r="3" spans="1:27" x14ac:dyDescent="0.25">
      <c r="A3" s="359" t="s">
        <v>232</v>
      </c>
      <c r="B3" s="364">
        <v>15</v>
      </c>
      <c r="C3" s="363">
        <v>31</v>
      </c>
      <c r="D3" s="362">
        <v>31</v>
      </c>
      <c r="E3" s="361">
        <v>23</v>
      </c>
      <c r="F3" s="360">
        <v>0</v>
      </c>
      <c r="G3" s="359">
        <f>SUM(B3:F3)</f>
        <v>100</v>
      </c>
      <c r="H3" s="119"/>
      <c r="I3" s="366">
        <f>'Meta 2'!D34+'Meta 2'!E34+'Meta 2'!F34</f>
        <v>0</v>
      </c>
      <c r="J3" s="366">
        <f>'Meta 2'!G34+'Meta 2'!H34+'Meta 2'!I34</f>
        <v>0</v>
      </c>
      <c r="K3" s="366">
        <f>'Meta 2'!J34+'Meta 2'!K34+'Meta 2'!L34</f>
        <v>0</v>
      </c>
      <c r="L3" s="366">
        <f>'Meta 2'!M34+'Meta 2'!N34+'Meta 2'!O34</f>
        <v>3</v>
      </c>
      <c r="M3" s="367">
        <f>SUM(I3:L3)</f>
        <v>3</v>
      </c>
      <c r="O3" s="366">
        <f>(('Meta 2'!D34)*100)/13</f>
        <v>0</v>
      </c>
      <c r="P3" s="366">
        <f>(('Meta 2'!E34)*100)/13</f>
        <v>0</v>
      </c>
      <c r="Q3" s="366">
        <f>(('Meta 2'!F34)*100)/13</f>
        <v>0</v>
      </c>
      <c r="R3" s="366">
        <f>(('Meta 2'!G34)*100)/13</f>
        <v>0</v>
      </c>
      <c r="S3" s="366">
        <f>(('Meta 2'!H34)*100)/13</f>
        <v>0</v>
      </c>
      <c r="T3" s="366">
        <f>(('Meta 2'!I34)*100)/13</f>
        <v>0</v>
      </c>
      <c r="U3" s="366">
        <f>(('Meta 2'!J34)*100)/13</f>
        <v>0</v>
      </c>
      <c r="V3" s="366">
        <f>(('Meta 2'!K34)*100)/13</f>
        <v>0</v>
      </c>
      <c r="W3" s="366">
        <f>(('Meta 2'!L34)*100)/13</f>
        <v>0</v>
      </c>
      <c r="X3" s="366">
        <f>(('Meta 2'!M34)*100)/13</f>
        <v>7.6923076923076925</v>
      </c>
      <c r="Y3" s="366">
        <f>(('Meta 2'!N34)*100)/13</f>
        <v>0</v>
      </c>
      <c r="Z3" s="366">
        <f>(('Meta 2'!O34)*100)/13</f>
        <v>15.384615384615385</v>
      </c>
      <c r="AA3" s="365">
        <f>SUM(O3:Z3)</f>
        <v>23.076923076923077</v>
      </c>
    </row>
    <row r="4" spans="1:27" ht="15.75" thickBot="1" x14ac:dyDescent="0.3">
      <c r="A4" s="349" t="s">
        <v>233</v>
      </c>
      <c r="B4" s="354">
        <v>20</v>
      </c>
      <c r="C4" s="353">
        <v>20</v>
      </c>
      <c r="D4" s="352">
        <v>20</v>
      </c>
      <c r="E4" s="351">
        <v>20</v>
      </c>
      <c r="F4" s="350">
        <v>20</v>
      </c>
      <c r="G4" s="349">
        <f>SUM(B4:F4)</f>
        <v>100</v>
      </c>
      <c r="H4" s="119"/>
      <c r="I4" s="366">
        <f>'Meta 3'!D34+'Meta 3'!E34+'Meta 3'!F34</f>
        <v>4.8000000000000008E-2</v>
      </c>
      <c r="J4" s="366">
        <f>'Meta 3'!G34+'Meta 3'!H34+'Meta 3'!I34</f>
        <v>7.2000000000000008E-2</v>
      </c>
      <c r="K4" s="366">
        <f>'Meta 3'!J34+'Meta 3'!K34+'Meta 3'!L34</f>
        <v>4.8000000000000001E-2</v>
      </c>
      <c r="L4" s="366">
        <f>'Meta 3'!M34+'Meta 3'!N34+'Meta 3'!O34</f>
        <v>3.2000000000000001E-2</v>
      </c>
      <c r="M4" s="358">
        <f>SUM(I4:L4)</f>
        <v>0.20000000000000004</v>
      </c>
      <c r="O4" s="366">
        <f>(('Meta 3'!D34)*20/0.2)</f>
        <v>0</v>
      </c>
      <c r="P4" s="366">
        <f>(('Meta 3'!E34)*20/0.2)</f>
        <v>2.4000000000000004</v>
      </c>
      <c r="Q4" s="366">
        <f>(('Meta 3'!F34)*20/0.2)</f>
        <v>2.4000000000000004</v>
      </c>
      <c r="R4" s="366">
        <f>(('Meta 3'!G34)*20/0.2)</f>
        <v>2.4000000000000004</v>
      </c>
      <c r="S4" s="366">
        <f>(('Meta 3'!H34)*20/0.2)</f>
        <v>2.4000000000000004</v>
      </c>
      <c r="T4" s="366">
        <f>(('Meta 3'!I34)*20/0.2)</f>
        <v>2.4000000000000004</v>
      </c>
      <c r="U4" s="366">
        <f>(('Meta 3'!J34)*20/0.2)</f>
        <v>1.5999999999999999</v>
      </c>
      <c r="V4" s="366">
        <f>(('Meta 3'!K34)*20/0.2)</f>
        <v>1.5999999999999999</v>
      </c>
      <c r="W4" s="366">
        <f>(('Meta 3'!L34)*20/0.2)</f>
        <v>1.5999999999999999</v>
      </c>
      <c r="X4" s="366">
        <f>(('Meta 3'!M34)*20/0.2)</f>
        <v>1.5999999999999999</v>
      </c>
      <c r="Y4" s="366">
        <f>(('Meta 3'!N34)*20/0.2)</f>
        <v>1.5999999999999999</v>
      </c>
      <c r="Z4" s="366">
        <f>(('Meta 3'!O34)*20/0.2)</f>
        <v>0</v>
      </c>
      <c r="AA4" s="365">
        <f>SUM(O4:Z4)</f>
        <v>20.000000000000004</v>
      </c>
    </row>
    <row r="5" spans="1:27" x14ac:dyDescent="0.25">
      <c r="A5" s="359" t="s">
        <v>234</v>
      </c>
      <c r="B5" s="364">
        <f>AVERAGE(B3:B4)</f>
        <v>17.5</v>
      </c>
      <c r="C5" s="363">
        <f>AVERAGE(C3:C4)</f>
        <v>25.5</v>
      </c>
      <c r="D5" s="362">
        <f>AVERAGE(D3:D4)</f>
        <v>25.5</v>
      </c>
      <c r="E5" s="361">
        <f>AVERAGE(E3:E4)</f>
        <v>21.5</v>
      </c>
      <c r="F5" s="360">
        <f>AVERAGE(F3:F4)</f>
        <v>10</v>
      </c>
      <c r="G5" s="359">
        <f>SUM(B5:F5)</f>
        <v>100</v>
      </c>
      <c r="H5" s="119"/>
      <c r="I5" s="356">
        <f>AVERAGE(I3,I4)</f>
        <v>2.4000000000000004E-2</v>
      </c>
      <c r="J5" s="356">
        <f>AVERAGE(J3,J4)</f>
        <v>3.6000000000000004E-2</v>
      </c>
      <c r="K5" s="356">
        <f>AVERAGE(K3,K4)</f>
        <v>2.4E-2</v>
      </c>
      <c r="L5" s="356">
        <f>AVERAGE(L3,L4)</f>
        <v>1.516</v>
      </c>
      <c r="M5" s="358">
        <f>AVERAGE(M3:M4)</f>
        <v>1.6</v>
      </c>
      <c r="N5" s="357"/>
      <c r="O5" s="356">
        <f>AVERAGE(O3:O4)</f>
        <v>0</v>
      </c>
      <c r="P5" s="356">
        <f t="shared" ref="P5:Y5" si="0">AVERAGE(P3:P4)</f>
        <v>1.2000000000000002</v>
      </c>
      <c r="Q5" s="356">
        <f t="shared" si="0"/>
        <v>1.2000000000000002</v>
      </c>
      <c r="R5" s="356">
        <f t="shared" si="0"/>
        <v>1.2000000000000002</v>
      </c>
      <c r="S5" s="356">
        <f t="shared" si="0"/>
        <v>1.2000000000000002</v>
      </c>
      <c r="T5" s="356">
        <f t="shared" si="0"/>
        <v>1.2000000000000002</v>
      </c>
      <c r="U5" s="356">
        <f t="shared" si="0"/>
        <v>0.79999999999999993</v>
      </c>
      <c r="V5" s="356">
        <f t="shared" si="0"/>
        <v>0.79999999999999993</v>
      </c>
      <c r="W5" s="356">
        <f t="shared" si="0"/>
        <v>0.79999999999999993</v>
      </c>
      <c r="X5" s="356">
        <f t="shared" si="0"/>
        <v>4.6461538461538465</v>
      </c>
      <c r="Y5" s="356">
        <f t="shared" si="0"/>
        <v>0.79999999999999993</v>
      </c>
      <c r="Z5" s="356">
        <f>AVERAGE(Z3:Z4)+0.462</f>
        <v>8.1543076923076931</v>
      </c>
      <c r="AA5" s="355">
        <f>SUM(O5:Z5)</f>
        <v>22.00046153846154</v>
      </c>
    </row>
    <row r="6" spans="1:27" ht="15.75" thickBot="1" x14ac:dyDescent="0.3">
      <c r="A6" s="349" t="s">
        <v>235</v>
      </c>
      <c r="B6" s="354">
        <v>18</v>
      </c>
      <c r="C6" s="353">
        <v>25</v>
      </c>
      <c r="D6" s="352">
        <v>25</v>
      </c>
      <c r="E6" s="351">
        <v>22</v>
      </c>
      <c r="F6" s="350">
        <v>10</v>
      </c>
      <c r="G6" s="349">
        <f>SUM(B6:F6)</f>
        <v>100</v>
      </c>
      <c r="H6" s="119"/>
      <c r="I6" s="119"/>
      <c r="J6" s="119"/>
      <c r="K6" s="119"/>
      <c r="L6" s="119"/>
      <c r="P6" s="348"/>
      <c r="AA6" s="374">
        <f>AA5-E6</f>
        <v>4.6153846153984546E-4</v>
      </c>
    </row>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D6"/>
  <sheetViews>
    <sheetView workbookViewId="0">
      <selection activeCell="O5" sqref="O5:Z5"/>
    </sheetView>
  </sheetViews>
  <sheetFormatPr baseColWidth="10" defaultColWidth="11.42578125" defaultRowHeight="15" x14ac:dyDescent="0.25"/>
  <cols>
    <col min="1" max="1" width="57.7109375" style="50" customWidth="1"/>
    <col min="2" max="2" width="15.140625" style="50" customWidth="1"/>
    <col min="3" max="3" width="8.140625" style="50" bestFit="1" customWidth="1"/>
    <col min="4" max="4" width="13.5703125" style="157" customWidth="1"/>
    <col min="5" max="16384" width="11.42578125" style="50"/>
  </cols>
  <sheetData>
    <row r="1" spans="1:4" ht="15.75" thickBot="1" x14ac:dyDescent="0.3">
      <c r="A1" s="697" t="s">
        <v>236</v>
      </c>
      <c r="B1" s="698"/>
      <c r="D1" s="699" t="s">
        <v>237</v>
      </c>
    </row>
    <row r="2" spans="1:4" ht="15.75" thickBot="1" x14ac:dyDescent="0.3">
      <c r="A2" s="265" t="s">
        <v>238</v>
      </c>
      <c r="B2" s="266">
        <v>2023</v>
      </c>
      <c r="D2" s="699"/>
    </row>
    <row r="3" spans="1:4" ht="25.5" x14ac:dyDescent="0.25">
      <c r="A3" s="267" t="s">
        <v>239</v>
      </c>
      <c r="B3" s="268">
        <v>2665138934</v>
      </c>
      <c r="C3" s="271">
        <f>B3/B6</f>
        <v>0.60531140912281378</v>
      </c>
      <c r="D3" s="157">
        <v>60</v>
      </c>
    </row>
    <row r="4" spans="1:4" ht="38.25" x14ac:dyDescent="0.25">
      <c r="A4" s="269" t="s">
        <v>240</v>
      </c>
      <c r="B4" s="270">
        <v>242531900</v>
      </c>
      <c r="C4" s="271">
        <f>B4/B6</f>
        <v>5.5084305089452182E-2</v>
      </c>
      <c r="D4" s="157">
        <v>6</v>
      </c>
    </row>
    <row r="5" spans="1:4" ht="38.25" x14ac:dyDescent="0.25">
      <c r="A5" s="269" t="s">
        <v>241</v>
      </c>
      <c r="B5" s="270">
        <v>1495249166</v>
      </c>
      <c r="C5" s="271">
        <f>B5/B6</f>
        <v>0.33960382632013741</v>
      </c>
      <c r="D5" s="157">
        <v>34</v>
      </c>
    </row>
    <row r="6" spans="1:4" x14ac:dyDescent="0.25">
      <c r="B6" s="270">
        <f>SUM(B2:B5)</f>
        <v>4402922023</v>
      </c>
      <c r="C6" s="271">
        <f>SUM(C3:C5)</f>
        <v>0.99999954053240336</v>
      </c>
      <c r="D6" s="157">
        <f>SUM(D3:D5)</f>
        <v>100</v>
      </c>
    </row>
  </sheetData>
  <mergeCells count="2">
    <mergeCell ref="A1:B1"/>
    <mergeCell ref="D1:D2"/>
  </mergeCell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theme="9" tint="0.59999389629810485"/>
  </sheetPr>
  <dimension ref="A1:BL32"/>
  <sheetViews>
    <sheetView topLeftCell="B1" workbookViewId="0">
      <selection activeCell="L17" sqref="L17"/>
    </sheetView>
  </sheetViews>
  <sheetFormatPr baseColWidth="10" defaultColWidth="11.42578125" defaultRowHeight="15" x14ac:dyDescent="0.25"/>
  <cols>
    <col min="1" max="9" width="11.42578125" style="50"/>
    <col min="10" max="31" width="0" style="50" hidden="1" customWidth="1"/>
    <col min="32" max="32" width="11.42578125" style="50"/>
    <col min="33" max="41" width="0" style="50" hidden="1" customWidth="1"/>
    <col min="42" max="42" width="11.42578125" style="50"/>
    <col min="43" max="49" width="0" style="50" hidden="1" customWidth="1"/>
    <col min="50" max="52" width="11.42578125" style="50"/>
    <col min="53" max="53" width="3.5703125" style="50" bestFit="1" customWidth="1"/>
    <col min="54" max="54" width="8.7109375" style="50" bestFit="1" customWidth="1"/>
    <col min="55" max="55" width="9.140625" style="50" bestFit="1" customWidth="1"/>
    <col min="56" max="56" width="8.7109375" style="50" bestFit="1" customWidth="1"/>
    <col min="57" max="57" width="10.85546875" style="50" customWidth="1"/>
    <col min="58" max="58" width="3.42578125" style="50" bestFit="1" customWidth="1"/>
    <col min="59" max="59" width="2.85546875" style="50" bestFit="1" customWidth="1"/>
    <col min="60" max="60" width="3.85546875" style="50" bestFit="1" customWidth="1"/>
    <col min="61" max="61" width="3.7109375" style="50" bestFit="1" customWidth="1"/>
    <col min="62" max="62" width="3.42578125" style="50" bestFit="1" customWidth="1"/>
    <col min="63" max="63" width="3.7109375" style="50" bestFit="1" customWidth="1"/>
    <col min="64" max="64" width="3.140625" style="50" bestFit="1" customWidth="1"/>
    <col min="65" max="16384" width="11.42578125" style="50"/>
  </cols>
  <sheetData>
    <row r="1" spans="1:64" s="241" customFormat="1" ht="22.5" x14ac:dyDescent="0.25">
      <c r="A1" s="239" t="s">
        <v>242</v>
      </c>
      <c r="B1" s="239" t="s">
        <v>243</v>
      </c>
      <c r="C1" s="239" t="s">
        <v>244</v>
      </c>
      <c r="D1" s="239" t="s">
        <v>245</v>
      </c>
      <c r="E1" s="239" t="s">
        <v>246</v>
      </c>
      <c r="F1" s="239" t="s">
        <v>247</v>
      </c>
      <c r="G1" s="240" t="s">
        <v>248</v>
      </c>
      <c r="H1" s="239" t="s">
        <v>249</v>
      </c>
      <c r="I1" s="239" t="s">
        <v>250</v>
      </c>
      <c r="J1" s="239" t="s">
        <v>244</v>
      </c>
      <c r="K1" s="239" t="s">
        <v>245</v>
      </c>
      <c r="L1" s="239" t="s">
        <v>251</v>
      </c>
      <c r="M1" s="239" t="s">
        <v>252</v>
      </c>
      <c r="N1" s="239" t="s">
        <v>213</v>
      </c>
      <c r="O1" s="239" t="s">
        <v>253</v>
      </c>
      <c r="P1" s="239" t="s">
        <v>254</v>
      </c>
      <c r="Q1" s="239" t="s">
        <v>255</v>
      </c>
      <c r="R1" s="239" t="s">
        <v>256</v>
      </c>
      <c r="S1" s="239" t="s">
        <v>257</v>
      </c>
      <c r="T1" s="239" t="s">
        <v>258</v>
      </c>
      <c r="U1" s="239" t="s">
        <v>259</v>
      </c>
      <c r="V1" s="239" t="s">
        <v>260</v>
      </c>
      <c r="W1" s="239" t="s">
        <v>261</v>
      </c>
      <c r="X1" s="239" t="s">
        <v>262</v>
      </c>
      <c r="Y1" s="239" t="s">
        <v>263</v>
      </c>
      <c r="Z1" s="239" t="s">
        <v>264</v>
      </c>
      <c r="AA1" s="240" t="s">
        <v>265</v>
      </c>
      <c r="AB1" s="239" t="s">
        <v>266</v>
      </c>
      <c r="AC1" s="239" t="s">
        <v>267</v>
      </c>
      <c r="AD1" s="240" t="s">
        <v>268</v>
      </c>
      <c r="AE1" s="240" t="s">
        <v>269</v>
      </c>
      <c r="AF1" s="239" t="s">
        <v>270</v>
      </c>
      <c r="AG1" s="239" t="s">
        <v>271</v>
      </c>
      <c r="AH1" s="239" t="s">
        <v>272</v>
      </c>
      <c r="AI1" s="239" t="s">
        <v>273</v>
      </c>
      <c r="AJ1" s="239" t="s">
        <v>274</v>
      </c>
      <c r="AK1" s="239" t="s">
        <v>275</v>
      </c>
      <c r="AL1" s="239" t="s">
        <v>276</v>
      </c>
      <c r="AM1" s="239" t="s">
        <v>277</v>
      </c>
      <c r="AN1" s="239" t="s">
        <v>278</v>
      </c>
      <c r="AO1" s="239" t="s">
        <v>279</v>
      </c>
      <c r="AP1" s="239" t="s">
        <v>280</v>
      </c>
      <c r="AQ1" s="239" t="s">
        <v>281</v>
      </c>
      <c r="AR1" s="240" t="s">
        <v>282</v>
      </c>
      <c r="AS1" s="239" t="s">
        <v>283</v>
      </c>
      <c r="AT1" s="240" t="s">
        <v>284</v>
      </c>
      <c r="AU1" s="239" t="s">
        <v>285</v>
      </c>
      <c r="AV1" s="239" t="s">
        <v>286</v>
      </c>
      <c r="AW1" s="240" t="s">
        <v>287</v>
      </c>
      <c r="AY1" s="239" t="s">
        <v>288</v>
      </c>
      <c r="BA1" s="241" t="s">
        <v>289</v>
      </c>
      <c r="BB1" s="241" t="s">
        <v>290</v>
      </c>
      <c r="BC1" s="241" t="s">
        <v>291</v>
      </c>
      <c r="BD1" s="241" t="s">
        <v>292</v>
      </c>
      <c r="BE1" s="241" t="s">
        <v>293</v>
      </c>
      <c r="BF1" s="241" t="s">
        <v>294</v>
      </c>
      <c r="BG1" s="241" t="s">
        <v>295</v>
      </c>
      <c r="BH1" s="241" t="s">
        <v>296</v>
      </c>
      <c r="BI1" s="241" t="s">
        <v>297</v>
      </c>
      <c r="BJ1" s="241" t="s">
        <v>298</v>
      </c>
      <c r="BK1" s="241" t="s">
        <v>299</v>
      </c>
      <c r="BL1" s="241" t="s">
        <v>300</v>
      </c>
    </row>
    <row r="2" spans="1:64" s="242" customFormat="1" ht="12" hidden="1" customHeight="1" x14ac:dyDescent="0.25">
      <c r="A2" s="242" t="s">
        <v>301</v>
      </c>
      <c r="B2" s="242" t="s">
        <v>302</v>
      </c>
      <c r="C2" s="243">
        <v>44562</v>
      </c>
      <c r="D2" s="243">
        <v>44926</v>
      </c>
      <c r="E2" s="242" t="s">
        <v>303</v>
      </c>
      <c r="F2" s="243">
        <v>44573</v>
      </c>
      <c r="G2" s="242" t="s">
        <v>304</v>
      </c>
      <c r="H2" s="242" t="s">
        <v>305</v>
      </c>
      <c r="I2" s="242" t="s">
        <v>306</v>
      </c>
      <c r="J2" s="243">
        <v>44574</v>
      </c>
      <c r="K2" s="243">
        <v>44908</v>
      </c>
      <c r="L2" s="242" t="s">
        <v>307</v>
      </c>
      <c r="M2" s="242" t="s">
        <v>308</v>
      </c>
      <c r="N2" s="242" t="s">
        <v>309</v>
      </c>
      <c r="O2" s="242" t="s">
        <v>310</v>
      </c>
      <c r="P2" s="242" t="s">
        <v>311</v>
      </c>
      <c r="Q2" s="242" t="s">
        <v>312</v>
      </c>
      <c r="R2" s="242" t="s">
        <v>313</v>
      </c>
      <c r="S2" s="242" t="s">
        <v>314</v>
      </c>
      <c r="T2" s="242" t="s">
        <v>315</v>
      </c>
      <c r="U2" s="242" t="s">
        <v>316</v>
      </c>
      <c r="V2" s="242" t="s">
        <v>317</v>
      </c>
      <c r="W2" s="242" t="s">
        <v>318</v>
      </c>
      <c r="X2" s="242" t="s">
        <v>319</v>
      </c>
      <c r="Y2" s="242" t="s">
        <v>320</v>
      </c>
      <c r="Z2" s="242" t="s">
        <v>321</v>
      </c>
      <c r="AA2" s="242" t="s">
        <v>322</v>
      </c>
      <c r="AB2" s="242" t="s">
        <v>323</v>
      </c>
      <c r="AC2" s="242" t="s">
        <v>324</v>
      </c>
      <c r="AD2" s="242" t="s">
        <v>325</v>
      </c>
      <c r="AE2" s="242" t="s">
        <v>326</v>
      </c>
      <c r="AF2" s="242" t="s">
        <v>327</v>
      </c>
      <c r="AG2" s="242" t="s">
        <v>328</v>
      </c>
      <c r="AH2" s="242" t="s">
        <v>329</v>
      </c>
      <c r="AI2" s="242" t="s">
        <v>330</v>
      </c>
      <c r="AJ2" s="242" t="s">
        <v>331</v>
      </c>
      <c r="AK2" s="244">
        <v>56650000</v>
      </c>
      <c r="AL2" s="244">
        <v>0</v>
      </c>
      <c r="AM2" s="244">
        <v>0</v>
      </c>
      <c r="AN2" s="244">
        <v>56650000</v>
      </c>
      <c r="AO2" s="244">
        <v>54418333</v>
      </c>
      <c r="AP2" s="244">
        <v>2231667</v>
      </c>
      <c r="AQ2" s="242" t="s">
        <v>332</v>
      </c>
      <c r="AR2" s="242" t="s">
        <v>302</v>
      </c>
      <c r="AS2" s="242" t="s">
        <v>333</v>
      </c>
      <c r="AT2" s="242" t="s">
        <v>302</v>
      </c>
      <c r="AU2" s="243">
        <v>44573</v>
      </c>
      <c r="AV2" s="244">
        <v>56650000</v>
      </c>
      <c r="AW2" s="244">
        <v>0</v>
      </c>
      <c r="AX2" s="242" t="s">
        <v>320</v>
      </c>
      <c r="AY2" s="242" t="s">
        <v>233</v>
      </c>
      <c r="BA2" s="244"/>
      <c r="BB2" s="244">
        <f>AP2</f>
        <v>2231667</v>
      </c>
      <c r="BC2" s="244"/>
      <c r="BD2" s="244"/>
      <c r="BE2" s="244"/>
      <c r="BF2" s="244"/>
      <c r="BG2" s="244"/>
      <c r="BH2" s="244"/>
    </row>
    <row r="3" spans="1:64" s="242" customFormat="1" ht="12" hidden="1" customHeight="1" x14ac:dyDescent="0.25">
      <c r="A3" s="242" t="s">
        <v>301</v>
      </c>
      <c r="B3" s="242" t="s">
        <v>302</v>
      </c>
      <c r="C3" s="243">
        <v>44562</v>
      </c>
      <c r="D3" s="243">
        <v>44926</v>
      </c>
      <c r="E3" s="242" t="s">
        <v>303</v>
      </c>
      <c r="F3" s="243">
        <v>44578</v>
      </c>
      <c r="G3" s="242" t="s">
        <v>304</v>
      </c>
      <c r="H3" s="242" t="s">
        <v>305</v>
      </c>
      <c r="I3" s="242" t="s">
        <v>334</v>
      </c>
      <c r="J3" s="243">
        <v>44579</v>
      </c>
      <c r="K3" s="243">
        <v>44913</v>
      </c>
      <c r="L3" s="242" t="s">
        <v>307</v>
      </c>
      <c r="M3" s="242" t="s">
        <v>308</v>
      </c>
      <c r="N3" s="242" t="s">
        <v>309</v>
      </c>
      <c r="O3" s="242" t="s">
        <v>335</v>
      </c>
      <c r="P3" s="242" t="s">
        <v>336</v>
      </c>
      <c r="Q3" s="242" t="s">
        <v>337</v>
      </c>
      <c r="R3" s="242" t="s">
        <v>313</v>
      </c>
      <c r="S3" s="242" t="s">
        <v>314</v>
      </c>
      <c r="T3" s="242" t="s">
        <v>315</v>
      </c>
      <c r="U3" s="242" t="s">
        <v>316</v>
      </c>
      <c r="V3" s="242" t="s">
        <v>317</v>
      </c>
      <c r="W3" s="242" t="s">
        <v>318</v>
      </c>
      <c r="X3" s="242" t="s">
        <v>319</v>
      </c>
      <c r="Y3" s="242" t="s">
        <v>320</v>
      </c>
      <c r="Z3" s="242" t="s">
        <v>321</v>
      </c>
      <c r="AA3" s="242" t="s">
        <v>322</v>
      </c>
      <c r="AB3" s="242" t="s">
        <v>323</v>
      </c>
      <c r="AC3" s="242" t="s">
        <v>338</v>
      </c>
      <c r="AD3" s="242" t="s">
        <v>325</v>
      </c>
      <c r="AE3" s="242" t="s">
        <v>339</v>
      </c>
      <c r="AF3" s="242" t="s">
        <v>340</v>
      </c>
      <c r="AG3" s="242" t="s">
        <v>328</v>
      </c>
      <c r="AH3" s="242" t="s">
        <v>329</v>
      </c>
      <c r="AI3" s="242" t="s">
        <v>330</v>
      </c>
      <c r="AJ3" s="242" t="s">
        <v>331</v>
      </c>
      <c r="AK3" s="244">
        <v>56650000</v>
      </c>
      <c r="AL3" s="244">
        <v>0</v>
      </c>
      <c r="AM3" s="244">
        <v>0</v>
      </c>
      <c r="AN3" s="244">
        <v>56650000</v>
      </c>
      <c r="AO3" s="244">
        <v>36050000</v>
      </c>
      <c r="AP3" s="244">
        <v>20600000</v>
      </c>
      <c r="AQ3" s="242" t="s">
        <v>341</v>
      </c>
      <c r="AR3" s="242" t="s">
        <v>302</v>
      </c>
      <c r="AS3" s="242" t="s">
        <v>342</v>
      </c>
      <c r="AT3" s="242" t="s">
        <v>302</v>
      </c>
      <c r="AU3" s="243">
        <v>44578</v>
      </c>
      <c r="AV3" s="244">
        <v>56650000</v>
      </c>
      <c r="AW3" s="244">
        <v>0</v>
      </c>
      <c r="AX3" s="242" t="s">
        <v>320</v>
      </c>
      <c r="AY3" s="242" t="s">
        <v>233</v>
      </c>
      <c r="BA3" s="244"/>
      <c r="BB3" s="244"/>
      <c r="BC3" s="244"/>
      <c r="BD3" s="244"/>
      <c r="BE3" s="244">
        <f>AP3</f>
        <v>20600000</v>
      </c>
      <c r="BF3" s="244"/>
      <c r="BG3" s="244"/>
      <c r="BH3" s="244"/>
    </row>
    <row r="4" spans="1:64" s="242" customFormat="1" ht="12" customHeight="1" x14ac:dyDescent="0.25">
      <c r="A4" s="242" t="s">
        <v>301</v>
      </c>
      <c r="B4" s="242" t="s">
        <v>302</v>
      </c>
      <c r="C4" s="243">
        <v>44562</v>
      </c>
      <c r="D4" s="243">
        <v>44926</v>
      </c>
      <c r="E4" s="242" t="s">
        <v>303</v>
      </c>
      <c r="F4" s="243">
        <v>44587</v>
      </c>
      <c r="G4" s="242" t="s">
        <v>304</v>
      </c>
      <c r="H4" s="242" t="s">
        <v>305</v>
      </c>
      <c r="I4" s="242" t="s">
        <v>343</v>
      </c>
      <c r="J4" s="243">
        <v>44588</v>
      </c>
      <c r="K4" s="243">
        <v>44922</v>
      </c>
      <c r="L4" s="242" t="s">
        <v>307</v>
      </c>
      <c r="M4" s="242" t="s">
        <v>308</v>
      </c>
      <c r="N4" s="242" t="s">
        <v>309</v>
      </c>
      <c r="O4" s="242" t="s">
        <v>344</v>
      </c>
      <c r="P4" s="242" t="s">
        <v>345</v>
      </c>
      <c r="Q4" s="242" t="s">
        <v>346</v>
      </c>
      <c r="R4" s="242" t="s">
        <v>313</v>
      </c>
      <c r="S4" s="242" t="s">
        <v>314</v>
      </c>
      <c r="T4" s="242" t="s">
        <v>315</v>
      </c>
      <c r="U4" s="242" t="s">
        <v>316</v>
      </c>
      <c r="V4" s="242" t="s">
        <v>317</v>
      </c>
      <c r="W4" s="242" t="s">
        <v>318</v>
      </c>
      <c r="X4" s="242" t="s">
        <v>347</v>
      </c>
      <c r="Y4" s="242" t="s">
        <v>320</v>
      </c>
      <c r="Z4" s="242" t="s">
        <v>321</v>
      </c>
      <c r="AA4" s="242" t="s">
        <v>322</v>
      </c>
      <c r="AB4" s="242" t="s">
        <v>323</v>
      </c>
      <c r="AC4" s="242" t="s">
        <v>348</v>
      </c>
      <c r="AD4" s="242" t="s">
        <v>325</v>
      </c>
      <c r="AE4" s="242" t="s">
        <v>349</v>
      </c>
      <c r="AF4" s="242" t="s">
        <v>350</v>
      </c>
      <c r="AG4" s="242" t="s">
        <v>328</v>
      </c>
      <c r="AH4" s="242" t="s">
        <v>329</v>
      </c>
      <c r="AI4" s="242" t="s">
        <v>330</v>
      </c>
      <c r="AJ4" s="242" t="s">
        <v>331</v>
      </c>
      <c r="AK4" s="244">
        <v>39655000</v>
      </c>
      <c r="AL4" s="244">
        <v>0</v>
      </c>
      <c r="AM4" s="244">
        <v>0</v>
      </c>
      <c r="AN4" s="244">
        <v>39655000</v>
      </c>
      <c r="AO4" s="244">
        <v>37612166</v>
      </c>
      <c r="AP4" s="244">
        <v>2042834</v>
      </c>
      <c r="AQ4" s="242" t="s">
        <v>351</v>
      </c>
      <c r="AR4" s="242" t="s">
        <v>302</v>
      </c>
      <c r="AS4" s="242" t="s">
        <v>352</v>
      </c>
      <c r="AT4" s="242" t="s">
        <v>302</v>
      </c>
      <c r="AU4" s="243">
        <v>44587</v>
      </c>
      <c r="AV4" s="244">
        <v>39655000</v>
      </c>
      <c r="AW4" s="244">
        <v>0</v>
      </c>
      <c r="AX4" s="242" t="s">
        <v>320</v>
      </c>
      <c r="AY4" s="242" t="s">
        <v>231</v>
      </c>
      <c r="BA4" s="244"/>
      <c r="BB4" s="244"/>
      <c r="BC4" s="244"/>
      <c r="BD4" s="244"/>
      <c r="BE4" s="244">
        <v>2042834</v>
      </c>
      <c r="BF4" s="244"/>
      <c r="BG4" s="244"/>
      <c r="BH4" s="244"/>
    </row>
    <row r="5" spans="1:64" s="242" customFormat="1" ht="12" customHeight="1" x14ac:dyDescent="0.25">
      <c r="A5" s="242" t="s">
        <v>301</v>
      </c>
      <c r="B5" s="242" t="s">
        <v>353</v>
      </c>
      <c r="C5" s="243">
        <v>44562</v>
      </c>
      <c r="D5" s="243">
        <v>44926</v>
      </c>
      <c r="E5" s="242" t="s">
        <v>303</v>
      </c>
      <c r="F5" s="243">
        <v>44622</v>
      </c>
      <c r="G5" s="242" t="s">
        <v>354</v>
      </c>
      <c r="H5" s="242" t="s">
        <v>355</v>
      </c>
      <c r="I5" s="242" t="s">
        <v>356</v>
      </c>
      <c r="J5" s="243">
        <v>44621</v>
      </c>
      <c r="K5" s="243">
        <v>44926</v>
      </c>
      <c r="L5" s="242" t="s">
        <v>357</v>
      </c>
      <c r="M5" s="242" t="s">
        <v>308</v>
      </c>
      <c r="N5" s="242" t="s">
        <v>309</v>
      </c>
      <c r="O5" s="242" t="s">
        <v>358</v>
      </c>
      <c r="P5" s="242" t="s">
        <v>359</v>
      </c>
      <c r="Q5" s="242" t="s">
        <v>360</v>
      </c>
      <c r="R5" s="242" t="s">
        <v>313</v>
      </c>
      <c r="S5" s="242" t="s">
        <v>314</v>
      </c>
      <c r="T5" s="242" t="s">
        <v>361</v>
      </c>
      <c r="U5" s="242" t="s">
        <v>362</v>
      </c>
      <c r="V5" s="242" t="s">
        <v>363</v>
      </c>
      <c r="W5" s="242" t="s">
        <v>364</v>
      </c>
      <c r="X5" s="242" t="s">
        <v>347</v>
      </c>
      <c r="Y5" s="242" t="s">
        <v>320</v>
      </c>
      <c r="Z5" s="242" t="s">
        <v>321</v>
      </c>
      <c r="AA5" s="242" t="s">
        <v>365</v>
      </c>
      <c r="AB5" s="242" t="s">
        <v>366</v>
      </c>
      <c r="AC5" s="242" t="s">
        <v>367</v>
      </c>
      <c r="AD5" s="242" t="s">
        <v>368</v>
      </c>
      <c r="AE5" s="242" t="s">
        <v>369</v>
      </c>
      <c r="AF5" s="242" t="s">
        <v>370</v>
      </c>
      <c r="AG5" s="242" t="s">
        <v>328</v>
      </c>
      <c r="AH5" s="242" t="s">
        <v>329</v>
      </c>
      <c r="AI5" s="242" t="s">
        <v>330</v>
      </c>
      <c r="AJ5" s="242" t="s">
        <v>331</v>
      </c>
      <c r="AK5" s="244">
        <v>50000000</v>
      </c>
      <c r="AL5" s="244">
        <v>0</v>
      </c>
      <c r="AM5" s="244">
        <v>0</v>
      </c>
      <c r="AN5" s="244">
        <v>50000000</v>
      </c>
      <c r="AO5" s="244">
        <v>42425000</v>
      </c>
      <c r="AP5" s="244">
        <v>7575000</v>
      </c>
      <c r="AQ5" s="242" t="s">
        <v>371</v>
      </c>
      <c r="AR5" s="242" t="s">
        <v>302</v>
      </c>
      <c r="AS5" s="242" t="s">
        <v>372</v>
      </c>
      <c r="AT5" s="242" t="s">
        <v>302</v>
      </c>
      <c r="AU5" s="243">
        <v>44622</v>
      </c>
      <c r="AV5" s="244">
        <v>150000000</v>
      </c>
      <c r="AW5" s="244">
        <v>0</v>
      </c>
      <c r="AX5" s="242" t="s">
        <v>320</v>
      </c>
      <c r="AY5" s="242" t="s">
        <v>231</v>
      </c>
      <c r="BA5" s="244"/>
      <c r="BB5" s="244"/>
      <c r="BC5" s="244"/>
      <c r="BD5" s="244">
        <v>7575000</v>
      </c>
      <c r="BE5" s="244"/>
      <c r="BF5" s="244"/>
      <c r="BG5" s="244"/>
      <c r="BH5" s="244"/>
    </row>
    <row r="6" spans="1:64" s="242" customFormat="1" ht="12" hidden="1" customHeight="1" x14ac:dyDescent="0.25">
      <c r="A6" s="242" t="s">
        <v>301</v>
      </c>
      <c r="B6" s="242" t="s">
        <v>353</v>
      </c>
      <c r="C6" s="243">
        <v>44562</v>
      </c>
      <c r="D6" s="243">
        <v>44926</v>
      </c>
      <c r="E6" s="242" t="s">
        <v>303</v>
      </c>
      <c r="F6" s="243">
        <v>44622</v>
      </c>
      <c r="G6" s="242" t="s">
        <v>354</v>
      </c>
      <c r="H6" s="242" t="s">
        <v>355</v>
      </c>
      <c r="I6" s="242" t="s">
        <v>356</v>
      </c>
      <c r="J6" s="243">
        <v>44621</v>
      </c>
      <c r="K6" s="243">
        <v>44926</v>
      </c>
      <c r="L6" s="242" t="s">
        <v>357</v>
      </c>
      <c r="M6" s="242" t="s">
        <v>308</v>
      </c>
      <c r="N6" s="242" t="s">
        <v>309</v>
      </c>
      <c r="O6" s="242" t="s">
        <v>358</v>
      </c>
      <c r="P6" s="242" t="s">
        <v>359</v>
      </c>
      <c r="Q6" s="242" t="s">
        <v>360</v>
      </c>
      <c r="R6" s="242" t="s">
        <v>313</v>
      </c>
      <c r="S6" s="242" t="s">
        <v>314</v>
      </c>
      <c r="T6" s="242" t="s">
        <v>361</v>
      </c>
      <c r="U6" s="242" t="s">
        <v>362</v>
      </c>
      <c r="V6" s="242" t="s">
        <v>363</v>
      </c>
      <c r="W6" s="242" t="s">
        <v>364</v>
      </c>
      <c r="X6" s="242" t="s">
        <v>319</v>
      </c>
      <c r="Y6" s="242" t="s">
        <v>320</v>
      </c>
      <c r="Z6" s="242" t="s">
        <v>321</v>
      </c>
      <c r="AA6" s="242" t="s">
        <v>365</v>
      </c>
      <c r="AB6" s="242" t="s">
        <v>366</v>
      </c>
      <c r="AC6" s="242" t="s">
        <v>367</v>
      </c>
      <c r="AD6" s="242" t="s">
        <v>368</v>
      </c>
      <c r="AE6" s="242" t="s">
        <v>369</v>
      </c>
      <c r="AF6" s="242" t="s">
        <v>370</v>
      </c>
      <c r="AG6" s="242" t="s">
        <v>328</v>
      </c>
      <c r="AH6" s="242" t="s">
        <v>329</v>
      </c>
      <c r="AI6" s="242" t="s">
        <v>330</v>
      </c>
      <c r="AJ6" s="242" t="s">
        <v>331</v>
      </c>
      <c r="AK6" s="244">
        <v>100000000</v>
      </c>
      <c r="AL6" s="244">
        <v>0</v>
      </c>
      <c r="AM6" s="244">
        <v>0</v>
      </c>
      <c r="AN6" s="244">
        <v>100000000</v>
      </c>
      <c r="AO6" s="244">
        <v>85075000</v>
      </c>
      <c r="AP6" s="244">
        <v>14925000</v>
      </c>
      <c r="AQ6" s="242" t="s">
        <v>371</v>
      </c>
      <c r="AR6" s="242" t="s">
        <v>373</v>
      </c>
      <c r="AS6" s="242" t="s">
        <v>372</v>
      </c>
      <c r="AT6" s="242" t="s">
        <v>373</v>
      </c>
      <c r="AU6" s="243">
        <v>44622</v>
      </c>
      <c r="AV6" s="244">
        <v>150000000</v>
      </c>
      <c r="AW6" s="244">
        <v>0</v>
      </c>
      <c r="AX6" s="242" t="s">
        <v>320</v>
      </c>
      <c r="AY6" s="242" t="s">
        <v>233</v>
      </c>
      <c r="BA6" s="244"/>
      <c r="BB6" s="244"/>
      <c r="BC6" s="244"/>
      <c r="BD6" s="244">
        <f>AP6</f>
        <v>14925000</v>
      </c>
      <c r="BE6" s="244"/>
      <c r="BF6" s="244"/>
      <c r="BG6" s="244"/>
      <c r="BH6" s="244"/>
    </row>
    <row r="7" spans="1:64" s="242" customFormat="1" ht="12" customHeight="1" x14ac:dyDescent="0.25">
      <c r="A7" s="242" t="s">
        <v>301</v>
      </c>
      <c r="B7" s="242" t="s">
        <v>374</v>
      </c>
      <c r="C7" s="243">
        <v>44562</v>
      </c>
      <c r="D7" s="243">
        <v>44926</v>
      </c>
      <c r="E7" s="242" t="s">
        <v>303</v>
      </c>
      <c r="F7" s="243">
        <v>44683</v>
      </c>
      <c r="G7" s="242" t="s">
        <v>375</v>
      </c>
      <c r="H7" s="242" t="s">
        <v>376</v>
      </c>
      <c r="I7" s="242" t="s">
        <v>377</v>
      </c>
      <c r="J7" s="243">
        <v>44683</v>
      </c>
      <c r="K7" s="243">
        <v>44926</v>
      </c>
      <c r="L7" s="242" t="s">
        <v>378</v>
      </c>
      <c r="M7" s="242" t="s">
        <v>308</v>
      </c>
      <c r="N7" s="242" t="s">
        <v>309</v>
      </c>
      <c r="O7" s="242" t="s">
        <v>379</v>
      </c>
      <c r="P7" s="242" t="s">
        <v>380</v>
      </c>
      <c r="Q7" s="242" t="s">
        <v>381</v>
      </c>
      <c r="R7" s="242" t="s">
        <v>313</v>
      </c>
      <c r="S7" s="242" t="s">
        <v>314</v>
      </c>
      <c r="T7" s="242" t="s">
        <v>315</v>
      </c>
      <c r="U7" s="242" t="s">
        <v>316</v>
      </c>
      <c r="V7" s="242" t="s">
        <v>382</v>
      </c>
      <c r="W7" s="242" t="s">
        <v>383</v>
      </c>
      <c r="X7" s="242" t="s">
        <v>347</v>
      </c>
      <c r="Y7" s="242" t="s">
        <v>320</v>
      </c>
      <c r="Z7" s="242" t="s">
        <v>321</v>
      </c>
      <c r="AA7" s="242" t="s">
        <v>384</v>
      </c>
      <c r="AB7" s="242" t="s">
        <v>385</v>
      </c>
      <c r="AC7" s="242" t="s">
        <v>386</v>
      </c>
      <c r="AD7" s="242" t="s">
        <v>368</v>
      </c>
      <c r="AE7" s="242" t="s">
        <v>387</v>
      </c>
      <c r="AF7" s="242" t="s">
        <v>388</v>
      </c>
      <c r="AG7" s="242" t="s">
        <v>328</v>
      </c>
      <c r="AH7" s="242" t="s">
        <v>329</v>
      </c>
      <c r="AI7" s="242" t="s">
        <v>330</v>
      </c>
      <c r="AJ7" s="242" t="s">
        <v>331</v>
      </c>
      <c r="AK7" s="244">
        <v>8000000</v>
      </c>
      <c r="AL7" s="244">
        <v>0</v>
      </c>
      <c r="AM7" s="244">
        <v>0</v>
      </c>
      <c r="AN7" s="244">
        <v>8000000</v>
      </c>
      <c r="AO7" s="244">
        <v>130944</v>
      </c>
      <c r="AP7" s="244">
        <v>7869056</v>
      </c>
      <c r="AQ7" s="242" t="s">
        <v>389</v>
      </c>
      <c r="AR7" s="242" t="s">
        <v>302</v>
      </c>
      <c r="AS7" s="242" t="s">
        <v>390</v>
      </c>
      <c r="AT7" s="242" t="s">
        <v>302</v>
      </c>
      <c r="AU7" s="243">
        <v>44683</v>
      </c>
      <c r="AV7" s="244">
        <v>8000000</v>
      </c>
      <c r="AW7" s="244">
        <v>0</v>
      </c>
      <c r="AX7" s="242" t="s">
        <v>320</v>
      </c>
      <c r="AY7" s="242" t="s">
        <v>231</v>
      </c>
      <c r="BA7" s="244"/>
      <c r="BB7" s="244">
        <v>7869056</v>
      </c>
      <c r="BC7" s="244"/>
      <c r="BD7" s="244"/>
      <c r="BE7" s="244"/>
      <c r="BF7" s="244"/>
      <c r="BG7" s="244"/>
      <c r="BH7" s="244"/>
    </row>
    <row r="8" spans="1:64" s="242" customFormat="1" ht="12" customHeight="1" x14ac:dyDescent="0.25">
      <c r="A8" s="242" t="s">
        <v>301</v>
      </c>
      <c r="B8" s="242" t="s">
        <v>358</v>
      </c>
      <c r="C8" s="243">
        <v>44562</v>
      </c>
      <c r="D8" s="243">
        <v>44926</v>
      </c>
      <c r="E8" s="242" t="s">
        <v>303</v>
      </c>
      <c r="F8" s="243">
        <v>44740</v>
      </c>
      <c r="G8" s="242" t="s">
        <v>391</v>
      </c>
      <c r="H8" s="242" t="s">
        <v>392</v>
      </c>
      <c r="I8" s="242" t="s">
        <v>393</v>
      </c>
      <c r="J8" s="243">
        <v>44740</v>
      </c>
      <c r="K8" s="243">
        <v>44926</v>
      </c>
      <c r="L8" s="242" t="s">
        <v>394</v>
      </c>
      <c r="M8" s="242" t="s">
        <v>308</v>
      </c>
      <c r="N8" s="242" t="s">
        <v>309</v>
      </c>
      <c r="O8" s="242" t="s">
        <v>395</v>
      </c>
      <c r="P8" s="242" t="s">
        <v>396</v>
      </c>
      <c r="Q8" s="242" t="s">
        <v>397</v>
      </c>
      <c r="R8" s="242" t="s">
        <v>313</v>
      </c>
      <c r="S8" s="242" t="s">
        <v>314</v>
      </c>
      <c r="T8" s="242" t="s">
        <v>315</v>
      </c>
      <c r="U8" s="242" t="s">
        <v>316</v>
      </c>
      <c r="V8" s="242" t="s">
        <v>398</v>
      </c>
      <c r="W8" s="242" t="s">
        <v>399</v>
      </c>
      <c r="X8" s="242" t="s">
        <v>347</v>
      </c>
      <c r="Y8" s="242" t="s">
        <v>320</v>
      </c>
      <c r="Z8" s="242" t="s">
        <v>321</v>
      </c>
      <c r="AA8" s="242" t="s">
        <v>400</v>
      </c>
      <c r="AB8" s="242" t="s">
        <v>401</v>
      </c>
      <c r="AC8" s="242" t="s">
        <v>402</v>
      </c>
      <c r="AD8" s="242" t="s">
        <v>368</v>
      </c>
      <c r="AE8" s="242" t="s">
        <v>403</v>
      </c>
      <c r="AF8" s="242" t="s">
        <v>404</v>
      </c>
      <c r="AG8" s="242" t="s">
        <v>328</v>
      </c>
      <c r="AH8" s="242" t="s">
        <v>329</v>
      </c>
      <c r="AI8" s="242" t="s">
        <v>330</v>
      </c>
      <c r="AJ8" s="242" t="s">
        <v>331</v>
      </c>
      <c r="AK8" s="244">
        <v>49880000</v>
      </c>
      <c r="AL8" s="244">
        <v>0</v>
      </c>
      <c r="AM8" s="244">
        <v>0</v>
      </c>
      <c r="AN8" s="244">
        <v>49880000</v>
      </c>
      <c r="AO8" s="244">
        <v>42418675</v>
      </c>
      <c r="AP8" s="244">
        <v>7461325</v>
      </c>
      <c r="AQ8" s="242" t="s">
        <v>405</v>
      </c>
      <c r="AR8" s="242" t="s">
        <v>302</v>
      </c>
      <c r="AS8" s="242" t="s">
        <v>406</v>
      </c>
      <c r="AT8" s="242" t="s">
        <v>302</v>
      </c>
      <c r="AU8" s="243">
        <v>44740</v>
      </c>
      <c r="AV8" s="244">
        <v>58000000</v>
      </c>
      <c r="AW8" s="244">
        <v>0</v>
      </c>
      <c r="AX8" s="242" t="s">
        <v>320</v>
      </c>
      <c r="AY8" s="242" t="s">
        <v>231</v>
      </c>
      <c r="BA8" s="244"/>
      <c r="BB8" s="244"/>
      <c r="BC8" s="244">
        <v>7461325</v>
      </c>
      <c r="BD8" s="244"/>
      <c r="BE8" s="244"/>
      <c r="BF8" s="244"/>
      <c r="BG8" s="244"/>
      <c r="BH8" s="244"/>
    </row>
    <row r="9" spans="1:64" ht="12" hidden="1" customHeight="1" x14ac:dyDescent="0.25">
      <c r="A9" s="242" t="s">
        <v>301</v>
      </c>
      <c r="B9" s="242" t="s">
        <v>358</v>
      </c>
      <c r="C9" s="243">
        <v>44562</v>
      </c>
      <c r="D9" s="243">
        <v>44926</v>
      </c>
      <c r="E9" s="242" t="s">
        <v>303</v>
      </c>
      <c r="F9" s="243">
        <v>44740</v>
      </c>
      <c r="G9" s="242" t="s">
        <v>391</v>
      </c>
      <c r="H9" s="242" t="s">
        <v>392</v>
      </c>
      <c r="I9" s="242" t="s">
        <v>393</v>
      </c>
      <c r="J9" s="243">
        <v>44740</v>
      </c>
      <c r="K9" s="243">
        <v>44926</v>
      </c>
      <c r="L9" s="242" t="s">
        <v>394</v>
      </c>
      <c r="M9" s="242" t="s">
        <v>308</v>
      </c>
      <c r="N9" s="242" t="s">
        <v>309</v>
      </c>
      <c r="O9" s="242" t="s">
        <v>395</v>
      </c>
      <c r="P9" s="242" t="s">
        <v>396</v>
      </c>
      <c r="Q9" s="242" t="s">
        <v>397</v>
      </c>
      <c r="R9" s="242" t="s">
        <v>313</v>
      </c>
      <c r="S9" s="242" t="s">
        <v>314</v>
      </c>
      <c r="T9" s="242" t="s">
        <v>315</v>
      </c>
      <c r="U9" s="242" t="s">
        <v>316</v>
      </c>
      <c r="V9" s="242" t="s">
        <v>398</v>
      </c>
      <c r="W9" s="242" t="s">
        <v>399</v>
      </c>
      <c r="X9" s="242" t="s">
        <v>319</v>
      </c>
      <c r="Y9" s="242" t="s">
        <v>320</v>
      </c>
      <c r="Z9" s="242" t="s">
        <v>321</v>
      </c>
      <c r="AA9" s="242" t="s">
        <v>400</v>
      </c>
      <c r="AB9" s="242" t="s">
        <v>401</v>
      </c>
      <c r="AC9" s="242" t="s">
        <v>402</v>
      </c>
      <c r="AD9" s="242" t="s">
        <v>368</v>
      </c>
      <c r="AE9" s="242" t="s">
        <v>403</v>
      </c>
      <c r="AF9" s="242" t="s">
        <v>404</v>
      </c>
      <c r="AG9" s="242" t="s">
        <v>328</v>
      </c>
      <c r="AH9" s="242" t="s">
        <v>329</v>
      </c>
      <c r="AI9" s="242" t="s">
        <v>330</v>
      </c>
      <c r="AJ9" s="242" t="s">
        <v>331</v>
      </c>
      <c r="AK9" s="244">
        <v>8120000</v>
      </c>
      <c r="AL9" s="244">
        <v>0</v>
      </c>
      <c r="AM9" s="244">
        <v>0</v>
      </c>
      <c r="AN9" s="244">
        <v>8120000</v>
      </c>
      <c r="AO9" s="244">
        <v>0</v>
      </c>
      <c r="AP9" s="244">
        <v>8120000</v>
      </c>
      <c r="AQ9" s="242" t="s">
        <v>405</v>
      </c>
      <c r="AR9" s="242" t="s">
        <v>373</v>
      </c>
      <c r="AS9" s="242" t="s">
        <v>406</v>
      </c>
      <c r="AT9" s="242" t="s">
        <v>373</v>
      </c>
      <c r="AU9" s="243">
        <v>44740</v>
      </c>
      <c r="AV9" s="244">
        <v>58000000</v>
      </c>
      <c r="AW9" s="244">
        <v>0</v>
      </c>
      <c r="AX9" s="242" t="s">
        <v>320</v>
      </c>
      <c r="AY9" s="242" t="s">
        <v>233</v>
      </c>
      <c r="BA9" s="244"/>
      <c r="BB9" s="244"/>
      <c r="BC9" s="244">
        <f>AP9</f>
        <v>8120000</v>
      </c>
      <c r="BD9" s="244"/>
      <c r="BE9" s="244"/>
      <c r="BF9" s="244"/>
      <c r="BG9" s="244"/>
      <c r="BH9" s="244"/>
    </row>
    <row r="10" spans="1:64" ht="12" customHeight="1" x14ac:dyDescent="0.25">
      <c r="A10" s="242" t="s">
        <v>301</v>
      </c>
      <c r="B10" s="242" t="s">
        <v>358</v>
      </c>
      <c r="C10" s="243">
        <v>44562</v>
      </c>
      <c r="D10" s="243">
        <v>44926</v>
      </c>
      <c r="E10" s="242" t="s">
        <v>303</v>
      </c>
      <c r="F10" s="243">
        <v>44742</v>
      </c>
      <c r="G10" s="242" t="s">
        <v>407</v>
      </c>
      <c r="H10" s="242" t="s">
        <v>408</v>
      </c>
      <c r="I10" s="242" t="s">
        <v>409</v>
      </c>
      <c r="J10" s="243">
        <v>44743</v>
      </c>
      <c r="K10" s="243">
        <v>44804</v>
      </c>
      <c r="L10" s="242" t="s">
        <v>410</v>
      </c>
      <c r="M10" s="242" t="s">
        <v>308</v>
      </c>
      <c r="N10" s="242" t="s">
        <v>309</v>
      </c>
      <c r="O10" s="242" t="s">
        <v>411</v>
      </c>
      <c r="P10" s="242" t="s">
        <v>412</v>
      </c>
      <c r="Q10" s="242" t="s">
        <v>413</v>
      </c>
      <c r="R10" s="242" t="s">
        <v>313</v>
      </c>
      <c r="S10" s="242" t="s">
        <v>314</v>
      </c>
      <c r="T10" s="242" t="s">
        <v>315</v>
      </c>
      <c r="U10" s="242" t="s">
        <v>316</v>
      </c>
      <c r="V10" s="242" t="s">
        <v>414</v>
      </c>
      <c r="W10" s="242" t="s">
        <v>415</v>
      </c>
      <c r="X10" s="242" t="s">
        <v>347</v>
      </c>
      <c r="Y10" s="242" t="s">
        <v>320</v>
      </c>
      <c r="Z10" s="242" t="s">
        <v>321</v>
      </c>
      <c r="AA10" s="242" t="s">
        <v>322</v>
      </c>
      <c r="AB10" s="242" t="s">
        <v>323</v>
      </c>
      <c r="AC10" s="242" t="s">
        <v>416</v>
      </c>
      <c r="AD10" s="242" t="s">
        <v>368</v>
      </c>
      <c r="AE10" s="242" t="s">
        <v>417</v>
      </c>
      <c r="AF10" s="242" t="s">
        <v>418</v>
      </c>
      <c r="AG10" s="242" t="s">
        <v>328</v>
      </c>
      <c r="AH10" s="242" t="s">
        <v>329</v>
      </c>
      <c r="AI10" s="242" t="s">
        <v>330</v>
      </c>
      <c r="AJ10" s="242" t="s">
        <v>331</v>
      </c>
      <c r="AK10" s="244">
        <v>31697295</v>
      </c>
      <c r="AL10" s="244">
        <v>0</v>
      </c>
      <c r="AM10" s="244">
        <v>0</v>
      </c>
      <c r="AN10" s="244">
        <v>31697295</v>
      </c>
      <c r="AO10" s="244">
        <v>11779127</v>
      </c>
      <c r="AP10" s="244">
        <v>19918168</v>
      </c>
      <c r="AQ10" s="242" t="s">
        <v>419</v>
      </c>
      <c r="AR10" s="242" t="s">
        <v>302</v>
      </c>
      <c r="AS10" s="242" t="s">
        <v>420</v>
      </c>
      <c r="AT10" s="242" t="s">
        <v>302</v>
      </c>
      <c r="AU10" s="243">
        <v>44742</v>
      </c>
      <c r="AV10" s="244">
        <v>32673095</v>
      </c>
      <c r="AW10" s="244">
        <v>0</v>
      </c>
      <c r="AX10" s="242" t="s">
        <v>320</v>
      </c>
      <c r="AY10" s="242" t="s">
        <v>231</v>
      </c>
      <c r="BA10" s="244"/>
      <c r="BB10" s="244"/>
      <c r="BC10" s="244"/>
      <c r="BD10" s="244"/>
      <c r="BE10" s="244">
        <v>19918168</v>
      </c>
      <c r="BF10" s="244"/>
      <c r="BG10" s="244"/>
      <c r="BH10" s="244"/>
    </row>
    <row r="11" spans="1:64" ht="12" hidden="1" customHeight="1" x14ac:dyDescent="0.25">
      <c r="A11" s="242" t="s">
        <v>301</v>
      </c>
      <c r="B11" s="242" t="s">
        <v>358</v>
      </c>
      <c r="C11" s="243">
        <v>44562</v>
      </c>
      <c r="D11" s="243">
        <v>44926</v>
      </c>
      <c r="E11" s="242" t="s">
        <v>303</v>
      </c>
      <c r="F11" s="243">
        <v>44742</v>
      </c>
      <c r="G11" s="242" t="s">
        <v>407</v>
      </c>
      <c r="H11" s="242" t="s">
        <v>408</v>
      </c>
      <c r="I11" s="242" t="s">
        <v>409</v>
      </c>
      <c r="J11" s="243">
        <v>44743</v>
      </c>
      <c r="K11" s="243">
        <v>44804</v>
      </c>
      <c r="L11" s="242" t="s">
        <v>410</v>
      </c>
      <c r="M11" s="242" t="s">
        <v>308</v>
      </c>
      <c r="N11" s="242" t="s">
        <v>309</v>
      </c>
      <c r="O11" s="242" t="s">
        <v>411</v>
      </c>
      <c r="P11" s="242" t="s">
        <v>412</v>
      </c>
      <c r="Q11" s="242" t="s">
        <v>413</v>
      </c>
      <c r="R11" s="242" t="s">
        <v>313</v>
      </c>
      <c r="S11" s="242" t="s">
        <v>314</v>
      </c>
      <c r="T11" s="242" t="s">
        <v>315</v>
      </c>
      <c r="U11" s="242" t="s">
        <v>316</v>
      </c>
      <c r="V11" s="242" t="s">
        <v>414</v>
      </c>
      <c r="W11" s="242" t="s">
        <v>415</v>
      </c>
      <c r="X11" s="242" t="s">
        <v>319</v>
      </c>
      <c r="Y11" s="242" t="s">
        <v>320</v>
      </c>
      <c r="Z11" s="242" t="s">
        <v>321</v>
      </c>
      <c r="AA11" s="242" t="s">
        <v>322</v>
      </c>
      <c r="AB11" s="242" t="s">
        <v>323</v>
      </c>
      <c r="AC11" s="242" t="s">
        <v>416</v>
      </c>
      <c r="AD11" s="242" t="s">
        <v>368</v>
      </c>
      <c r="AE11" s="242" t="s">
        <v>417</v>
      </c>
      <c r="AF11" s="242" t="s">
        <v>418</v>
      </c>
      <c r="AG11" s="242" t="s">
        <v>328</v>
      </c>
      <c r="AH11" s="242" t="s">
        <v>329</v>
      </c>
      <c r="AI11" s="242" t="s">
        <v>330</v>
      </c>
      <c r="AJ11" s="242" t="s">
        <v>331</v>
      </c>
      <c r="AK11" s="244">
        <v>975800</v>
      </c>
      <c r="AL11" s="244">
        <v>0</v>
      </c>
      <c r="AM11" s="244">
        <v>0</v>
      </c>
      <c r="AN11" s="244">
        <v>975800</v>
      </c>
      <c r="AO11" s="244">
        <v>0</v>
      </c>
      <c r="AP11" s="244">
        <v>975800</v>
      </c>
      <c r="AQ11" s="242" t="s">
        <v>419</v>
      </c>
      <c r="AR11" s="242" t="s">
        <v>373</v>
      </c>
      <c r="AS11" s="242" t="s">
        <v>420</v>
      </c>
      <c r="AT11" s="242" t="s">
        <v>373</v>
      </c>
      <c r="AU11" s="243">
        <v>44742</v>
      </c>
      <c r="AV11" s="244">
        <v>32673095</v>
      </c>
      <c r="AW11" s="244">
        <v>0</v>
      </c>
      <c r="AX11" s="242" t="s">
        <v>320</v>
      </c>
      <c r="AY11" s="242" t="s">
        <v>233</v>
      </c>
      <c r="BA11" s="244"/>
      <c r="BB11" s="244"/>
      <c r="BC11" s="244"/>
      <c r="BD11" s="244"/>
      <c r="BE11" s="244">
        <f>AP11</f>
        <v>975800</v>
      </c>
      <c r="BF11" s="244"/>
      <c r="BG11" s="244"/>
      <c r="BH11" s="244"/>
    </row>
    <row r="12" spans="1:64" ht="12" customHeight="1" x14ac:dyDescent="0.25">
      <c r="A12" s="242" t="s">
        <v>301</v>
      </c>
      <c r="B12" s="242" t="s">
        <v>421</v>
      </c>
      <c r="C12" s="243">
        <v>44562</v>
      </c>
      <c r="D12" s="243">
        <v>44926</v>
      </c>
      <c r="E12" s="242" t="s">
        <v>303</v>
      </c>
      <c r="F12" s="243">
        <v>44805</v>
      </c>
      <c r="G12" s="242" t="s">
        <v>407</v>
      </c>
      <c r="H12" s="242" t="s">
        <v>408</v>
      </c>
      <c r="I12" s="242" t="s">
        <v>422</v>
      </c>
      <c r="J12" s="243">
        <v>44805</v>
      </c>
      <c r="K12" s="243">
        <v>44926</v>
      </c>
      <c r="L12" s="242" t="s">
        <v>423</v>
      </c>
      <c r="M12" s="242" t="s">
        <v>308</v>
      </c>
      <c r="N12" s="242" t="s">
        <v>309</v>
      </c>
      <c r="O12" s="242" t="s">
        <v>424</v>
      </c>
      <c r="P12" s="242" t="s">
        <v>425</v>
      </c>
      <c r="Q12" s="242" t="s">
        <v>426</v>
      </c>
      <c r="R12" s="242" t="s">
        <v>313</v>
      </c>
      <c r="S12" s="242" t="s">
        <v>314</v>
      </c>
      <c r="T12" s="242" t="s">
        <v>315</v>
      </c>
      <c r="U12" s="242" t="s">
        <v>316</v>
      </c>
      <c r="V12" s="242" t="s">
        <v>427</v>
      </c>
      <c r="W12" s="242" t="s">
        <v>428</v>
      </c>
      <c r="X12" s="242" t="s">
        <v>347</v>
      </c>
      <c r="Y12" s="242" t="s">
        <v>320</v>
      </c>
      <c r="Z12" s="242" t="s">
        <v>321</v>
      </c>
      <c r="AA12" s="242" t="s">
        <v>322</v>
      </c>
      <c r="AB12" s="242" t="s">
        <v>323</v>
      </c>
      <c r="AC12" s="242" t="s">
        <v>416</v>
      </c>
      <c r="AD12" s="242" t="s">
        <v>368</v>
      </c>
      <c r="AE12" s="242" t="s">
        <v>417</v>
      </c>
      <c r="AF12" s="242" t="s">
        <v>418</v>
      </c>
      <c r="AG12" s="242" t="s">
        <v>328</v>
      </c>
      <c r="AH12" s="242" t="s">
        <v>329</v>
      </c>
      <c r="AI12" s="242" t="s">
        <v>330</v>
      </c>
      <c r="AJ12" s="242" t="s">
        <v>331</v>
      </c>
      <c r="AK12" s="244">
        <v>175663624</v>
      </c>
      <c r="AL12" s="244">
        <v>0</v>
      </c>
      <c r="AM12" s="244">
        <v>0</v>
      </c>
      <c r="AN12" s="244">
        <v>175663624</v>
      </c>
      <c r="AO12" s="244">
        <v>0</v>
      </c>
      <c r="AP12" s="244">
        <v>175663624</v>
      </c>
      <c r="AQ12" s="242" t="s">
        <v>429</v>
      </c>
      <c r="AR12" s="242" t="s">
        <v>302</v>
      </c>
      <c r="AS12" s="242" t="s">
        <v>430</v>
      </c>
      <c r="AT12" s="242" t="s">
        <v>302</v>
      </c>
      <c r="AU12" s="243">
        <v>44805</v>
      </c>
      <c r="AV12" s="244">
        <v>175663624</v>
      </c>
      <c r="AW12" s="244">
        <v>0</v>
      </c>
      <c r="AX12" s="242" t="s">
        <v>320</v>
      </c>
      <c r="AY12" s="242" t="s">
        <v>231</v>
      </c>
      <c r="BA12" s="244"/>
      <c r="BB12" s="244"/>
      <c r="BC12" s="244"/>
      <c r="BD12" s="244"/>
      <c r="BE12" s="244">
        <v>175663624</v>
      </c>
      <c r="BF12" s="244"/>
      <c r="BG12" s="244"/>
      <c r="BH12" s="244"/>
    </row>
    <row r="13" spans="1:64" ht="12" customHeight="1" x14ac:dyDescent="0.25">
      <c r="A13" s="242" t="s">
        <v>301</v>
      </c>
      <c r="B13" s="242" t="s">
        <v>421</v>
      </c>
      <c r="C13" s="243">
        <v>44562</v>
      </c>
      <c r="D13" s="243">
        <v>44926</v>
      </c>
      <c r="E13" s="242" t="s">
        <v>303</v>
      </c>
      <c r="F13" s="243">
        <v>44805</v>
      </c>
      <c r="G13" s="242" t="s">
        <v>407</v>
      </c>
      <c r="H13" s="242" t="s">
        <v>408</v>
      </c>
      <c r="I13" s="242" t="s">
        <v>422</v>
      </c>
      <c r="J13" s="243">
        <v>44805</v>
      </c>
      <c r="K13" s="243">
        <v>44926</v>
      </c>
      <c r="L13" s="242" t="s">
        <v>423</v>
      </c>
      <c r="M13" s="242" t="s">
        <v>308</v>
      </c>
      <c r="N13" s="242" t="s">
        <v>309</v>
      </c>
      <c r="O13" s="242" t="s">
        <v>424</v>
      </c>
      <c r="P13" s="242" t="s">
        <v>425</v>
      </c>
      <c r="Q13" s="242" t="s">
        <v>426</v>
      </c>
      <c r="R13" s="242" t="s">
        <v>313</v>
      </c>
      <c r="S13" s="242" t="s">
        <v>314</v>
      </c>
      <c r="T13" s="242" t="s">
        <v>315</v>
      </c>
      <c r="U13" s="242" t="s">
        <v>316</v>
      </c>
      <c r="V13" s="242" t="s">
        <v>414</v>
      </c>
      <c r="W13" s="242" t="s">
        <v>415</v>
      </c>
      <c r="X13" s="242" t="s">
        <v>347</v>
      </c>
      <c r="Y13" s="242" t="s">
        <v>320</v>
      </c>
      <c r="Z13" s="242" t="s">
        <v>321</v>
      </c>
      <c r="AA13" s="242" t="s">
        <v>322</v>
      </c>
      <c r="AB13" s="242" t="s">
        <v>323</v>
      </c>
      <c r="AC13" s="242" t="s">
        <v>416</v>
      </c>
      <c r="AD13" s="242" t="s">
        <v>368</v>
      </c>
      <c r="AE13" s="242" t="s">
        <v>417</v>
      </c>
      <c r="AF13" s="242" t="s">
        <v>418</v>
      </c>
      <c r="AG13" s="242" t="s">
        <v>328</v>
      </c>
      <c r="AH13" s="242" t="s">
        <v>329</v>
      </c>
      <c r="AI13" s="242" t="s">
        <v>330</v>
      </c>
      <c r="AJ13" s="242" t="s">
        <v>331</v>
      </c>
      <c r="AK13" s="244">
        <v>217250961</v>
      </c>
      <c r="AL13" s="244">
        <v>0</v>
      </c>
      <c r="AM13" s="244">
        <v>0</v>
      </c>
      <c r="AN13" s="244">
        <v>217250961</v>
      </c>
      <c r="AO13" s="244">
        <v>62200164</v>
      </c>
      <c r="AP13" s="244">
        <v>155050797</v>
      </c>
      <c r="AQ13" s="242" t="s">
        <v>429</v>
      </c>
      <c r="AR13" s="242" t="s">
        <v>373</v>
      </c>
      <c r="AS13" s="242" t="s">
        <v>430</v>
      </c>
      <c r="AT13" s="242" t="s">
        <v>373</v>
      </c>
      <c r="AU13" s="243">
        <v>44805</v>
      </c>
      <c r="AV13" s="244">
        <v>217250961</v>
      </c>
      <c r="AW13" s="244">
        <v>0</v>
      </c>
      <c r="AX13" s="242" t="s">
        <v>320</v>
      </c>
      <c r="AY13" s="242" t="s">
        <v>231</v>
      </c>
      <c r="BA13" s="244"/>
      <c r="BB13" s="244"/>
      <c r="BC13" s="244"/>
      <c r="BD13" s="244"/>
      <c r="BE13" s="244">
        <v>155050797</v>
      </c>
      <c r="BF13" s="244"/>
      <c r="BG13" s="244"/>
      <c r="BH13" s="244"/>
    </row>
    <row r="14" spans="1:64" ht="12" hidden="1" customHeight="1" x14ac:dyDescent="0.25">
      <c r="A14" s="242" t="s">
        <v>301</v>
      </c>
      <c r="B14" s="242" t="s">
        <v>421</v>
      </c>
      <c r="C14" s="243">
        <v>44562</v>
      </c>
      <c r="D14" s="243">
        <v>44926</v>
      </c>
      <c r="E14" s="242" t="s">
        <v>303</v>
      </c>
      <c r="F14" s="243">
        <v>44805</v>
      </c>
      <c r="G14" s="242" t="s">
        <v>407</v>
      </c>
      <c r="H14" s="242" t="s">
        <v>408</v>
      </c>
      <c r="I14" s="242" t="s">
        <v>422</v>
      </c>
      <c r="J14" s="243">
        <v>44805</v>
      </c>
      <c r="K14" s="243">
        <v>44926</v>
      </c>
      <c r="L14" s="242" t="s">
        <v>423</v>
      </c>
      <c r="M14" s="242" t="s">
        <v>308</v>
      </c>
      <c r="N14" s="242" t="s">
        <v>309</v>
      </c>
      <c r="O14" s="242" t="s">
        <v>424</v>
      </c>
      <c r="P14" s="242" t="s">
        <v>425</v>
      </c>
      <c r="Q14" s="242" t="s">
        <v>426</v>
      </c>
      <c r="R14" s="242" t="s">
        <v>313</v>
      </c>
      <c r="S14" s="242" t="s">
        <v>314</v>
      </c>
      <c r="T14" s="242" t="s">
        <v>315</v>
      </c>
      <c r="U14" s="242" t="s">
        <v>316</v>
      </c>
      <c r="V14" s="242" t="s">
        <v>431</v>
      </c>
      <c r="W14" s="242" t="s">
        <v>432</v>
      </c>
      <c r="X14" s="242" t="s">
        <v>319</v>
      </c>
      <c r="Y14" s="242" t="s">
        <v>320</v>
      </c>
      <c r="Z14" s="242" t="s">
        <v>321</v>
      </c>
      <c r="AA14" s="242" t="s">
        <v>322</v>
      </c>
      <c r="AB14" s="242" t="s">
        <v>323</v>
      </c>
      <c r="AC14" s="242" t="s">
        <v>416</v>
      </c>
      <c r="AD14" s="242" t="s">
        <v>368</v>
      </c>
      <c r="AE14" s="242" t="s">
        <v>417</v>
      </c>
      <c r="AF14" s="242" t="s">
        <v>418</v>
      </c>
      <c r="AG14" s="242" t="s">
        <v>328</v>
      </c>
      <c r="AH14" s="242" t="s">
        <v>329</v>
      </c>
      <c r="AI14" s="242" t="s">
        <v>330</v>
      </c>
      <c r="AJ14" s="242" t="s">
        <v>331</v>
      </c>
      <c r="AK14" s="244">
        <v>3182084</v>
      </c>
      <c r="AL14" s="244">
        <v>0</v>
      </c>
      <c r="AM14" s="244">
        <v>0</v>
      </c>
      <c r="AN14" s="244">
        <v>3182084</v>
      </c>
      <c r="AO14" s="244">
        <v>2395200</v>
      </c>
      <c r="AP14" s="244">
        <v>786884</v>
      </c>
      <c r="AQ14" s="242" t="s">
        <v>429</v>
      </c>
      <c r="AR14" s="242" t="s">
        <v>353</v>
      </c>
      <c r="AS14" s="242" t="s">
        <v>430</v>
      </c>
      <c r="AT14" s="242" t="s">
        <v>353</v>
      </c>
      <c r="AU14" s="243">
        <v>44805</v>
      </c>
      <c r="AV14" s="244">
        <v>7185600</v>
      </c>
      <c r="AW14" s="244">
        <v>0</v>
      </c>
      <c r="AX14" s="242" t="s">
        <v>320</v>
      </c>
      <c r="AY14" s="242" t="s">
        <v>233</v>
      </c>
      <c r="BA14" s="244"/>
      <c r="BB14" s="244">
        <f>AP14/3</f>
        <v>262294.66666666669</v>
      </c>
      <c r="BC14" s="244">
        <f>AP14/3</f>
        <v>262294.66666666669</v>
      </c>
      <c r="BD14" s="244">
        <f>AP14/3</f>
        <v>262294.66666666669</v>
      </c>
      <c r="BE14" s="244"/>
      <c r="BF14" s="244"/>
      <c r="BG14" s="244"/>
      <c r="BH14" s="244"/>
    </row>
    <row r="15" spans="1:64" ht="12" customHeight="1" x14ac:dyDescent="0.25">
      <c r="A15" s="242" t="s">
        <v>301</v>
      </c>
      <c r="B15" s="242" t="s">
        <v>421</v>
      </c>
      <c r="C15" s="243">
        <v>44562</v>
      </c>
      <c r="D15" s="243">
        <v>44926</v>
      </c>
      <c r="E15" s="242" t="s">
        <v>303</v>
      </c>
      <c r="F15" s="243">
        <v>44805</v>
      </c>
      <c r="G15" s="242" t="s">
        <v>407</v>
      </c>
      <c r="H15" s="242" t="s">
        <v>408</v>
      </c>
      <c r="I15" s="242" t="s">
        <v>422</v>
      </c>
      <c r="J15" s="243">
        <v>44805</v>
      </c>
      <c r="K15" s="243">
        <v>44926</v>
      </c>
      <c r="L15" s="242" t="s">
        <v>423</v>
      </c>
      <c r="M15" s="242" t="s">
        <v>308</v>
      </c>
      <c r="N15" s="242" t="s">
        <v>309</v>
      </c>
      <c r="O15" s="242" t="s">
        <v>424</v>
      </c>
      <c r="P15" s="242" t="s">
        <v>425</v>
      </c>
      <c r="Q15" s="242" t="s">
        <v>426</v>
      </c>
      <c r="R15" s="242" t="s">
        <v>313</v>
      </c>
      <c r="S15" s="242" t="s">
        <v>314</v>
      </c>
      <c r="T15" s="242" t="s">
        <v>315</v>
      </c>
      <c r="U15" s="242" t="s">
        <v>316</v>
      </c>
      <c r="V15" s="242" t="s">
        <v>431</v>
      </c>
      <c r="W15" s="242" t="s">
        <v>432</v>
      </c>
      <c r="X15" s="242" t="s">
        <v>347</v>
      </c>
      <c r="Y15" s="242" t="s">
        <v>320</v>
      </c>
      <c r="Z15" s="242" t="s">
        <v>321</v>
      </c>
      <c r="AA15" s="242" t="s">
        <v>322</v>
      </c>
      <c r="AB15" s="242" t="s">
        <v>323</v>
      </c>
      <c r="AC15" s="242" t="s">
        <v>416</v>
      </c>
      <c r="AD15" s="242" t="s">
        <v>368</v>
      </c>
      <c r="AE15" s="242" t="s">
        <v>417</v>
      </c>
      <c r="AF15" s="242" t="s">
        <v>418</v>
      </c>
      <c r="AG15" s="242" t="s">
        <v>328</v>
      </c>
      <c r="AH15" s="242" t="s">
        <v>329</v>
      </c>
      <c r="AI15" s="242" t="s">
        <v>330</v>
      </c>
      <c r="AJ15" s="242" t="s">
        <v>331</v>
      </c>
      <c r="AK15" s="244">
        <v>4003516</v>
      </c>
      <c r="AL15" s="244">
        <v>0</v>
      </c>
      <c r="AM15" s="244">
        <v>0</v>
      </c>
      <c r="AN15" s="244">
        <v>4003516</v>
      </c>
      <c r="AO15" s="244">
        <v>1197600</v>
      </c>
      <c r="AP15" s="244">
        <v>2805916</v>
      </c>
      <c r="AQ15" s="242" t="s">
        <v>429</v>
      </c>
      <c r="AR15" s="242" t="s">
        <v>433</v>
      </c>
      <c r="AS15" s="242" t="s">
        <v>430</v>
      </c>
      <c r="AT15" s="242" t="s">
        <v>433</v>
      </c>
      <c r="AU15" s="243">
        <v>44805</v>
      </c>
      <c r="AV15" s="244">
        <v>7185600</v>
      </c>
      <c r="AW15" s="244">
        <v>0</v>
      </c>
      <c r="AX15" s="242" t="s">
        <v>320</v>
      </c>
      <c r="AY15" s="242" t="s">
        <v>231</v>
      </c>
      <c r="BA15" s="244"/>
      <c r="BB15" s="244"/>
      <c r="BC15" s="244"/>
      <c r="BD15" s="244"/>
      <c r="BE15" s="244">
        <v>2805916</v>
      </c>
      <c r="BF15" s="244"/>
      <c r="BG15" s="244"/>
      <c r="BH15" s="244"/>
    </row>
    <row r="16" spans="1:64" ht="12" customHeight="1" x14ac:dyDescent="0.25">
      <c r="A16" s="242" t="s">
        <v>301</v>
      </c>
      <c r="B16" s="242" t="s">
        <v>421</v>
      </c>
      <c r="C16" s="243">
        <v>44562</v>
      </c>
      <c r="D16" s="243">
        <v>44926</v>
      </c>
      <c r="E16" s="242" t="s">
        <v>303</v>
      </c>
      <c r="F16" s="243">
        <v>44805</v>
      </c>
      <c r="G16" s="242" t="s">
        <v>407</v>
      </c>
      <c r="H16" s="242" t="s">
        <v>408</v>
      </c>
      <c r="I16" s="242" t="s">
        <v>422</v>
      </c>
      <c r="J16" s="243">
        <v>44805</v>
      </c>
      <c r="K16" s="243">
        <v>44926</v>
      </c>
      <c r="L16" s="242" t="s">
        <v>423</v>
      </c>
      <c r="M16" s="242" t="s">
        <v>308</v>
      </c>
      <c r="N16" s="242" t="s">
        <v>309</v>
      </c>
      <c r="O16" s="242" t="s">
        <v>424</v>
      </c>
      <c r="P16" s="242" t="s">
        <v>425</v>
      </c>
      <c r="Q16" s="242" t="s">
        <v>426</v>
      </c>
      <c r="R16" s="242" t="s">
        <v>313</v>
      </c>
      <c r="S16" s="242" t="s">
        <v>314</v>
      </c>
      <c r="T16" s="242" t="s">
        <v>315</v>
      </c>
      <c r="U16" s="242" t="s">
        <v>316</v>
      </c>
      <c r="V16" s="242" t="s">
        <v>434</v>
      </c>
      <c r="W16" s="242" t="s">
        <v>435</v>
      </c>
      <c r="X16" s="242" t="s">
        <v>347</v>
      </c>
      <c r="Y16" s="242" t="s">
        <v>320</v>
      </c>
      <c r="Z16" s="242" t="s">
        <v>321</v>
      </c>
      <c r="AA16" s="242" t="s">
        <v>322</v>
      </c>
      <c r="AB16" s="242" t="s">
        <v>323</v>
      </c>
      <c r="AC16" s="242" t="s">
        <v>416</v>
      </c>
      <c r="AD16" s="242" t="s">
        <v>368</v>
      </c>
      <c r="AE16" s="242" t="s">
        <v>417</v>
      </c>
      <c r="AF16" s="242" t="s">
        <v>418</v>
      </c>
      <c r="AG16" s="242" t="s">
        <v>328</v>
      </c>
      <c r="AH16" s="242" t="s">
        <v>329</v>
      </c>
      <c r="AI16" s="242" t="s">
        <v>330</v>
      </c>
      <c r="AJ16" s="242" t="s">
        <v>331</v>
      </c>
      <c r="AK16" s="244">
        <v>23800000</v>
      </c>
      <c r="AL16" s="244">
        <v>0</v>
      </c>
      <c r="AM16" s="244">
        <v>0</v>
      </c>
      <c r="AN16" s="244">
        <v>23800000</v>
      </c>
      <c r="AO16" s="244">
        <v>0</v>
      </c>
      <c r="AP16" s="244">
        <v>23800000</v>
      </c>
      <c r="AQ16" s="242" t="s">
        <v>429</v>
      </c>
      <c r="AR16" s="242" t="s">
        <v>374</v>
      </c>
      <c r="AS16" s="242" t="s">
        <v>430</v>
      </c>
      <c r="AT16" s="242" t="s">
        <v>374</v>
      </c>
      <c r="AU16" s="243">
        <v>44805</v>
      </c>
      <c r="AV16" s="244">
        <v>23800000</v>
      </c>
      <c r="AW16" s="244">
        <v>0</v>
      </c>
      <c r="AX16" s="242" t="s">
        <v>320</v>
      </c>
      <c r="AY16" s="242" t="s">
        <v>231</v>
      </c>
      <c r="BA16" s="244"/>
      <c r="BB16" s="244"/>
      <c r="BC16" s="244"/>
      <c r="BD16" s="244"/>
      <c r="BE16" s="244">
        <v>23800000</v>
      </c>
      <c r="BF16" s="244"/>
      <c r="BG16" s="244"/>
      <c r="BH16" s="244"/>
    </row>
    <row r="17" spans="1:64" ht="12" hidden="1" customHeight="1" x14ac:dyDescent="0.25">
      <c r="A17" s="242" t="s">
        <v>301</v>
      </c>
      <c r="B17" s="242" t="s">
        <v>421</v>
      </c>
      <c r="C17" s="243">
        <v>44562</v>
      </c>
      <c r="D17" s="243">
        <v>44926</v>
      </c>
      <c r="E17" s="242" t="s">
        <v>303</v>
      </c>
      <c r="F17" s="243">
        <v>44806</v>
      </c>
      <c r="G17" s="242" t="s">
        <v>436</v>
      </c>
      <c r="H17" s="242" t="s">
        <v>437</v>
      </c>
      <c r="I17" s="242" t="s">
        <v>438</v>
      </c>
      <c r="J17" s="243">
        <v>44806</v>
      </c>
      <c r="K17" s="243">
        <v>44926</v>
      </c>
      <c r="L17" s="242" t="s">
        <v>439</v>
      </c>
      <c r="M17" s="242" t="s">
        <v>308</v>
      </c>
      <c r="N17" s="242" t="s">
        <v>309</v>
      </c>
      <c r="O17" s="242" t="s">
        <v>440</v>
      </c>
      <c r="P17" s="242" t="s">
        <v>441</v>
      </c>
      <c r="Q17" s="242" t="s">
        <v>442</v>
      </c>
      <c r="R17" s="242" t="s">
        <v>313</v>
      </c>
      <c r="S17" s="242" t="s">
        <v>314</v>
      </c>
      <c r="T17" s="242" t="s">
        <v>315</v>
      </c>
      <c r="U17" s="242" t="s">
        <v>316</v>
      </c>
      <c r="V17" s="242" t="s">
        <v>317</v>
      </c>
      <c r="W17" s="242" t="s">
        <v>318</v>
      </c>
      <c r="X17" s="242" t="s">
        <v>319</v>
      </c>
      <c r="Y17" s="242" t="s">
        <v>320</v>
      </c>
      <c r="Z17" s="242" t="s">
        <v>321</v>
      </c>
      <c r="AA17" s="242" t="s">
        <v>322</v>
      </c>
      <c r="AB17" s="242" t="s">
        <v>323</v>
      </c>
      <c r="AC17" s="242" t="s">
        <v>443</v>
      </c>
      <c r="AD17" s="242" t="s">
        <v>368</v>
      </c>
      <c r="AE17" s="242" t="s">
        <v>444</v>
      </c>
      <c r="AF17" s="242" t="s">
        <v>445</v>
      </c>
      <c r="AG17" s="242" t="s">
        <v>328</v>
      </c>
      <c r="AH17" s="242" t="s">
        <v>329</v>
      </c>
      <c r="AI17" s="242" t="s">
        <v>330</v>
      </c>
      <c r="AJ17" s="242" t="s">
        <v>331</v>
      </c>
      <c r="AK17" s="244">
        <v>280463582</v>
      </c>
      <c r="AL17" s="244">
        <v>0</v>
      </c>
      <c r="AM17" s="244">
        <v>0</v>
      </c>
      <c r="AN17" s="244">
        <v>280463582</v>
      </c>
      <c r="AO17" s="244">
        <v>238394045</v>
      </c>
      <c r="AP17" s="244">
        <v>42069537</v>
      </c>
      <c r="AQ17" s="242" t="s">
        <v>446</v>
      </c>
      <c r="AR17" s="242" t="s">
        <v>302</v>
      </c>
      <c r="AS17" s="242" t="s">
        <v>447</v>
      </c>
      <c r="AT17" s="242" t="s">
        <v>302</v>
      </c>
      <c r="AU17" s="243">
        <v>44806</v>
      </c>
      <c r="AV17" s="244">
        <v>280463582</v>
      </c>
      <c r="AW17" s="244">
        <v>0</v>
      </c>
      <c r="AX17" s="242" t="s">
        <v>320</v>
      </c>
      <c r="AY17" s="242" t="s">
        <v>232</v>
      </c>
      <c r="BA17" s="244"/>
      <c r="BB17" s="244">
        <f>AP17</f>
        <v>42069537</v>
      </c>
      <c r="BC17" s="244"/>
      <c r="BD17" s="244"/>
      <c r="BE17" s="244"/>
      <c r="BF17" s="244"/>
      <c r="BG17" s="244"/>
      <c r="BH17" s="244"/>
      <c r="BI17" s="244"/>
      <c r="BJ17" s="244"/>
      <c r="BK17" s="244"/>
      <c r="BL17" s="244"/>
    </row>
    <row r="18" spans="1:64" ht="12" customHeight="1" x14ac:dyDescent="0.25">
      <c r="A18" s="242" t="s">
        <v>301</v>
      </c>
      <c r="B18" s="242" t="s">
        <v>322</v>
      </c>
      <c r="C18" s="243">
        <v>44562</v>
      </c>
      <c r="D18" s="243">
        <v>44926</v>
      </c>
      <c r="E18" s="242" t="s">
        <v>303</v>
      </c>
      <c r="F18" s="243">
        <v>44841</v>
      </c>
      <c r="G18" s="242" t="s">
        <v>375</v>
      </c>
      <c r="H18" s="242" t="s">
        <v>376</v>
      </c>
      <c r="I18" s="242" t="s">
        <v>448</v>
      </c>
      <c r="J18" s="243">
        <v>44840</v>
      </c>
      <c r="K18" s="243">
        <v>44910</v>
      </c>
      <c r="L18" s="242" t="s">
        <v>449</v>
      </c>
      <c r="M18" s="242" t="s">
        <v>308</v>
      </c>
      <c r="N18" s="242" t="s">
        <v>309</v>
      </c>
      <c r="O18" s="242" t="s">
        <v>450</v>
      </c>
      <c r="P18" s="242" t="s">
        <v>451</v>
      </c>
      <c r="Q18" s="242" t="s">
        <v>452</v>
      </c>
      <c r="R18" s="242" t="s">
        <v>313</v>
      </c>
      <c r="S18" s="242" t="s">
        <v>314</v>
      </c>
      <c r="T18" s="242" t="s">
        <v>315</v>
      </c>
      <c r="U18" s="242" t="s">
        <v>316</v>
      </c>
      <c r="V18" s="242" t="s">
        <v>453</v>
      </c>
      <c r="W18" s="242" t="s">
        <v>454</v>
      </c>
      <c r="X18" s="242" t="s">
        <v>347</v>
      </c>
      <c r="Y18" s="242" t="s">
        <v>320</v>
      </c>
      <c r="Z18" s="242" t="s">
        <v>321</v>
      </c>
      <c r="AA18" s="242" t="s">
        <v>384</v>
      </c>
      <c r="AB18" s="242" t="s">
        <v>385</v>
      </c>
      <c r="AC18" s="242" t="s">
        <v>455</v>
      </c>
      <c r="AD18" s="242" t="s">
        <v>368</v>
      </c>
      <c r="AE18" s="242" t="s">
        <v>456</v>
      </c>
      <c r="AF18" s="242" t="s">
        <v>457</v>
      </c>
      <c r="AG18" s="242" t="s">
        <v>328</v>
      </c>
      <c r="AH18" s="242" t="s">
        <v>329</v>
      </c>
      <c r="AI18" s="242" t="s">
        <v>330</v>
      </c>
      <c r="AJ18" s="242" t="s">
        <v>331</v>
      </c>
      <c r="AK18" s="244">
        <v>10550000</v>
      </c>
      <c r="AL18" s="244">
        <v>0</v>
      </c>
      <c r="AM18" s="244">
        <v>0</v>
      </c>
      <c r="AN18" s="244">
        <v>10550000</v>
      </c>
      <c r="AO18" s="244">
        <v>5323297</v>
      </c>
      <c r="AP18" s="244">
        <v>5226703</v>
      </c>
      <c r="AQ18" s="242" t="s">
        <v>458</v>
      </c>
      <c r="AR18" s="242" t="s">
        <v>302</v>
      </c>
      <c r="AS18" s="242" t="s">
        <v>459</v>
      </c>
      <c r="AT18" s="242" t="s">
        <v>302</v>
      </c>
      <c r="AU18" s="243">
        <v>44841</v>
      </c>
      <c r="AV18" s="244">
        <v>10550000</v>
      </c>
      <c r="AW18" s="244">
        <v>0</v>
      </c>
      <c r="AX18" s="242" t="s">
        <v>320</v>
      </c>
      <c r="AY18" s="242" t="s">
        <v>231</v>
      </c>
      <c r="BA18" s="244"/>
      <c r="BB18" s="244"/>
      <c r="BC18" s="244"/>
      <c r="BD18" s="244">
        <v>5226703</v>
      </c>
      <c r="BE18" s="244"/>
      <c r="BF18" s="244"/>
      <c r="BG18" s="244"/>
      <c r="BH18" s="244"/>
      <c r="BI18" s="244"/>
      <c r="BJ18" s="244"/>
      <c r="BK18" s="244"/>
      <c r="BL18" s="244"/>
    </row>
    <row r="19" spans="1:64" ht="12" customHeight="1" x14ac:dyDescent="0.25">
      <c r="A19" s="242" t="s">
        <v>301</v>
      </c>
      <c r="B19" s="242" t="s">
        <v>407</v>
      </c>
      <c r="C19" s="243">
        <v>44562</v>
      </c>
      <c r="D19" s="243">
        <v>44926</v>
      </c>
      <c r="E19" s="242" t="s">
        <v>303</v>
      </c>
      <c r="F19" s="243">
        <v>44887</v>
      </c>
      <c r="G19" s="242" t="s">
        <v>460</v>
      </c>
      <c r="H19" s="242" t="s">
        <v>461</v>
      </c>
      <c r="I19" s="242" t="s">
        <v>462</v>
      </c>
      <c r="J19" s="243">
        <v>44886</v>
      </c>
      <c r="K19" s="243">
        <v>44926</v>
      </c>
      <c r="L19" s="242" t="s">
        <v>463</v>
      </c>
      <c r="M19" s="242" t="s">
        <v>308</v>
      </c>
      <c r="N19" s="242" t="s">
        <v>309</v>
      </c>
      <c r="O19" s="242" t="s">
        <v>464</v>
      </c>
      <c r="P19" s="242" t="s">
        <v>465</v>
      </c>
      <c r="Q19" s="242" t="s">
        <v>466</v>
      </c>
      <c r="R19" s="242" t="s">
        <v>313</v>
      </c>
      <c r="S19" s="242" t="s">
        <v>314</v>
      </c>
      <c r="T19" s="242" t="s">
        <v>315</v>
      </c>
      <c r="U19" s="242" t="s">
        <v>316</v>
      </c>
      <c r="V19" s="242" t="s">
        <v>467</v>
      </c>
      <c r="W19" s="242" t="s">
        <v>468</v>
      </c>
      <c r="X19" s="242" t="s">
        <v>347</v>
      </c>
      <c r="Y19" s="242" t="s">
        <v>320</v>
      </c>
      <c r="Z19" s="242" t="s">
        <v>321</v>
      </c>
      <c r="AA19" s="242" t="s">
        <v>322</v>
      </c>
      <c r="AB19" s="242" t="s">
        <v>323</v>
      </c>
      <c r="AC19" s="242" t="s">
        <v>469</v>
      </c>
      <c r="AD19" s="242" t="s">
        <v>368</v>
      </c>
      <c r="AE19" s="242" t="s">
        <v>470</v>
      </c>
      <c r="AF19" s="242" t="s">
        <v>471</v>
      </c>
      <c r="AG19" s="242" t="s">
        <v>328</v>
      </c>
      <c r="AH19" s="242" t="s">
        <v>329</v>
      </c>
      <c r="AI19" s="242" t="s">
        <v>330</v>
      </c>
      <c r="AJ19" s="242" t="s">
        <v>331</v>
      </c>
      <c r="AK19" s="244">
        <v>717570</v>
      </c>
      <c r="AL19" s="244">
        <v>0</v>
      </c>
      <c r="AM19" s="244">
        <v>0</v>
      </c>
      <c r="AN19" s="244">
        <v>717570</v>
      </c>
      <c r="AO19" s="244">
        <v>0</v>
      </c>
      <c r="AP19" s="244">
        <v>717570</v>
      </c>
      <c r="AQ19" s="242" t="s">
        <v>472</v>
      </c>
      <c r="AR19" s="242" t="s">
        <v>302</v>
      </c>
      <c r="AS19" s="242" t="s">
        <v>473</v>
      </c>
      <c r="AT19" s="242" t="s">
        <v>302</v>
      </c>
      <c r="AU19" s="243">
        <v>44887</v>
      </c>
      <c r="AV19" s="244">
        <v>1305000</v>
      </c>
      <c r="AW19" s="244">
        <v>0</v>
      </c>
      <c r="AX19" s="242" t="s">
        <v>320</v>
      </c>
      <c r="AY19" s="242" t="s">
        <v>231</v>
      </c>
      <c r="BA19" s="244"/>
      <c r="BB19" s="244"/>
      <c r="BC19" s="244"/>
      <c r="BD19" s="244">
        <v>717570</v>
      </c>
      <c r="BE19" s="244"/>
      <c r="BF19" s="244"/>
      <c r="BG19" s="244"/>
      <c r="BH19" s="244"/>
      <c r="BI19" s="244"/>
      <c r="BJ19" s="244"/>
      <c r="BK19" s="244"/>
      <c r="BL19" s="244"/>
    </row>
    <row r="20" spans="1:64" ht="12" hidden="1" customHeight="1" x14ac:dyDescent="0.25">
      <c r="A20" s="242" t="s">
        <v>301</v>
      </c>
      <c r="B20" s="242" t="s">
        <v>407</v>
      </c>
      <c r="C20" s="243">
        <v>44562</v>
      </c>
      <c r="D20" s="243">
        <v>44926</v>
      </c>
      <c r="E20" s="242" t="s">
        <v>303</v>
      </c>
      <c r="F20" s="243">
        <v>44889</v>
      </c>
      <c r="G20" s="242" t="s">
        <v>304</v>
      </c>
      <c r="H20" s="242" t="s">
        <v>305</v>
      </c>
      <c r="I20" s="242" t="s">
        <v>474</v>
      </c>
      <c r="J20" s="243">
        <v>44588</v>
      </c>
      <c r="K20" s="243">
        <v>44921</v>
      </c>
      <c r="L20" s="242" t="s">
        <v>475</v>
      </c>
      <c r="M20" s="242" t="s">
        <v>308</v>
      </c>
      <c r="N20" s="242" t="s">
        <v>309</v>
      </c>
      <c r="O20" s="242" t="s">
        <v>476</v>
      </c>
      <c r="P20" s="242" t="s">
        <v>477</v>
      </c>
      <c r="Q20" s="242" t="s">
        <v>478</v>
      </c>
      <c r="R20" s="242" t="s">
        <v>313</v>
      </c>
      <c r="S20" s="242" t="s">
        <v>314</v>
      </c>
      <c r="T20" s="242" t="s">
        <v>315</v>
      </c>
      <c r="U20" s="242" t="s">
        <v>316</v>
      </c>
      <c r="V20" s="242" t="s">
        <v>479</v>
      </c>
      <c r="W20" s="242" t="s">
        <v>480</v>
      </c>
      <c r="X20" s="242" t="s">
        <v>319</v>
      </c>
      <c r="Y20" s="242" t="s">
        <v>320</v>
      </c>
      <c r="Z20" s="242" t="s">
        <v>321</v>
      </c>
      <c r="AA20" s="242" t="s">
        <v>322</v>
      </c>
      <c r="AB20" s="242" t="s">
        <v>323</v>
      </c>
      <c r="AC20" s="242" t="s">
        <v>481</v>
      </c>
      <c r="AD20" s="242" t="s">
        <v>325</v>
      </c>
      <c r="AE20" s="242" t="s">
        <v>482</v>
      </c>
      <c r="AF20" s="242" t="s">
        <v>483</v>
      </c>
      <c r="AG20" s="242" t="s">
        <v>328</v>
      </c>
      <c r="AH20" s="242" t="s">
        <v>329</v>
      </c>
      <c r="AI20" s="242" t="s">
        <v>330</v>
      </c>
      <c r="AJ20" s="242" t="s">
        <v>331</v>
      </c>
      <c r="AK20" s="244">
        <v>12500000</v>
      </c>
      <c r="AL20" s="244">
        <v>0</v>
      </c>
      <c r="AM20" s="244">
        <v>0</v>
      </c>
      <c r="AN20" s="244">
        <v>12500000</v>
      </c>
      <c r="AO20" s="244">
        <v>7916667</v>
      </c>
      <c r="AP20" s="244">
        <v>4583333</v>
      </c>
      <c r="AQ20" s="242" t="s">
        <v>484</v>
      </c>
      <c r="AR20" s="242" t="s">
        <v>302</v>
      </c>
      <c r="AS20" s="242" t="s">
        <v>485</v>
      </c>
      <c r="AT20" s="242" t="s">
        <v>302</v>
      </c>
      <c r="AU20" s="243">
        <v>44889</v>
      </c>
      <c r="AV20" s="244">
        <v>12500000</v>
      </c>
      <c r="AW20" s="244">
        <v>0</v>
      </c>
      <c r="AX20" s="242" t="s">
        <v>320</v>
      </c>
      <c r="AY20" s="242" t="s">
        <v>233</v>
      </c>
      <c r="BA20" s="244"/>
      <c r="BB20" s="244"/>
      <c r="BC20" s="244"/>
      <c r="BD20" s="244">
        <f>AP20</f>
        <v>4583333</v>
      </c>
      <c r="BE20" s="244"/>
      <c r="BF20" s="244"/>
      <c r="BG20" s="244"/>
      <c r="BH20" s="244"/>
      <c r="BI20" s="244"/>
      <c r="BJ20" s="244"/>
      <c r="BK20" s="244"/>
      <c r="BL20" s="244"/>
    </row>
    <row r="21" spans="1:64" ht="12" customHeight="1" x14ac:dyDescent="0.25">
      <c r="A21" s="242" t="s">
        <v>301</v>
      </c>
      <c r="B21" s="242" t="s">
        <v>391</v>
      </c>
      <c r="C21" s="243">
        <v>44562</v>
      </c>
      <c r="D21" s="243">
        <v>44926</v>
      </c>
      <c r="E21" s="242" t="s">
        <v>303</v>
      </c>
      <c r="F21" s="243">
        <v>44924</v>
      </c>
      <c r="G21" s="242" t="s">
        <v>304</v>
      </c>
      <c r="H21" s="242" t="s">
        <v>305</v>
      </c>
      <c r="I21" s="242" t="s">
        <v>486</v>
      </c>
      <c r="J21" s="243">
        <v>44924</v>
      </c>
      <c r="K21" s="243">
        <v>44926</v>
      </c>
      <c r="L21" s="242" t="s">
        <v>373</v>
      </c>
      <c r="M21" s="242" t="s">
        <v>308</v>
      </c>
      <c r="N21" s="242" t="s">
        <v>309</v>
      </c>
      <c r="O21" s="242" t="s">
        <v>487</v>
      </c>
      <c r="P21" s="242" t="s">
        <v>488</v>
      </c>
      <c r="Q21" s="242" t="s">
        <v>489</v>
      </c>
      <c r="R21" s="242" t="s">
        <v>313</v>
      </c>
      <c r="S21" s="242" t="s">
        <v>314</v>
      </c>
      <c r="T21" s="242" t="s">
        <v>315</v>
      </c>
      <c r="U21" s="242" t="s">
        <v>316</v>
      </c>
      <c r="V21" s="242" t="s">
        <v>317</v>
      </c>
      <c r="W21" s="242" t="s">
        <v>318</v>
      </c>
      <c r="X21" s="242" t="s">
        <v>347</v>
      </c>
      <c r="Y21" s="242" t="s">
        <v>320</v>
      </c>
      <c r="Z21" s="242" t="s">
        <v>321</v>
      </c>
      <c r="AA21" s="242" t="s">
        <v>322</v>
      </c>
      <c r="AB21" s="242" t="s">
        <v>323</v>
      </c>
      <c r="AC21" s="242" t="s">
        <v>490</v>
      </c>
      <c r="AD21" s="242" t="s">
        <v>325</v>
      </c>
      <c r="AE21" s="242" t="s">
        <v>491</v>
      </c>
      <c r="AF21" s="242" t="s">
        <v>492</v>
      </c>
      <c r="AG21" s="242" t="s">
        <v>328</v>
      </c>
      <c r="AH21" s="242" t="s">
        <v>329</v>
      </c>
      <c r="AI21" s="242" t="s">
        <v>330</v>
      </c>
      <c r="AJ21" s="242" t="s">
        <v>331</v>
      </c>
      <c r="AK21" s="244">
        <v>1802500</v>
      </c>
      <c r="AL21" s="244">
        <v>0</v>
      </c>
      <c r="AM21" s="244">
        <v>0</v>
      </c>
      <c r="AN21" s="244">
        <v>1802500</v>
      </c>
      <c r="AO21" s="244">
        <v>0</v>
      </c>
      <c r="AP21" s="244">
        <v>1802500</v>
      </c>
      <c r="AQ21" s="242" t="s">
        <v>493</v>
      </c>
      <c r="AR21" s="242" t="s">
        <v>302</v>
      </c>
      <c r="AS21" s="242" t="s">
        <v>494</v>
      </c>
      <c r="AT21" s="242" t="s">
        <v>302</v>
      </c>
      <c r="AU21" s="243">
        <v>44924</v>
      </c>
      <c r="AV21" s="244">
        <v>1802500</v>
      </c>
      <c r="AW21" s="244">
        <v>0</v>
      </c>
      <c r="AX21" s="242" t="s">
        <v>320</v>
      </c>
      <c r="AY21" s="242" t="s">
        <v>231</v>
      </c>
      <c r="BA21" s="244"/>
      <c r="BB21" s="244">
        <v>1802500</v>
      </c>
      <c r="BC21" s="244"/>
      <c r="BD21" s="244"/>
      <c r="BE21" s="244"/>
      <c r="BF21" s="244"/>
      <c r="BG21" s="244"/>
      <c r="BH21" s="244"/>
      <c r="BI21" s="244"/>
      <c r="BJ21" s="244"/>
      <c r="BK21" s="244"/>
      <c r="BL21" s="244"/>
    </row>
    <row r="22" spans="1:64" x14ac:dyDescent="0.25">
      <c r="BA22" s="244">
        <f>SUBTOTAL(9,BA2:BA20)</f>
        <v>0</v>
      </c>
      <c r="BB22" s="244">
        <f>SUBTOTAL(9,BB2:BB21)</f>
        <v>9671556</v>
      </c>
      <c r="BC22" s="244">
        <f>SUBTOTAL(9,BC2:BC20)</f>
        <v>7461325</v>
      </c>
      <c r="BD22" s="244">
        <f>SUBTOTAL(9,BD2:BD20)</f>
        <v>13519273</v>
      </c>
      <c r="BE22" s="244">
        <f>SUBTOTAL(9,BE2:BE20)</f>
        <v>379281339</v>
      </c>
      <c r="BF22" s="244"/>
      <c r="BG22" s="244"/>
      <c r="BH22" s="244"/>
      <c r="BI22" s="244"/>
      <c r="BJ22" s="244"/>
      <c r="BK22" s="244"/>
      <c r="BL22" s="244"/>
    </row>
    <row r="23" spans="1:64" x14ac:dyDescent="0.25">
      <c r="BB23" s="244"/>
      <c r="BC23" s="244"/>
      <c r="BD23" s="244"/>
      <c r="BE23" s="244"/>
      <c r="BF23" s="244"/>
      <c r="BG23" s="244"/>
      <c r="BH23" s="244"/>
      <c r="BI23" s="244"/>
      <c r="BJ23" s="244"/>
      <c r="BK23" s="244"/>
      <c r="BL23" s="244"/>
    </row>
    <row r="24" spans="1:64" x14ac:dyDescent="0.25">
      <c r="BB24" s="244"/>
      <c r="BC24" s="244"/>
      <c r="BD24" s="244"/>
      <c r="BE24" s="244"/>
      <c r="BF24" s="244"/>
      <c r="BG24" s="244"/>
      <c r="BH24" s="244"/>
      <c r="BI24" s="244"/>
      <c r="BJ24" s="244"/>
      <c r="BK24" s="244"/>
      <c r="BL24" s="244"/>
    </row>
    <row r="25" spans="1:64" x14ac:dyDescent="0.25">
      <c r="BB25" s="244"/>
      <c r="BC25" s="244"/>
      <c r="BD25" s="244"/>
      <c r="BE25" s="244"/>
      <c r="BF25" s="244"/>
      <c r="BG25" s="244"/>
      <c r="BH25" s="244"/>
      <c r="BI25" s="244"/>
      <c r="BJ25" s="244"/>
      <c r="BK25" s="244"/>
      <c r="BL25" s="244"/>
    </row>
    <row r="26" spans="1:64" x14ac:dyDescent="0.25">
      <c r="BB26" s="244"/>
      <c r="BC26" s="244"/>
      <c r="BD26" s="244"/>
      <c r="BE26" s="244"/>
      <c r="BF26" s="244"/>
      <c r="BG26" s="244"/>
      <c r="BH26" s="244"/>
      <c r="BI26" s="244"/>
      <c r="BJ26" s="244"/>
      <c r="BK26" s="244"/>
      <c r="BL26" s="244"/>
    </row>
    <row r="27" spans="1:64" x14ac:dyDescent="0.25">
      <c r="BB27" s="244"/>
      <c r="BC27" s="244"/>
      <c r="BD27" s="244"/>
      <c r="BE27" s="244"/>
      <c r="BF27" s="244"/>
      <c r="BG27" s="244"/>
      <c r="BH27" s="244"/>
      <c r="BI27" s="244"/>
      <c r="BJ27" s="244"/>
      <c r="BK27" s="244"/>
      <c r="BL27" s="244"/>
    </row>
    <row r="28" spans="1:64" x14ac:dyDescent="0.25">
      <c r="BB28" s="244"/>
      <c r="BC28" s="244"/>
      <c r="BD28" s="244"/>
      <c r="BE28" s="244"/>
      <c r="BF28" s="244"/>
      <c r="BG28" s="244"/>
      <c r="BH28" s="244"/>
      <c r="BI28" s="244"/>
      <c r="BJ28" s="244"/>
      <c r="BK28" s="244"/>
      <c r="BL28" s="244"/>
    </row>
    <row r="29" spans="1:64" x14ac:dyDescent="0.25">
      <c r="BB29" s="244"/>
      <c r="BC29" s="244"/>
      <c r="BD29" s="244"/>
      <c r="BE29" s="244"/>
      <c r="BF29" s="244"/>
      <c r="BG29" s="244"/>
      <c r="BH29" s="244"/>
      <c r="BI29" s="244"/>
      <c r="BJ29" s="244"/>
      <c r="BK29" s="244"/>
      <c r="BL29" s="244"/>
    </row>
    <row r="30" spans="1:64" x14ac:dyDescent="0.25">
      <c r="BB30" s="244"/>
      <c r="BC30" s="244"/>
      <c r="BD30" s="244"/>
      <c r="BE30" s="244"/>
      <c r="BF30" s="244"/>
      <c r="BG30" s="244"/>
      <c r="BH30" s="244"/>
      <c r="BI30" s="244"/>
      <c r="BJ30" s="244"/>
      <c r="BK30" s="244"/>
      <c r="BL30" s="244"/>
    </row>
    <row r="31" spans="1:64" x14ac:dyDescent="0.25">
      <c r="BB31" s="244"/>
      <c r="BC31" s="244"/>
      <c r="BD31" s="244"/>
      <c r="BE31" s="244"/>
      <c r="BF31" s="244"/>
      <c r="BG31" s="244"/>
      <c r="BH31" s="244"/>
      <c r="BI31" s="244"/>
      <c r="BJ31" s="244"/>
      <c r="BK31" s="244"/>
      <c r="BL31" s="244"/>
    </row>
    <row r="32" spans="1:64" x14ac:dyDescent="0.25">
      <c r="BB32" s="244"/>
      <c r="BC32" s="244"/>
      <c r="BD32" s="244"/>
      <c r="BE32" s="244"/>
      <c r="BF32" s="244"/>
      <c r="BG32" s="244"/>
      <c r="BH32" s="244"/>
      <c r="BI32" s="244"/>
      <c r="BJ32" s="244"/>
      <c r="BK32" s="244"/>
      <c r="BL32" s="244"/>
    </row>
  </sheetData>
  <autoFilter ref="A1:AY21" xr:uid="{00000000-0009-0000-0000-000007000000}">
    <filterColumn colId="50">
      <filters>
        <filter val="Meta 1"/>
      </filters>
    </filterColumn>
  </autoFilter>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workbookViewId="0">
      <selection activeCell="L17" sqref="L17"/>
    </sheetView>
  </sheetViews>
  <sheetFormatPr baseColWidth="10" defaultColWidth="9.140625" defaultRowHeight="15" x14ac:dyDescent="0.25"/>
  <cols>
    <col min="1" max="3" width="11.42578125" customWidth="1"/>
    <col min="4" max="4" width="61.85546875" customWidth="1"/>
    <col min="5" max="5" width="11.42578125" customWidth="1"/>
    <col min="6" max="6" width="38.5703125" customWidth="1"/>
    <col min="7" max="256" width="11.42578125" customWidth="1"/>
  </cols>
  <sheetData>
    <row r="1" spans="1:6" ht="39" thickBot="1" x14ac:dyDescent="0.3">
      <c r="A1" s="218" t="s">
        <v>495</v>
      </c>
      <c r="B1" s="218" t="s">
        <v>496</v>
      </c>
      <c r="C1" s="218" t="s">
        <v>497</v>
      </c>
      <c r="D1" s="218" t="s">
        <v>498</v>
      </c>
      <c r="E1" s="218" t="s">
        <v>41</v>
      </c>
      <c r="F1" s="218" t="s">
        <v>499</v>
      </c>
    </row>
    <row r="2" spans="1:6" ht="15" customHeight="1" thickBot="1" x14ac:dyDescent="0.3">
      <c r="A2" s="219" t="s">
        <v>408</v>
      </c>
      <c r="B2" s="220">
        <v>1016</v>
      </c>
      <c r="C2" s="220">
        <v>1335</v>
      </c>
      <c r="D2" s="232" t="s">
        <v>418</v>
      </c>
      <c r="E2" s="221">
        <v>358107221</v>
      </c>
      <c r="F2" s="235" t="s">
        <v>500</v>
      </c>
    </row>
    <row r="3" spans="1:6" ht="15" customHeight="1" thickBot="1" x14ac:dyDescent="0.3">
      <c r="A3" s="222" t="s">
        <v>437</v>
      </c>
      <c r="B3" s="223">
        <v>1020</v>
      </c>
      <c r="C3" s="223">
        <v>1345</v>
      </c>
      <c r="D3" s="233" t="s">
        <v>445</v>
      </c>
      <c r="E3" s="224">
        <v>42069537</v>
      </c>
      <c r="F3" s="236" t="s">
        <v>501</v>
      </c>
    </row>
    <row r="4" spans="1:6" ht="15" customHeight="1" thickBot="1" x14ac:dyDescent="0.3">
      <c r="A4" s="222" t="s">
        <v>305</v>
      </c>
      <c r="B4" s="223">
        <v>399</v>
      </c>
      <c r="C4" s="223">
        <v>373</v>
      </c>
      <c r="D4" s="233" t="s">
        <v>340</v>
      </c>
      <c r="E4" s="224">
        <v>20600000</v>
      </c>
      <c r="F4" s="236" t="s">
        <v>502</v>
      </c>
    </row>
    <row r="5" spans="1:6" ht="15" customHeight="1" thickBot="1" x14ac:dyDescent="0.3">
      <c r="A5" s="222" t="s">
        <v>408</v>
      </c>
      <c r="B5" s="223" t="s">
        <v>409</v>
      </c>
      <c r="C5" s="223">
        <v>1166</v>
      </c>
      <c r="D5" s="233" t="s">
        <v>418</v>
      </c>
      <c r="E5" s="224">
        <v>20893968</v>
      </c>
      <c r="F5" s="236" t="s">
        <v>503</v>
      </c>
    </row>
    <row r="6" spans="1:6" ht="15" customHeight="1" thickBot="1" x14ac:dyDescent="0.3">
      <c r="A6" s="222" t="s">
        <v>355</v>
      </c>
      <c r="B6" s="223">
        <v>911</v>
      </c>
      <c r="C6" s="223">
        <v>927</v>
      </c>
      <c r="D6" s="233" t="s">
        <v>370</v>
      </c>
      <c r="E6" s="224">
        <v>22500000</v>
      </c>
      <c r="F6" s="236" t="s">
        <v>504</v>
      </c>
    </row>
    <row r="7" spans="1:6" ht="15" customHeight="1" thickBot="1" x14ac:dyDescent="0.3">
      <c r="A7" s="222" t="s">
        <v>392</v>
      </c>
      <c r="B7" s="223">
        <v>931</v>
      </c>
      <c r="C7" s="223">
        <v>1155</v>
      </c>
      <c r="D7" s="233" t="s">
        <v>404</v>
      </c>
      <c r="E7" s="224">
        <v>15581325</v>
      </c>
      <c r="F7" s="236" t="s">
        <v>505</v>
      </c>
    </row>
    <row r="8" spans="1:6" s="231" customFormat="1" ht="15" customHeight="1" thickBot="1" x14ac:dyDescent="0.3">
      <c r="A8" s="228" t="s">
        <v>376</v>
      </c>
      <c r="B8" s="229" t="s">
        <v>377</v>
      </c>
      <c r="C8" s="229">
        <v>1032</v>
      </c>
      <c r="D8" s="234" t="s">
        <v>388</v>
      </c>
      <c r="E8" s="230">
        <v>7869056</v>
      </c>
      <c r="F8" s="237" t="s">
        <v>506</v>
      </c>
    </row>
    <row r="9" spans="1:6" ht="15" customHeight="1" thickBot="1" x14ac:dyDescent="0.3">
      <c r="A9" s="222" t="s">
        <v>376</v>
      </c>
      <c r="B9" s="223">
        <v>1078</v>
      </c>
      <c r="C9" s="223">
        <v>1470</v>
      </c>
      <c r="D9" s="233" t="s">
        <v>457</v>
      </c>
      <c r="E9" s="224">
        <v>5226703</v>
      </c>
      <c r="F9" s="236" t="s">
        <v>507</v>
      </c>
    </row>
    <row r="10" spans="1:6" ht="15" customHeight="1" thickBot="1" x14ac:dyDescent="0.3">
      <c r="A10" s="222" t="s">
        <v>305</v>
      </c>
      <c r="B10" s="223" t="s">
        <v>474</v>
      </c>
      <c r="C10" s="223">
        <v>1644</v>
      </c>
      <c r="D10" s="233" t="s">
        <v>483</v>
      </c>
      <c r="E10" s="224">
        <v>4583333</v>
      </c>
      <c r="F10" s="236" t="s">
        <v>508</v>
      </c>
    </row>
    <row r="11" spans="1:6" ht="15" customHeight="1" thickBot="1" x14ac:dyDescent="0.3">
      <c r="A11" s="222" t="s">
        <v>408</v>
      </c>
      <c r="B11" s="223">
        <v>1016</v>
      </c>
      <c r="C11" s="223">
        <v>1335</v>
      </c>
      <c r="D11" s="233" t="s">
        <v>418</v>
      </c>
      <c r="E11" s="224">
        <v>2805916</v>
      </c>
      <c r="F11" s="236" t="s">
        <v>509</v>
      </c>
    </row>
    <row r="12" spans="1:6" ht="15" customHeight="1" thickBot="1" x14ac:dyDescent="0.3">
      <c r="A12" s="222" t="s">
        <v>305</v>
      </c>
      <c r="B12" s="223">
        <v>184</v>
      </c>
      <c r="C12" s="223">
        <v>205</v>
      </c>
      <c r="D12" s="233" t="s">
        <v>327</v>
      </c>
      <c r="E12" s="224">
        <v>2231667</v>
      </c>
      <c r="F12" s="236" t="s">
        <v>510</v>
      </c>
    </row>
    <row r="13" spans="1:6" ht="15" customHeight="1" thickBot="1" x14ac:dyDescent="0.3">
      <c r="A13" s="222" t="s">
        <v>305</v>
      </c>
      <c r="B13" s="223">
        <v>810</v>
      </c>
      <c r="C13" s="223">
        <v>805</v>
      </c>
      <c r="D13" s="233" t="s">
        <v>350</v>
      </c>
      <c r="E13" s="224">
        <v>2042834</v>
      </c>
      <c r="F13" s="238" t="s">
        <v>511</v>
      </c>
    </row>
    <row r="14" spans="1:6" ht="15" customHeight="1" thickBot="1" x14ac:dyDescent="0.3">
      <c r="A14" s="222" t="s">
        <v>305</v>
      </c>
      <c r="B14" s="223" t="s">
        <v>486</v>
      </c>
      <c r="C14" s="223">
        <v>2028</v>
      </c>
      <c r="D14" s="233" t="s">
        <v>492</v>
      </c>
      <c r="E14" s="224">
        <v>1802500</v>
      </c>
      <c r="F14" s="236" t="s">
        <v>512</v>
      </c>
    </row>
    <row r="15" spans="1:6" ht="15" customHeight="1" thickBot="1" x14ac:dyDescent="0.3">
      <c r="A15" s="222" t="s">
        <v>408</v>
      </c>
      <c r="B15" s="223">
        <v>1016</v>
      </c>
      <c r="C15" s="223">
        <v>1335</v>
      </c>
      <c r="D15" s="233" t="s">
        <v>418</v>
      </c>
      <c r="E15" s="224">
        <v>786884</v>
      </c>
      <c r="F15" s="236" t="s">
        <v>509</v>
      </c>
    </row>
    <row r="16" spans="1:6" ht="15" customHeight="1" thickBot="1" x14ac:dyDescent="0.3">
      <c r="A16" s="222" t="s">
        <v>461</v>
      </c>
      <c r="B16" s="223" t="s">
        <v>462</v>
      </c>
      <c r="C16" s="223">
        <v>1638</v>
      </c>
      <c r="D16" s="233" t="s">
        <v>471</v>
      </c>
      <c r="E16" s="224">
        <v>717570</v>
      </c>
      <c r="F16" s="236" t="s">
        <v>513</v>
      </c>
    </row>
    <row r="17" spans="1:6" ht="25.5" x14ac:dyDescent="0.25">
      <c r="A17" s="225"/>
      <c r="B17" s="218" t="s">
        <v>514</v>
      </c>
      <c r="C17" s="225"/>
      <c r="D17" s="225"/>
      <c r="E17" s="226">
        <v>504225714</v>
      </c>
      <c r="F17" s="225"/>
    </row>
    <row r="18" spans="1:6" x14ac:dyDescent="0.25">
      <c r="A18" s="227" t="s">
        <v>515</v>
      </c>
    </row>
    <row r="19" spans="1:6" x14ac:dyDescent="0.25">
      <c r="A19" s="227" t="s">
        <v>516</v>
      </c>
    </row>
    <row r="20" spans="1:6" x14ac:dyDescent="0.25">
      <c r="A20" s="227" t="s">
        <v>517</v>
      </c>
    </row>
    <row r="21" spans="1:6" x14ac:dyDescent="0.25">
      <c r="A21" s="227" t="s">
        <v>518</v>
      </c>
    </row>
    <row r="22" spans="1:6" x14ac:dyDescent="0.25">
      <c r="A22" s="227" t="s">
        <v>519</v>
      </c>
    </row>
    <row r="23" spans="1:6" x14ac:dyDescent="0.25">
      <c r="A23" s="227" t="s">
        <v>520</v>
      </c>
    </row>
    <row r="24" spans="1:6" x14ac:dyDescent="0.25">
      <c r="A24" s="227" t="s">
        <v>521</v>
      </c>
    </row>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topLeftCell="A24" zoomScale="60" zoomScaleNormal="60" workbookViewId="0">
      <selection activeCell="A5" sqref="A5:AE5"/>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03" t="s">
        <v>0</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c r="BG1" s="703"/>
      <c r="BH1" s="703"/>
      <c r="BI1" s="704" t="s">
        <v>94</v>
      </c>
      <c r="BJ1" s="704"/>
      <c r="BK1" s="704"/>
    </row>
    <row r="2" spans="1:63" ht="15.95" customHeight="1" x14ac:dyDescent="0.25">
      <c r="A2" s="703" t="s">
        <v>2</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4" t="s">
        <v>3</v>
      </c>
      <c r="BJ2" s="704"/>
      <c r="BK2" s="704"/>
    </row>
    <row r="3" spans="1:63" ht="26.1" customHeight="1" x14ac:dyDescent="0.25">
      <c r="A3" s="703" t="s">
        <v>522</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3"/>
      <c r="BC3" s="703"/>
      <c r="BD3" s="703"/>
      <c r="BE3" s="703"/>
      <c r="BF3" s="703"/>
      <c r="BG3" s="703"/>
      <c r="BH3" s="703"/>
      <c r="BI3" s="704" t="s">
        <v>5</v>
      </c>
      <c r="BJ3" s="704"/>
      <c r="BK3" s="704"/>
    </row>
    <row r="4" spans="1:63" ht="15.95" customHeight="1" x14ac:dyDescent="0.25">
      <c r="A4" s="703" t="s">
        <v>523</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0" t="s">
        <v>524</v>
      </c>
      <c r="BJ4" s="701"/>
      <c r="BK4" s="702"/>
    </row>
    <row r="5" spans="1:63" ht="26.1" customHeight="1" x14ac:dyDescent="0.25">
      <c r="A5" s="705" t="s">
        <v>123</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G5" s="705" t="s">
        <v>525</v>
      </c>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6"/>
      <c r="BJ5" s="706"/>
      <c r="BK5" s="706"/>
    </row>
    <row r="6" spans="1:63" ht="31.5" customHeight="1" x14ac:dyDescent="0.25">
      <c r="A6" s="146" t="s">
        <v>526</v>
      </c>
      <c r="B6" s="711"/>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row>
    <row r="7" spans="1:63" ht="31.5" customHeight="1" x14ac:dyDescent="0.25">
      <c r="A7" s="147" t="s">
        <v>527</v>
      </c>
      <c r="B7" s="709"/>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0"/>
    </row>
    <row r="8" spans="1:63" ht="18.75" customHeight="1" x14ac:dyDescent="0.25">
      <c r="A8" s="138"/>
      <c r="B8" s="138"/>
      <c r="C8" s="138"/>
      <c r="D8" s="138"/>
      <c r="E8" s="138"/>
      <c r="F8" s="138"/>
      <c r="G8" s="138"/>
      <c r="H8" s="138"/>
      <c r="I8" s="138"/>
      <c r="J8" s="138"/>
      <c r="K8" s="139"/>
      <c r="L8" s="139"/>
      <c r="M8" s="139"/>
      <c r="N8" s="139"/>
      <c r="O8" s="139"/>
      <c r="P8" s="139"/>
      <c r="Q8" s="139"/>
      <c r="R8" s="139"/>
      <c r="S8" s="139"/>
      <c r="T8" s="139"/>
      <c r="U8" s="139"/>
      <c r="V8" s="139"/>
      <c r="W8" s="139"/>
      <c r="X8" s="139"/>
      <c r="Y8" s="139"/>
      <c r="Z8" s="139"/>
      <c r="AA8" s="139"/>
      <c r="AB8" s="139"/>
      <c r="AC8" s="139"/>
      <c r="AD8" s="139"/>
      <c r="AE8" s="139"/>
      <c r="AG8" s="138"/>
      <c r="AH8" s="139"/>
      <c r="AI8" s="139"/>
      <c r="AJ8" s="139"/>
      <c r="AK8" s="139"/>
      <c r="AL8" s="139"/>
      <c r="AM8" s="139"/>
      <c r="AN8" s="139"/>
      <c r="AO8" s="139"/>
    </row>
    <row r="9" spans="1:63" ht="30" customHeight="1" x14ac:dyDescent="0.25">
      <c r="A9" s="707" t="s">
        <v>528</v>
      </c>
      <c r="B9" s="183" t="s">
        <v>8</v>
      </c>
      <c r="C9" s="183" t="s">
        <v>30</v>
      </c>
      <c r="D9" s="709" t="s">
        <v>31</v>
      </c>
      <c r="E9" s="710"/>
      <c r="F9" s="183" t="s">
        <v>32</v>
      </c>
      <c r="G9" s="183" t="s">
        <v>33</v>
      </c>
      <c r="H9" s="709" t="s">
        <v>34</v>
      </c>
      <c r="I9" s="710"/>
      <c r="J9" s="183" t="s">
        <v>35</v>
      </c>
      <c r="K9" s="183" t="s">
        <v>36</v>
      </c>
      <c r="L9" s="709" t="s">
        <v>37</v>
      </c>
      <c r="M9" s="710"/>
      <c r="N9" s="183" t="s">
        <v>38</v>
      </c>
      <c r="O9" s="183" t="s">
        <v>39</v>
      </c>
      <c r="P9" s="709" t="s">
        <v>40</v>
      </c>
      <c r="Q9" s="710"/>
      <c r="R9" s="709" t="s">
        <v>529</v>
      </c>
      <c r="S9" s="710"/>
      <c r="T9" s="709" t="s">
        <v>530</v>
      </c>
      <c r="U9" s="712"/>
      <c r="V9" s="712"/>
      <c r="W9" s="712"/>
      <c r="X9" s="712"/>
      <c r="Y9" s="710"/>
      <c r="Z9" s="709" t="s">
        <v>531</v>
      </c>
      <c r="AA9" s="712"/>
      <c r="AB9" s="712"/>
      <c r="AC9" s="712"/>
      <c r="AD9" s="712"/>
      <c r="AE9" s="710"/>
      <c r="AG9" s="707" t="s">
        <v>528</v>
      </c>
      <c r="AH9" s="183" t="s">
        <v>8</v>
      </c>
      <c r="AI9" s="183" t="s">
        <v>30</v>
      </c>
      <c r="AJ9" s="709" t="s">
        <v>31</v>
      </c>
      <c r="AK9" s="710"/>
      <c r="AL9" s="183" t="s">
        <v>32</v>
      </c>
      <c r="AM9" s="183" t="s">
        <v>33</v>
      </c>
      <c r="AN9" s="709" t="s">
        <v>34</v>
      </c>
      <c r="AO9" s="710"/>
      <c r="AP9" s="183" t="s">
        <v>35</v>
      </c>
      <c r="AQ9" s="183" t="s">
        <v>36</v>
      </c>
      <c r="AR9" s="709" t="s">
        <v>37</v>
      </c>
      <c r="AS9" s="710"/>
      <c r="AT9" s="183" t="s">
        <v>38</v>
      </c>
      <c r="AU9" s="183" t="s">
        <v>39</v>
      </c>
      <c r="AV9" s="709" t="s">
        <v>40</v>
      </c>
      <c r="AW9" s="710"/>
      <c r="AX9" s="709" t="s">
        <v>529</v>
      </c>
      <c r="AY9" s="710"/>
      <c r="AZ9" s="709" t="s">
        <v>530</v>
      </c>
      <c r="BA9" s="712"/>
      <c r="BB9" s="712"/>
      <c r="BC9" s="712"/>
      <c r="BD9" s="712"/>
      <c r="BE9" s="710"/>
      <c r="BF9" s="709" t="s">
        <v>531</v>
      </c>
      <c r="BG9" s="712"/>
      <c r="BH9" s="712"/>
      <c r="BI9" s="712"/>
      <c r="BJ9" s="712"/>
      <c r="BK9" s="710"/>
    </row>
    <row r="10" spans="1:63" ht="36" customHeight="1" x14ac:dyDescent="0.25">
      <c r="A10" s="708"/>
      <c r="B10" s="111" t="s">
        <v>532</v>
      </c>
      <c r="C10" s="111" t="s">
        <v>532</v>
      </c>
      <c r="D10" s="111" t="s">
        <v>532</v>
      </c>
      <c r="E10" s="111" t="s">
        <v>533</v>
      </c>
      <c r="F10" s="111" t="s">
        <v>532</v>
      </c>
      <c r="G10" s="111" t="s">
        <v>532</v>
      </c>
      <c r="H10" s="111" t="s">
        <v>532</v>
      </c>
      <c r="I10" s="111" t="s">
        <v>533</v>
      </c>
      <c r="J10" s="111" t="s">
        <v>532</v>
      </c>
      <c r="K10" s="111" t="s">
        <v>532</v>
      </c>
      <c r="L10" s="111" t="s">
        <v>532</v>
      </c>
      <c r="M10" s="111" t="s">
        <v>533</v>
      </c>
      <c r="N10" s="111" t="s">
        <v>532</v>
      </c>
      <c r="O10" s="111" t="s">
        <v>532</v>
      </c>
      <c r="P10" s="111" t="s">
        <v>532</v>
      </c>
      <c r="Q10" s="111" t="s">
        <v>533</v>
      </c>
      <c r="R10" s="111" t="s">
        <v>532</v>
      </c>
      <c r="S10" s="111" t="s">
        <v>533</v>
      </c>
      <c r="T10" s="177" t="s">
        <v>534</v>
      </c>
      <c r="U10" s="177" t="s">
        <v>535</v>
      </c>
      <c r="V10" s="177" t="s">
        <v>536</v>
      </c>
      <c r="W10" s="177" t="s">
        <v>537</v>
      </c>
      <c r="X10" s="178" t="s">
        <v>538</v>
      </c>
      <c r="Y10" s="177" t="s">
        <v>539</v>
      </c>
      <c r="Z10" s="111" t="s">
        <v>540</v>
      </c>
      <c r="AA10" s="140" t="s">
        <v>541</v>
      </c>
      <c r="AB10" s="111" t="s">
        <v>542</v>
      </c>
      <c r="AC10" s="111" t="s">
        <v>543</v>
      </c>
      <c r="AD10" s="111" t="s">
        <v>544</v>
      </c>
      <c r="AE10" s="111" t="s">
        <v>545</v>
      </c>
      <c r="AG10" s="708"/>
      <c r="AH10" s="111" t="s">
        <v>532</v>
      </c>
      <c r="AI10" s="111" t="s">
        <v>532</v>
      </c>
      <c r="AJ10" s="111" t="s">
        <v>532</v>
      </c>
      <c r="AK10" s="111" t="s">
        <v>533</v>
      </c>
      <c r="AL10" s="111" t="s">
        <v>532</v>
      </c>
      <c r="AM10" s="111" t="s">
        <v>532</v>
      </c>
      <c r="AN10" s="111" t="s">
        <v>532</v>
      </c>
      <c r="AO10" s="111" t="s">
        <v>533</v>
      </c>
      <c r="AP10" s="111" t="s">
        <v>532</v>
      </c>
      <c r="AQ10" s="111" t="s">
        <v>532</v>
      </c>
      <c r="AR10" s="111" t="s">
        <v>532</v>
      </c>
      <c r="AS10" s="111" t="s">
        <v>533</v>
      </c>
      <c r="AT10" s="111" t="s">
        <v>532</v>
      </c>
      <c r="AU10" s="111" t="s">
        <v>532</v>
      </c>
      <c r="AV10" s="111" t="s">
        <v>532</v>
      </c>
      <c r="AW10" s="111" t="s">
        <v>533</v>
      </c>
      <c r="AX10" s="111" t="s">
        <v>532</v>
      </c>
      <c r="AY10" s="111" t="s">
        <v>533</v>
      </c>
      <c r="AZ10" s="177" t="s">
        <v>534</v>
      </c>
      <c r="BA10" s="177" t="s">
        <v>535</v>
      </c>
      <c r="BB10" s="177" t="s">
        <v>536</v>
      </c>
      <c r="BC10" s="177" t="s">
        <v>537</v>
      </c>
      <c r="BD10" s="178" t="s">
        <v>538</v>
      </c>
      <c r="BE10" s="177" t="s">
        <v>539</v>
      </c>
      <c r="BF10" s="175" t="s">
        <v>540</v>
      </c>
      <c r="BG10" s="176" t="s">
        <v>541</v>
      </c>
      <c r="BH10" s="175" t="s">
        <v>542</v>
      </c>
      <c r="BI10" s="175" t="s">
        <v>543</v>
      </c>
      <c r="BJ10" s="175" t="s">
        <v>544</v>
      </c>
      <c r="BK10" s="175" t="s">
        <v>545</v>
      </c>
    </row>
    <row r="11" spans="1:63" x14ac:dyDescent="0.25">
      <c r="A11" s="141" t="s">
        <v>546</v>
      </c>
      <c r="B11" s="141"/>
      <c r="C11" s="141"/>
      <c r="D11" s="141"/>
      <c r="E11" s="188"/>
      <c r="F11" s="141"/>
      <c r="G11" s="141"/>
      <c r="H11" s="141"/>
      <c r="I11" s="188"/>
      <c r="J11" s="141"/>
      <c r="K11" s="141"/>
      <c r="L11" s="141"/>
      <c r="M11" s="188"/>
      <c r="N11" s="141"/>
      <c r="O11" s="141"/>
      <c r="P11" s="141"/>
      <c r="Q11" s="188"/>
      <c r="R11" s="180">
        <f t="shared" ref="R11:R31" si="0">B11+C11+D11+F11+G11+H11+J11+K11+L11+N11+O11+P11</f>
        <v>0</v>
      </c>
      <c r="S11" s="148">
        <f>+E11+I11+M11+Q11</f>
        <v>0</v>
      </c>
      <c r="T11" s="179"/>
      <c r="U11" s="179"/>
      <c r="V11" s="179"/>
      <c r="W11" s="179"/>
      <c r="X11" s="179"/>
      <c r="Y11" s="143"/>
      <c r="Z11" s="143"/>
      <c r="AA11" s="143"/>
      <c r="AB11" s="143"/>
      <c r="AC11" s="143"/>
      <c r="AD11" s="143"/>
      <c r="AE11" s="144"/>
      <c r="AG11" s="141" t="s">
        <v>546</v>
      </c>
      <c r="AH11" s="141"/>
      <c r="AI11" s="141"/>
      <c r="AJ11" s="141"/>
      <c r="AK11" s="188"/>
      <c r="AL11" s="141"/>
      <c r="AM11" s="141"/>
      <c r="AN11" s="141"/>
      <c r="AO11" s="188"/>
      <c r="AP11" s="141"/>
      <c r="AQ11" s="141"/>
      <c r="AR11" s="141"/>
      <c r="AS11" s="188"/>
      <c r="AT11" s="141"/>
      <c r="AU11" s="141"/>
      <c r="AV11" s="141"/>
      <c r="AW11" s="188"/>
      <c r="AX11" s="180">
        <f t="shared" ref="AX11:AX31" si="1">AH11+AI11+AJ11+AL11+AM11+AN11+AP11+AQ11+AR11+AT11+AU11+AV11</f>
        <v>0</v>
      </c>
      <c r="AY11" s="148">
        <f>+AK11+AO11+AS11+AW11</f>
        <v>0</v>
      </c>
      <c r="AZ11" s="143"/>
      <c r="BA11" s="143"/>
      <c r="BB11" s="143"/>
      <c r="BC11" s="143"/>
      <c r="BD11" s="143"/>
      <c r="BE11" s="143"/>
      <c r="BF11" s="143"/>
      <c r="BG11" s="143"/>
      <c r="BH11" s="143"/>
      <c r="BI11" s="143"/>
      <c r="BJ11" s="143"/>
      <c r="BK11" s="144"/>
    </row>
    <row r="12" spans="1:63" x14ac:dyDescent="0.25">
      <c r="A12" s="141" t="s">
        <v>547</v>
      </c>
      <c r="B12" s="141"/>
      <c r="C12" s="141"/>
      <c r="D12" s="141"/>
      <c r="E12" s="188"/>
      <c r="F12" s="141"/>
      <c r="G12" s="141"/>
      <c r="H12" s="141"/>
      <c r="I12" s="188"/>
      <c r="J12" s="141"/>
      <c r="K12" s="141"/>
      <c r="L12" s="141"/>
      <c r="M12" s="188"/>
      <c r="N12" s="141"/>
      <c r="O12" s="141"/>
      <c r="P12" s="141"/>
      <c r="Q12" s="188"/>
      <c r="R12" s="180">
        <f t="shared" si="0"/>
        <v>0</v>
      </c>
      <c r="S12" s="148">
        <f t="shared" ref="S12:S31" si="2">+E12+I12+M12+Q12</f>
        <v>0</v>
      </c>
      <c r="T12" s="179"/>
      <c r="U12" s="179"/>
      <c r="V12" s="179"/>
      <c r="W12" s="179"/>
      <c r="X12" s="179"/>
      <c r="Y12" s="143"/>
      <c r="Z12" s="143"/>
      <c r="AA12" s="143"/>
      <c r="AB12" s="143"/>
      <c r="AC12" s="143"/>
      <c r="AD12" s="143"/>
      <c r="AE12" s="143"/>
      <c r="AG12" s="141" t="s">
        <v>547</v>
      </c>
      <c r="AH12" s="141"/>
      <c r="AI12" s="141"/>
      <c r="AJ12" s="141"/>
      <c r="AK12" s="188"/>
      <c r="AL12" s="141"/>
      <c r="AM12" s="141"/>
      <c r="AN12" s="141"/>
      <c r="AO12" s="188"/>
      <c r="AP12" s="141"/>
      <c r="AQ12" s="141"/>
      <c r="AR12" s="141"/>
      <c r="AS12" s="188"/>
      <c r="AT12" s="141"/>
      <c r="AU12" s="141"/>
      <c r="AV12" s="141"/>
      <c r="AW12" s="188"/>
      <c r="AX12" s="180">
        <f t="shared" si="1"/>
        <v>0</v>
      </c>
      <c r="AY12" s="148">
        <f t="shared" ref="AY12:AY31" si="3">+AK12+AO12+AS12+AW12</f>
        <v>0</v>
      </c>
      <c r="AZ12" s="143"/>
      <c r="BA12" s="143"/>
      <c r="BB12" s="143"/>
      <c r="BC12" s="143"/>
      <c r="BD12" s="143"/>
      <c r="BE12" s="143"/>
      <c r="BF12" s="143"/>
      <c r="BG12" s="143"/>
      <c r="BH12" s="143"/>
      <c r="BI12" s="143"/>
      <c r="BJ12" s="143"/>
      <c r="BK12" s="143"/>
    </row>
    <row r="13" spans="1:63" x14ac:dyDescent="0.25">
      <c r="A13" s="141" t="s">
        <v>548</v>
      </c>
      <c r="B13" s="141"/>
      <c r="C13" s="141"/>
      <c r="D13" s="141"/>
      <c r="E13" s="188"/>
      <c r="F13" s="141"/>
      <c r="G13" s="141"/>
      <c r="H13" s="141"/>
      <c r="I13" s="188"/>
      <c r="J13" s="141"/>
      <c r="K13" s="141"/>
      <c r="L13" s="141"/>
      <c r="M13" s="188"/>
      <c r="N13" s="141"/>
      <c r="O13" s="141"/>
      <c r="P13" s="141"/>
      <c r="Q13" s="188"/>
      <c r="R13" s="180">
        <f t="shared" si="0"/>
        <v>0</v>
      </c>
      <c r="S13" s="148">
        <f t="shared" si="2"/>
        <v>0</v>
      </c>
      <c r="T13" s="179"/>
      <c r="U13" s="179"/>
      <c r="V13" s="179"/>
      <c r="W13" s="179"/>
      <c r="X13" s="179"/>
      <c r="Y13" s="143"/>
      <c r="Z13" s="143"/>
      <c r="AA13" s="143"/>
      <c r="AB13" s="143"/>
      <c r="AC13" s="143"/>
      <c r="AD13" s="143"/>
      <c r="AE13" s="143"/>
      <c r="AG13" s="141" t="s">
        <v>548</v>
      </c>
      <c r="AH13" s="141"/>
      <c r="AI13" s="141"/>
      <c r="AJ13" s="141"/>
      <c r="AK13" s="188"/>
      <c r="AL13" s="141"/>
      <c r="AM13" s="141"/>
      <c r="AN13" s="141"/>
      <c r="AO13" s="188"/>
      <c r="AP13" s="141"/>
      <c r="AQ13" s="141"/>
      <c r="AR13" s="141"/>
      <c r="AS13" s="188"/>
      <c r="AT13" s="141"/>
      <c r="AU13" s="141"/>
      <c r="AV13" s="141"/>
      <c r="AW13" s="188"/>
      <c r="AX13" s="180">
        <f t="shared" si="1"/>
        <v>0</v>
      </c>
      <c r="AY13" s="148">
        <f t="shared" si="3"/>
        <v>0</v>
      </c>
      <c r="AZ13" s="143"/>
      <c r="BA13" s="143"/>
      <c r="BB13" s="143"/>
      <c r="BC13" s="143"/>
      <c r="BD13" s="143"/>
      <c r="BE13" s="143"/>
      <c r="BF13" s="143"/>
      <c r="BG13" s="143"/>
      <c r="BH13" s="143"/>
      <c r="BI13" s="143"/>
      <c r="BJ13" s="143"/>
      <c r="BK13" s="143"/>
    </row>
    <row r="14" spans="1:63" x14ac:dyDescent="0.25">
      <c r="A14" s="141" t="s">
        <v>549</v>
      </c>
      <c r="B14" s="141"/>
      <c r="C14" s="141"/>
      <c r="D14" s="141"/>
      <c r="E14" s="188"/>
      <c r="F14" s="141"/>
      <c r="G14" s="141"/>
      <c r="H14" s="141"/>
      <c r="I14" s="188"/>
      <c r="J14" s="141"/>
      <c r="K14" s="141"/>
      <c r="L14" s="141"/>
      <c r="M14" s="188"/>
      <c r="N14" s="141"/>
      <c r="O14" s="141"/>
      <c r="P14" s="141"/>
      <c r="Q14" s="188"/>
      <c r="R14" s="180">
        <f t="shared" si="0"/>
        <v>0</v>
      </c>
      <c r="S14" s="148">
        <f t="shared" si="2"/>
        <v>0</v>
      </c>
      <c r="T14" s="179"/>
      <c r="U14" s="179"/>
      <c r="V14" s="179"/>
      <c r="W14" s="179"/>
      <c r="X14" s="179"/>
      <c r="Y14" s="143"/>
      <c r="Z14" s="143"/>
      <c r="AA14" s="143"/>
      <c r="AB14" s="143"/>
      <c r="AC14" s="143"/>
      <c r="AD14" s="143"/>
      <c r="AE14" s="143"/>
      <c r="AG14" s="141" t="s">
        <v>549</v>
      </c>
      <c r="AH14" s="141"/>
      <c r="AI14" s="141"/>
      <c r="AJ14" s="141"/>
      <c r="AK14" s="188"/>
      <c r="AL14" s="141"/>
      <c r="AM14" s="141"/>
      <c r="AN14" s="141"/>
      <c r="AO14" s="188"/>
      <c r="AP14" s="141"/>
      <c r="AQ14" s="141"/>
      <c r="AR14" s="141"/>
      <c r="AS14" s="188"/>
      <c r="AT14" s="141"/>
      <c r="AU14" s="141"/>
      <c r="AV14" s="141"/>
      <c r="AW14" s="188"/>
      <c r="AX14" s="180">
        <f t="shared" si="1"/>
        <v>0</v>
      </c>
      <c r="AY14" s="148">
        <f t="shared" si="3"/>
        <v>0</v>
      </c>
      <c r="AZ14" s="143"/>
      <c r="BA14" s="143"/>
      <c r="BB14" s="143"/>
      <c r="BC14" s="143"/>
      <c r="BD14" s="143"/>
      <c r="BE14" s="143"/>
      <c r="BF14" s="143"/>
      <c r="BG14" s="143"/>
      <c r="BH14" s="143"/>
      <c r="BI14" s="143"/>
      <c r="BJ14" s="143"/>
      <c r="BK14" s="143"/>
    </row>
    <row r="15" spans="1:63" x14ac:dyDescent="0.25">
      <c r="A15" s="141" t="s">
        <v>550</v>
      </c>
      <c r="B15" s="141"/>
      <c r="C15" s="141"/>
      <c r="D15" s="141"/>
      <c r="E15" s="188"/>
      <c r="F15" s="141"/>
      <c r="G15" s="141"/>
      <c r="H15" s="141"/>
      <c r="I15" s="188"/>
      <c r="J15" s="141"/>
      <c r="K15" s="141"/>
      <c r="L15" s="141"/>
      <c r="M15" s="188"/>
      <c r="N15" s="141"/>
      <c r="O15" s="141"/>
      <c r="P15" s="141"/>
      <c r="Q15" s="188"/>
      <c r="R15" s="180">
        <f t="shared" si="0"/>
        <v>0</v>
      </c>
      <c r="S15" s="148">
        <f t="shared" si="2"/>
        <v>0</v>
      </c>
      <c r="T15" s="179"/>
      <c r="U15" s="179"/>
      <c r="V15" s="179"/>
      <c r="W15" s="179"/>
      <c r="X15" s="179"/>
      <c r="Y15" s="143"/>
      <c r="Z15" s="143"/>
      <c r="AA15" s="143"/>
      <c r="AB15" s="143"/>
      <c r="AC15" s="143"/>
      <c r="AD15" s="143"/>
      <c r="AE15" s="143"/>
      <c r="AG15" s="141" t="s">
        <v>550</v>
      </c>
      <c r="AH15" s="141"/>
      <c r="AI15" s="141"/>
      <c r="AJ15" s="141"/>
      <c r="AK15" s="188"/>
      <c r="AL15" s="141"/>
      <c r="AM15" s="141"/>
      <c r="AN15" s="141"/>
      <c r="AO15" s="188"/>
      <c r="AP15" s="141"/>
      <c r="AQ15" s="141"/>
      <c r="AR15" s="141"/>
      <c r="AS15" s="188"/>
      <c r="AT15" s="141"/>
      <c r="AU15" s="141"/>
      <c r="AV15" s="141"/>
      <c r="AW15" s="188"/>
      <c r="AX15" s="180">
        <f t="shared" si="1"/>
        <v>0</v>
      </c>
      <c r="AY15" s="148">
        <f t="shared" si="3"/>
        <v>0</v>
      </c>
      <c r="AZ15" s="143"/>
      <c r="BA15" s="143"/>
      <c r="BB15" s="143"/>
      <c r="BC15" s="143"/>
      <c r="BD15" s="143"/>
      <c r="BE15" s="143"/>
      <c r="BF15" s="143"/>
      <c r="BG15" s="143"/>
      <c r="BH15" s="143"/>
      <c r="BI15" s="143"/>
      <c r="BJ15" s="143"/>
      <c r="BK15" s="143"/>
    </row>
    <row r="16" spans="1:63" x14ac:dyDescent="0.25">
      <c r="A16" s="141" t="s">
        <v>551</v>
      </c>
      <c r="B16" s="141"/>
      <c r="C16" s="141"/>
      <c r="D16" s="141"/>
      <c r="E16" s="188"/>
      <c r="F16" s="141"/>
      <c r="G16" s="141"/>
      <c r="H16" s="141"/>
      <c r="I16" s="188"/>
      <c r="J16" s="141"/>
      <c r="K16" s="141"/>
      <c r="L16" s="141"/>
      <c r="M16" s="188"/>
      <c r="N16" s="141"/>
      <c r="O16" s="141"/>
      <c r="P16" s="141"/>
      <c r="Q16" s="188"/>
      <c r="R16" s="180">
        <f t="shared" si="0"/>
        <v>0</v>
      </c>
      <c r="S16" s="148">
        <f t="shared" si="2"/>
        <v>0</v>
      </c>
      <c r="T16" s="179"/>
      <c r="U16" s="179"/>
      <c r="V16" s="179"/>
      <c r="W16" s="179"/>
      <c r="X16" s="179"/>
      <c r="Y16" s="143"/>
      <c r="Z16" s="143"/>
      <c r="AA16" s="143"/>
      <c r="AB16" s="143"/>
      <c r="AC16" s="143"/>
      <c r="AD16" s="143"/>
      <c r="AE16" s="143"/>
      <c r="AG16" s="141" t="s">
        <v>551</v>
      </c>
      <c r="AH16" s="141"/>
      <c r="AI16" s="141"/>
      <c r="AJ16" s="141"/>
      <c r="AK16" s="188"/>
      <c r="AL16" s="141"/>
      <c r="AM16" s="141"/>
      <c r="AN16" s="141"/>
      <c r="AO16" s="188"/>
      <c r="AP16" s="141"/>
      <c r="AQ16" s="141"/>
      <c r="AR16" s="141"/>
      <c r="AS16" s="188"/>
      <c r="AT16" s="141"/>
      <c r="AU16" s="141"/>
      <c r="AV16" s="141"/>
      <c r="AW16" s="188"/>
      <c r="AX16" s="180">
        <f t="shared" si="1"/>
        <v>0</v>
      </c>
      <c r="AY16" s="148">
        <f t="shared" si="3"/>
        <v>0</v>
      </c>
      <c r="AZ16" s="143"/>
      <c r="BA16" s="143"/>
      <c r="BB16" s="143"/>
      <c r="BC16" s="143"/>
      <c r="BD16" s="143"/>
      <c r="BE16" s="143"/>
      <c r="BF16" s="143"/>
      <c r="BG16" s="143"/>
      <c r="BH16" s="143"/>
      <c r="BI16" s="143"/>
      <c r="BJ16" s="143"/>
      <c r="BK16" s="143"/>
    </row>
    <row r="17" spans="1:63" x14ac:dyDescent="0.25">
      <c r="A17" s="141" t="s">
        <v>552</v>
      </c>
      <c r="B17" s="141"/>
      <c r="C17" s="141"/>
      <c r="D17" s="141"/>
      <c r="E17" s="188"/>
      <c r="F17" s="141"/>
      <c r="G17" s="141"/>
      <c r="H17" s="141"/>
      <c r="I17" s="188"/>
      <c r="J17" s="141"/>
      <c r="K17" s="141"/>
      <c r="L17" s="141"/>
      <c r="M17" s="188"/>
      <c r="N17" s="141"/>
      <c r="O17" s="141"/>
      <c r="P17" s="141"/>
      <c r="Q17" s="188"/>
      <c r="R17" s="180">
        <f t="shared" si="0"/>
        <v>0</v>
      </c>
      <c r="S17" s="148">
        <f t="shared" si="2"/>
        <v>0</v>
      </c>
      <c r="T17" s="179"/>
      <c r="U17" s="179"/>
      <c r="V17" s="179"/>
      <c r="W17" s="179"/>
      <c r="X17" s="179"/>
      <c r="Y17" s="143"/>
      <c r="Z17" s="143"/>
      <c r="AA17" s="143"/>
      <c r="AB17" s="143"/>
      <c r="AC17" s="143"/>
      <c r="AD17" s="143"/>
      <c r="AE17" s="143"/>
      <c r="AG17" s="141" t="s">
        <v>552</v>
      </c>
      <c r="AH17" s="141"/>
      <c r="AI17" s="141"/>
      <c r="AJ17" s="141"/>
      <c r="AK17" s="188"/>
      <c r="AL17" s="141"/>
      <c r="AM17" s="141"/>
      <c r="AN17" s="141"/>
      <c r="AO17" s="188"/>
      <c r="AP17" s="141"/>
      <c r="AQ17" s="141"/>
      <c r="AR17" s="141"/>
      <c r="AS17" s="188"/>
      <c r="AT17" s="141"/>
      <c r="AU17" s="141"/>
      <c r="AV17" s="141"/>
      <c r="AW17" s="188"/>
      <c r="AX17" s="180">
        <f t="shared" si="1"/>
        <v>0</v>
      </c>
      <c r="AY17" s="148">
        <f t="shared" si="3"/>
        <v>0</v>
      </c>
      <c r="AZ17" s="143"/>
      <c r="BA17" s="143"/>
      <c r="BB17" s="143"/>
      <c r="BC17" s="143"/>
      <c r="BD17" s="143"/>
      <c r="BE17" s="143"/>
      <c r="BF17" s="143"/>
      <c r="BG17" s="143"/>
      <c r="BH17" s="143"/>
      <c r="BI17" s="143"/>
      <c r="BJ17" s="143"/>
      <c r="BK17" s="143"/>
    </row>
    <row r="18" spans="1:63" x14ac:dyDescent="0.25">
      <c r="A18" s="141" t="s">
        <v>553</v>
      </c>
      <c r="B18" s="141"/>
      <c r="C18" s="141"/>
      <c r="D18" s="141"/>
      <c r="E18" s="188"/>
      <c r="F18" s="141"/>
      <c r="G18" s="141"/>
      <c r="H18" s="141"/>
      <c r="I18" s="188"/>
      <c r="J18" s="141"/>
      <c r="K18" s="141"/>
      <c r="L18" s="141"/>
      <c r="M18" s="188"/>
      <c r="N18" s="141"/>
      <c r="O18" s="141"/>
      <c r="P18" s="141"/>
      <c r="Q18" s="188"/>
      <c r="R18" s="180">
        <f t="shared" si="0"/>
        <v>0</v>
      </c>
      <c r="S18" s="148">
        <f t="shared" si="2"/>
        <v>0</v>
      </c>
      <c r="T18" s="179"/>
      <c r="U18" s="179"/>
      <c r="V18" s="179"/>
      <c r="W18" s="179"/>
      <c r="X18" s="179"/>
      <c r="Y18" s="143"/>
      <c r="Z18" s="143"/>
      <c r="AA18" s="143"/>
      <c r="AB18" s="143"/>
      <c r="AC18" s="143"/>
      <c r="AD18" s="143"/>
      <c r="AE18" s="143"/>
      <c r="AG18" s="141" t="s">
        <v>553</v>
      </c>
      <c r="AH18" s="141"/>
      <c r="AI18" s="141"/>
      <c r="AJ18" s="141"/>
      <c r="AK18" s="188"/>
      <c r="AL18" s="141"/>
      <c r="AM18" s="141"/>
      <c r="AN18" s="141"/>
      <c r="AO18" s="188"/>
      <c r="AP18" s="141"/>
      <c r="AQ18" s="141"/>
      <c r="AR18" s="141"/>
      <c r="AS18" s="188"/>
      <c r="AT18" s="141"/>
      <c r="AU18" s="141"/>
      <c r="AV18" s="141"/>
      <c r="AW18" s="188"/>
      <c r="AX18" s="180">
        <f t="shared" si="1"/>
        <v>0</v>
      </c>
      <c r="AY18" s="148">
        <f t="shared" si="3"/>
        <v>0</v>
      </c>
      <c r="AZ18" s="143"/>
      <c r="BA18" s="143"/>
      <c r="BB18" s="143"/>
      <c r="BC18" s="143"/>
      <c r="BD18" s="143"/>
      <c r="BE18" s="143"/>
      <c r="BF18" s="143"/>
      <c r="BG18" s="143"/>
      <c r="BH18" s="143"/>
      <c r="BI18" s="143"/>
      <c r="BJ18" s="143"/>
      <c r="BK18" s="143"/>
    </row>
    <row r="19" spans="1:63" x14ac:dyDescent="0.25">
      <c r="A19" s="141" t="s">
        <v>554</v>
      </c>
      <c r="B19" s="141"/>
      <c r="C19" s="141"/>
      <c r="D19" s="141"/>
      <c r="E19" s="188"/>
      <c r="F19" s="141"/>
      <c r="G19" s="141"/>
      <c r="H19" s="141"/>
      <c r="I19" s="188"/>
      <c r="J19" s="141"/>
      <c r="K19" s="141"/>
      <c r="L19" s="141"/>
      <c r="M19" s="188"/>
      <c r="N19" s="141"/>
      <c r="O19" s="141"/>
      <c r="P19" s="141"/>
      <c r="Q19" s="188"/>
      <c r="R19" s="180">
        <f t="shared" si="0"/>
        <v>0</v>
      </c>
      <c r="S19" s="148">
        <f t="shared" si="2"/>
        <v>0</v>
      </c>
      <c r="T19" s="179"/>
      <c r="U19" s="179"/>
      <c r="V19" s="179"/>
      <c r="W19" s="179"/>
      <c r="X19" s="179"/>
      <c r="Y19" s="143"/>
      <c r="Z19" s="143"/>
      <c r="AA19" s="143"/>
      <c r="AB19" s="143"/>
      <c r="AC19" s="143"/>
      <c r="AD19" s="143"/>
      <c r="AE19" s="143"/>
      <c r="AG19" s="141" t="s">
        <v>554</v>
      </c>
      <c r="AH19" s="141"/>
      <c r="AI19" s="141"/>
      <c r="AJ19" s="141"/>
      <c r="AK19" s="188"/>
      <c r="AL19" s="141"/>
      <c r="AM19" s="141"/>
      <c r="AN19" s="141"/>
      <c r="AO19" s="188"/>
      <c r="AP19" s="141"/>
      <c r="AQ19" s="141"/>
      <c r="AR19" s="141"/>
      <c r="AS19" s="188"/>
      <c r="AT19" s="141"/>
      <c r="AU19" s="141"/>
      <c r="AV19" s="141"/>
      <c r="AW19" s="188"/>
      <c r="AX19" s="180">
        <f t="shared" si="1"/>
        <v>0</v>
      </c>
      <c r="AY19" s="148">
        <f t="shared" si="3"/>
        <v>0</v>
      </c>
      <c r="AZ19" s="143"/>
      <c r="BA19" s="143"/>
      <c r="BB19" s="143"/>
      <c r="BC19" s="143"/>
      <c r="BD19" s="143"/>
      <c r="BE19" s="143"/>
      <c r="BF19" s="143"/>
      <c r="BG19" s="143"/>
      <c r="BH19" s="143"/>
      <c r="BI19" s="141"/>
      <c r="BJ19" s="141"/>
      <c r="BK19" s="141"/>
    </row>
    <row r="20" spans="1:63" x14ac:dyDescent="0.25">
      <c r="A20" s="141" t="s">
        <v>555</v>
      </c>
      <c r="B20" s="141"/>
      <c r="C20" s="141"/>
      <c r="D20" s="141"/>
      <c r="E20" s="188"/>
      <c r="F20" s="141"/>
      <c r="G20" s="141"/>
      <c r="H20" s="141"/>
      <c r="I20" s="188"/>
      <c r="J20" s="141"/>
      <c r="K20" s="141"/>
      <c r="L20" s="141"/>
      <c r="M20" s="188"/>
      <c r="N20" s="141"/>
      <c r="O20" s="141"/>
      <c r="P20" s="141"/>
      <c r="Q20" s="188"/>
      <c r="R20" s="180">
        <f t="shared" si="0"/>
        <v>0</v>
      </c>
      <c r="S20" s="148">
        <f t="shared" si="2"/>
        <v>0</v>
      </c>
      <c r="T20" s="179"/>
      <c r="U20" s="179"/>
      <c r="V20" s="179"/>
      <c r="W20" s="179"/>
      <c r="X20" s="179"/>
      <c r="Y20" s="143"/>
      <c r="Z20" s="143"/>
      <c r="AA20" s="143"/>
      <c r="AB20" s="143"/>
      <c r="AC20" s="143"/>
      <c r="AD20" s="143"/>
      <c r="AE20" s="143"/>
      <c r="AG20" s="141" t="s">
        <v>555</v>
      </c>
      <c r="AH20" s="141"/>
      <c r="AI20" s="141"/>
      <c r="AJ20" s="141"/>
      <c r="AK20" s="188"/>
      <c r="AL20" s="141"/>
      <c r="AM20" s="141"/>
      <c r="AN20" s="141"/>
      <c r="AO20" s="188"/>
      <c r="AP20" s="141"/>
      <c r="AQ20" s="141"/>
      <c r="AR20" s="141"/>
      <c r="AS20" s="188"/>
      <c r="AT20" s="141"/>
      <c r="AU20" s="141"/>
      <c r="AV20" s="141"/>
      <c r="AW20" s="188"/>
      <c r="AX20" s="180">
        <f t="shared" si="1"/>
        <v>0</v>
      </c>
      <c r="AY20" s="148">
        <f t="shared" si="3"/>
        <v>0</v>
      </c>
      <c r="AZ20" s="143"/>
      <c r="BA20" s="143"/>
      <c r="BB20" s="143"/>
      <c r="BC20" s="143"/>
      <c r="BD20" s="143"/>
      <c r="BE20" s="143"/>
      <c r="BF20" s="143"/>
      <c r="BG20" s="143"/>
      <c r="BH20" s="143"/>
      <c r="BI20" s="141"/>
      <c r="BJ20" s="141"/>
      <c r="BK20" s="141"/>
    </row>
    <row r="21" spans="1:63" x14ac:dyDescent="0.25">
      <c r="A21" s="141" t="s">
        <v>556</v>
      </c>
      <c r="B21" s="141"/>
      <c r="C21" s="141"/>
      <c r="D21" s="141"/>
      <c r="E21" s="188"/>
      <c r="F21" s="141"/>
      <c r="G21" s="141"/>
      <c r="H21" s="141"/>
      <c r="I21" s="188"/>
      <c r="J21" s="141"/>
      <c r="K21" s="141"/>
      <c r="L21" s="141"/>
      <c r="M21" s="188"/>
      <c r="N21" s="141"/>
      <c r="O21" s="141"/>
      <c r="P21" s="141"/>
      <c r="Q21" s="188"/>
      <c r="R21" s="180">
        <f t="shared" si="0"/>
        <v>0</v>
      </c>
      <c r="S21" s="148">
        <f t="shared" si="2"/>
        <v>0</v>
      </c>
      <c r="T21" s="179"/>
      <c r="U21" s="179"/>
      <c r="V21" s="179"/>
      <c r="W21" s="179"/>
      <c r="X21" s="179"/>
      <c r="Y21" s="143"/>
      <c r="Z21" s="143"/>
      <c r="AA21" s="143"/>
      <c r="AB21" s="143"/>
      <c r="AC21" s="143"/>
      <c r="AD21" s="143"/>
      <c r="AE21" s="143"/>
      <c r="AG21" s="141" t="s">
        <v>556</v>
      </c>
      <c r="AH21" s="141"/>
      <c r="AI21" s="141"/>
      <c r="AJ21" s="141"/>
      <c r="AK21" s="188"/>
      <c r="AL21" s="141"/>
      <c r="AM21" s="141"/>
      <c r="AN21" s="141"/>
      <c r="AO21" s="188"/>
      <c r="AP21" s="141"/>
      <c r="AQ21" s="141"/>
      <c r="AR21" s="141"/>
      <c r="AS21" s="188"/>
      <c r="AT21" s="141"/>
      <c r="AU21" s="141"/>
      <c r="AV21" s="141"/>
      <c r="AW21" s="188"/>
      <c r="AX21" s="180">
        <f t="shared" si="1"/>
        <v>0</v>
      </c>
      <c r="AY21" s="148">
        <f t="shared" si="3"/>
        <v>0</v>
      </c>
      <c r="AZ21" s="143"/>
      <c r="BA21" s="143"/>
      <c r="BB21" s="143"/>
      <c r="BC21" s="143"/>
      <c r="BD21" s="143"/>
      <c r="BE21" s="143"/>
      <c r="BF21" s="143"/>
      <c r="BG21" s="143"/>
      <c r="BH21" s="143"/>
      <c r="BI21" s="141"/>
      <c r="BJ21" s="141"/>
      <c r="BK21" s="141"/>
    </row>
    <row r="22" spans="1:63" x14ac:dyDescent="0.25">
      <c r="A22" s="141" t="s">
        <v>557</v>
      </c>
      <c r="B22" s="141"/>
      <c r="C22" s="141"/>
      <c r="D22" s="141"/>
      <c r="E22" s="188"/>
      <c r="F22" s="141"/>
      <c r="G22" s="141"/>
      <c r="H22" s="141"/>
      <c r="I22" s="188"/>
      <c r="J22" s="141"/>
      <c r="K22" s="141"/>
      <c r="L22" s="141"/>
      <c r="M22" s="188"/>
      <c r="N22" s="141"/>
      <c r="O22" s="141"/>
      <c r="P22" s="141"/>
      <c r="Q22" s="188"/>
      <c r="R22" s="180">
        <f t="shared" si="0"/>
        <v>0</v>
      </c>
      <c r="S22" s="148">
        <f t="shared" si="2"/>
        <v>0</v>
      </c>
      <c r="T22" s="179"/>
      <c r="U22" s="179"/>
      <c r="V22" s="179"/>
      <c r="W22" s="179"/>
      <c r="X22" s="179"/>
      <c r="Y22" s="143"/>
      <c r="Z22" s="143"/>
      <c r="AA22" s="143"/>
      <c r="AB22" s="143"/>
      <c r="AC22" s="143"/>
      <c r="AD22" s="143"/>
      <c r="AE22" s="143"/>
      <c r="AG22" s="141" t="s">
        <v>557</v>
      </c>
      <c r="AH22" s="141"/>
      <c r="AI22" s="141"/>
      <c r="AJ22" s="141"/>
      <c r="AK22" s="188"/>
      <c r="AL22" s="141"/>
      <c r="AM22" s="141"/>
      <c r="AN22" s="141"/>
      <c r="AO22" s="188"/>
      <c r="AP22" s="141"/>
      <c r="AQ22" s="141"/>
      <c r="AR22" s="141"/>
      <c r="AS22" s="188"/>
      <c r="AT22" s="141"/>
      <c r="AU22" s="141"/>
      <c r="AV22" s="141"/>
      <c r="AW22" s="188"/>
      <c r="AX22" s="180">
        <f t="shared" si="1"/>
        <v>0</v>
      </c>
      <c r="AY22" s="148">
        <f t="shared" si="3"/>
        <v>0</v>
      </c>
      <c r="AZ22" s="143"/>
      <c r="BA22" s="143"/>
      <c r="BB22" s="143"/>
      <c r="BC22" s="143"/>
      <c r="BD22" s="143"/>
      <c r="BE22" s="143"/>
      <c r="BF22" s="143"/>
      <c r="BG22" s="143"/>
      <c r="BH22" s="143"/>
      <c r="BI22" s="143"/>
      <c r="BJ22" s="143"/>
      <c r="BK22" s="143"/>
    </row>
    <row r="23" spans="1:63" x14ac:dyDescent="0.25">
      <c r="A23" s="141" t="s">
        <v>558</v>
      </c>
      <c r="B23" s="141"/>
      <c r="C23" s="141"/>
      <c r="D23" s="141"/>
      <c r="E23" s="188"/>
      <c r="F23" s="141"/>
      <c r="G23" s="141"/>
      <c r="H23" s="141"/>
      <c r="I23" s="188"/>
      <c r="J23" s="141"/>
      <c r="K23" s="141"/>
      <c r="L23" s="141"/>
      <c r="M23" s="188"/>
      <c r="N23" s="141"/>
      <c r="O23" s="141"/>
      <c r="P23" s="141"/>
      <c r="Q23" s="188"/>
      <c r="R23" s="180">
        <f t="shared" si="0"/>
        <v>0</v>
      </c>
      <c r="S23" s="148">
        <f t="shared" si="2"/>
        <v>0</v>
      </c>
      <c r="T23" s="179"/>
      <c r="U23" s="179"/>
      <c r="V23" s="179"/>
      <c r="W23" s="179"/>
      <c r="X23" s="179"/>
      <c r="Y23" s="143"/>
      <c r="Z23" s="143"/>
      <c r="AA23" s="143"/>
      <c r="AB23" s="143"/>
      <c r="AC23" s="143"/>
      <c r="AD23" s="143"/>
      <c r="AE23" s="143"/>
      <c r="AG23" s="141" t="s">
        <v>558</v>
      </c>
      <c r="AH23" s="141"/>
      <c r="AI23" s="141"/>
      <c r="AJ23" s="141"/>
      <c r="AK23" s="188"/>
      <c r="AL23" s="141"/>
      <c r="AM23" s="141"/>
      <c r="AN23" s="141"/>
      <c r="AO23" s="188"/>
      <c r="AP23" s="141"/>
      <c r="AQ23" s="141"/>
      <c r="AR23" s="141"/>
      <c r="AS23" s="188"/>
      <c r="AT23" s="141"/>
      <c r="AU23" s="141"/>
      <c r="AV23" s="141"/>
      <c r="AW23" s="188"/>
      <c r="AX23" s="180">
        <f t="shared" si="1"/>
        <v>0</v>
      </c>
      <c r="AY23" s="148">
        <f t="shared" si="3"/>
        <v>0</v>
      </c>
      <c r="AZ23" s="143"/>
      <c r="BA23" s="143"/>
      <c r="BB23" s="143"/>
      <c r="BC23" s="143"/>
      <c r="BD23" s="143"/>
      <c r="BE23" s="143"/>
      <c r="BF23" s="143"/>
      <c r="BG23" s="143"/>
      <c r="BH23" s="143"/>
      <c r="BI23" s="143"/>
      <c r="BJ23" s="143"/>
      <c r="BK23" s="143"/>
    </row>
    <row r="24" spans="1:63" x14ac:dyDescent="0.25">
      <c r="A24" s="141" t="s">
        <v>559</v>
      </c>
      <c r="B24" s="141"/>
      <c r="C24" s="141"/>
      <c r="D24" s="141"/>
      <c r="E24" s="188"/>
      <c r="F24" s="141"/>
      <c r="G24" s="141"/>
      <c r="H24" s="141"/>
      <c r="I24" s="188"/>
      <c r="J24" s="141"/>
      <c r="K24" s="141"/>
      <c r="L24" s="141"/>
      <c r="M24" s="188"/>
      <c r="N24" s="141"/>
      <c r="O24" s="141"/>
      <c r="P24" s="141"/>
      <c r="Q24" s="188"/>
      <c r="R24" s="180">
        <f t="shared" si="0"/>
        <v>0</v>
      </c>
      <c r="S24" s="148">
        <f t="shared" si="2"/>
        <v>0</v>
      </c>
      <c r="T24" s="179"/>
      <c r="U24" s="179"/>
      <c r="V24" s="179"/>
      <c r="W24" s="179"/>
      <c r="X24" s="179"/>
      <c r="Y24" s="143"/>
      <c r="Z24" s="143"/>
      <c r="AA24" s="143"/>
      <c r="AB24" s="143"/>
      <c r="AC24" s="143"/>
      <c r="AD24" s="143"/>
      <c r="AE24" s="143"/>
      <c r="AG24" s="141" t="s">
        <v>559</v>
      </c>
      <c r="AH24" s="141"/>
      <c r="AI24" s="141"/>
      <c r="AJ24" s="141"/>
      <c r="AK24" s="188"/>
      <c r="AL24" s="141"/>
      <c r="AM24" s="141"/>
      <c r="AN24" s="141"/>
      <c r="AO24" s="188"/>
      <c r="AP24" s="141"/>
      <c r="AQ24" s="141"/>
      <c r="AR24" s="141"/>
      <c r="AS24" s="188"/>
      <c r="AT24" s="141"/>
      <c r="AU24" s="141"/>
      <c r="AV24" s="141"/>
      <c r="AW24" s="188"/>
      <c r="AX24" s="180">
        <f t="shared" si="1"/>
        <v>0</v>
      </c>
      <c r="AY24" s="148">
        <f t="shared" si="3"/>
        <v>0</v>
      </c>
      <c r="AZ24" s="143"/>
      <c r="BA24" s="143"/>
      <c r="BB24" s="143"/>
      <c r="BC24" s="143"/>
      <c r="BD24" s="143"/>
      <c r="BE24" s="143"/>
      <c r="BF24" s="143"/>
      <c r="BG24" s="143"/>
      <c r="BH24" s="143"/>
      <c r="BI24" s="143"/>
      <c r="BJ24" s="143"/>
      <c r="BK24" s="143"/>
    </row>
    <row r="25" spans="1:63" x14ac:dyDescent="0.25">
      <c r="A25" s="141" t="s">
        <v>560</v>
      </c>
      <c r="B25" s="141"/>
      <c r="C25" s="141"/>
      <c r="D25" s="141"/>
      <c r="E25" s="188"/>
      <c r="F25" s="141"/>
      <c r="G25" s="141"/>
      <c r="H25" s="141"/>
      <c r="I25" s="188"/>
      <c r="J25" s="141"/>
      <c r="K25" s="141"/>
      <c r="L25" s="141"/>
      <c r="M25" s="188"/>
      <c r="N25" s="141"/>
      <c r="O25" s="141"/>
      <c r="P25" s="141"/>
      <c r="Q25" s="188"/>
      <c r="R25" s="180">
        <f t="shared" si="0"/>
        <v>0</v>
      </c>
      <c r="S25" s="148">
        <f t="shared" si="2"/>
        <v>0</v>
      </c>
      <c r="T25" s="179"/>
      <c r="U25" s="179"/>
      <c r="V25" s="179"/>
      <c r="W25" s="179"/>
      <c r="X25" s="179"/>
      <c r="Y25" s="143"/>
      <c r="Z25" s="143"/>
      <c r="AA25" s="143"/>
      <c r="AB25" s="143"/>
      <c r="AC25" s="143"/>
      <c r="AD25" s="143"/>
      <c r="AE25" s="143"/>
      <c r="AG25" s="141" t="s">
        <v>560</v>
      </c>
      <c r="AH25" s="141"/>
      <c r="AI25" s="141"/>
      <c r="AJ25" s="141"/>
      <c r="AK25" s="188"/>
      <c r="AL25" s="141"/>
      <c r="AM25" s="141"/>
      <c r="AN25" s="141"/>
      <c r="AO25" s="188"/>
      <c r="AP25" s="141"/>
      <c r="AQ25" s="141"/>
      <c r="AR25" s="141"/>
      <c r="AS25" s="188"/>
      <c r="AT25" s="141"/>
      <c r="AU25" s="141"/>
      <c r="AV25" s="141"/>
      <c r="AW25" s="188"/>
      <c r="AX25" s="180">
        <f t="shared" si="1"/>
        <v>0</v>
      </c>
      <c r="AY25" s="148">
        <f t="shared" si="3"/>
        <v>0</v>
      </c>
      <c r="AZ25" s="143"/>
      <c r="BA25" s="143"/>
      <c r="BB25" s="143"/>
      <c r="BC25" s="143"/>
      <c r="BD25" s="143"/>
      <c r="BE25" s="143"/>
      <c r="BF25" s="143"/>
      <c r="BG25" s="143"/>
      <c r="BH25" s="143"/>
      <c r="BI25" s="143"/>
      <c r="BJ25" s="143"/>
      <c r="BK25" s="143"/>
    </row>
    <row r="26" spans="1:63" x14ac:dyDescent="0.25">
      <c r="A26" s="141" t="s">
        <v>561</v>
      </c>
      <c r="B26" s="141"/>
      <c r="C26" s="141"/>
      <c r="D26" s="141"/>
      <c r="E26" s="188"/>
      <c r="F26" s="141"/>
      <c r="G26" s="141"/>
      <c r="H26" s="141"/>
      <c r="I26" s="188"/>
      <c r="J26" s="141"/>
      <c r="K26" s="141"/>
      <c r="L26" s="141"/>
      <c r="M26" s="188"/>
      <c r="N26" s="141"/>
      <c r="O26" s="141"/>
      <c r="P26" s="141"/>
      <c r="Q26" s="188"/>
      <c r="R26" s="180">
        <f t="shared" si="0"/>
        <v>0</v>
      </c>
      <c r="S26" s="148">
        <f t="shared" si="2"/>
        <v>0</v>
      </c>
      <c r="T26" s="179"/>
      <c r="U26" s="179"/>
      <c r="V26" s="179"/>
      <c r="W26" s="179"/>
      <c r="X26" s="179"/>
      <c r="Y26" s="143"/>
      <c r="Z26" s="143"/>
      <c r="AA26" s="143"/>
      <c r="AB26" s="143"/>
      <c r="AC26" s="143"/>
      <c r="AD26" s="143"/>
      <c r="AE26" s="143"/>
      <c r="AG26" s="141" t="s">
        <v>561</v>
      </c>
      <c r="AH26" s="141"/>
      <c r="AI26" s="141"/>
      <c r="AJ26" s="141"/>
      <c r="AK26" s="188"/>
      <c r="AL26" s="141"/>
      <c r="AM26" s="141"/>
      <c r="AN26" s="141"/>
      <c r="AO26" s="188"/>
      <c r="AP26" s="141"/>
      <c r="AQ26" s="141"/>
      <c r="AR26" s="141"/>
      <c r="AS26" s="188"/>
      <c r="AT26" s="141"/>
      <c r="AU26" s="141"/>
      <c r="AV26" s="141"/>
      <c r="AW26" s="188"/>
      <c r="AX26" s="180">
        <f t="shared" si="1"/>
        <v>0</v>
      </c>
      <c r="AY26" s="148">
        <f t="shared" si="3"/>
        <v>0</v>
      </c>
      <c r="AZ26" s="143"/>
      <c r="BA26" s="143"/>
      <c r="BB26" s="143"/>
      <c r="BC26" s="143"/>
      <c r="BD26" s="143"/>
      <c r="BE26" s="143"/>
      <c r="BF26" s="143"/>
      <c r="BG26" s="143"/>
      <c r="BH26" s="143"/>
      <c r="BI26" s="143"/>
      <c r="BJ26" s="143"/>
      <c r="BK26" s="143"/>
    </row>
    <row r="27" spans="1:63" x14ac:dyDescent="0.25">
      <c r="A27" s="141" t="s">
        <v>562</v>
      </c>
      <c r="B27" s="141"/>
      <c r="C27" s="141"/>
      <c r="D27" s="141"/>
      <c r="E27" s="188"/>
      <c r="F27" s="141"/>
      <c r="G27" s="141"/>
      <c r="H27" s="141"/>
      <c r="I27" s="188"/>
      <c r="J27" s="141"/>
      <c r="K27" s="141"/>
      <c r="L27" s="141"/>
      <c r="M27" s="188"/>
      <c r="N27" s="141"/>
      <c r="O27" s="141"/>
      <c r="P27" s="141"/>
      <c r="Q27" s="188"/>
      <c r="R27" s="180">
        <f t="shared" si="0"/>
        <v>0</v>
      </c>
      <c r="S27" s="148">
        <f t="shared" si="2"/>
        <v>0</v>
      </c>
      <c r="T27" s="179"/>
      <c r="U27" s="179"/>
      <c r="V27" s="179"/>
      <c r="W27" s="179"/>
      <c r="X27" s="179"/>
      <c r="Y27" s="143"/>
      <c r="Z27" s="143"/>
      <c r="AA27" s="143"/>
      <c r="AB27" s="143"/>
      <c r="AC27" s="143"/>
      <c r="AD27" s="143"/>
      <c r="AE27" s="143"/>
      <c r="AG27" s="141" t="s">
        <v>562</v>
      </c>
      <c r="AH27" s="141"/>
      <c r="AI27" s="141"/>
      <c r="AJ27" s="141"/>
      <c r="AK27" s="188"/>
      <c r="AL27" s="141"/>
      <c r="AM27" s="141"/>
      <c r="AN27" s="141"/>
      <c r="AO27" s="188"/>
      <c r="AP27" s="141"/>
      <c r="AQ27" s="141"/>
      <c r="AR27" s="141"/>
      <c r="AS27" s="188"/>
      <c r="AT27" s="141"/>
      <c r="AU27" s="141"/>
      <c r="AV27" s="141"/>
      <c r="AW27" s="188"/>
      <c r="AX27" s="180">
        <f t="shared" si="1"/>
        <v>0</v>
      </c>
      <c r="AY27" s="148">
        <f t="shared" si="3"/>
        <v>0</v>
      </c>
      <c r="AZ27" s="143"/>
      <c r="BA27" s="143"/>
      <c r="BB27" s="143"/>
      <c r="BC27" s="143"/>
      <c r="BD27" s="143"/>
      <c r="BE27" s="143"/>
      <c r="BF27" s="143"/>
      <c r="BG27" s="143"/>
      <c r="BH27" s="143"/>
      <c r="BI27" s="143"/>
      <c r="BJ27" s="143"/>
      <c r="BK27" s="143"/>
    </row>
    <row r="28" spans="1:63" x14ac:dyDescent="0.25">
      <c r="A28" s="141" t="s">
        <v>563</v>
      </c>
      <c r="B28" s="141"/>
      <c r="C28" s="141"/>
      <c r="D28" s="141"/>
      <c r="E28" s="188"/>
      <c r="F28" s="141"/>
      <c r="G28" s="141"/>
      <c r="H28" s="141"/>
      <c r="I28" s="188"/>
      <c r="J28" s="141"/>
      <c r="K28" s="141"/>
      <c r="L28" s="141"/>
      <c r="M28" s="188"/>
      <c r="N28" s="141"/>
      <c r="O28" s="141"/>
      <c r="P28" s="141"/>
      <c r="Q28" s="188"/>
      <c r="R28" s="180">
        <f t="shared" si="0"/>
        <v>0</v>
      </c>
      <c r="S28" s="148">
        <f t="shared" si="2"/>
        <v>0</v>
      </c>
      <c r="T28" s="179"/>
      <c r="U28" s="179"/>
      <c r="V28" s="179"/>
      <c r="W28" s="179"/>
      <c r="X28" s="179"/>
      <c r="Y28" s="143"/>
      <c r="Z28" s="143"/>
      <c r="AA28" s="143"/>
      <c r="AB28" s="143"/>
      <c r="AC28" s="143"/>
      <c r="AD28" s="143"/>
      <c r="AE28" s="143"/>
      <c r="AG28" s="141" t="s">
        <v>563</v>
      </c>
      <c r="AH28" s="141"/>
      <c r="AI28" s="141"/>
      <c r="AJ28" s="141"/>
      <c r="AK28" s="188"/>
      <c r="AL28" s="141"/>
      <c r="AM28" s="141"/>
      <c r="AN28" s="141"/>
      <c r="AO28" s="188"/>
      <c r="AP28" s="141"/>
      <c r="AQ28" s="141"/>
      <c r="AR28" s="141"/>
      <c r="AS28" s="188"/>
      <c r="AT28" s="141"/>
      <c r="AU28" s="141"/>
      <c r="AV28" s="141"/>
      <c r="AW28" s="188"/>
      <c r="AX28" s="180">
        <f t="shared" si="1"/>
        <v>0</v>
      </c>
      <c r="AY28" s="148">
        <f t="shared" si="3"/>
        <v>0</v>
      </c>
      <c r="AZ28" s="143"/>
      <c r="BA28" s="143"/>
      <c r="BB28" s="143"/>
      <c r="BC28" s="143"/>
      <c r="BD28" s="143"/>
      <c r="BE28" s="143"/>
      <c r="BF28" s="143"/>
      <c r="BG28" s="143"/>
      <c r="BH28" s="143"/>
      <c r="BI28" s="143"/>
      <c r="BJ28" s="143"/>
      <c r="BK28" s="143"/>
    </row>
    <row r="29" spans="1:63" x14ac:dyDescent="0.25">
      <c r="A29" s="141" t="s">
        <v>564</v>
      </c>
      <c r="B29" s="141"/>
      <c r="C29" s="141"/>
      <c r="D29" s="141"/>
      <c r="E29" s="188"/>
      <c r="F29" s="141"/>
      <c r="G29" s="141"/>
      <c r="H29" s="141"/>
      <c r="I29" s="188"/>
      <c r="J29" s="141"/>
      <c r="K29" s="141"/>
      <c r="L29" s="141"/>
      <c r="M29" s="188"/>
      <c r="N29" s="141"/>
      <c r="O29" s="141"/>
      <c r="P29" s="141"/>
      <c r="Q29" s="188"/>
      <c r="R29" s="180">
        <f t="shared" si="0"/>
        <v>0</v>
      </c>
      <c r="S29" s="148">
        <f t="shared" si="2"/>
        <v>0</v>
      </c>
      <c r="T29" s="179"/>
      <c r="U29" s="179"/>
      <c r="V29" s="179"/>
      <c r="W29" s="179"/>
      <c r="X29" s="179"/>
      <c r="Y29" s="143"/>
      <c r="Z29" s="143"/>
      <c r="AA29" s="143"/>
      <c r="AB29" s="143"/>
      <c r="AC29" s="143"/>
      <c r="AD29" s="143"/>
      <c r="AE29" s="143"/>
      <c r="AG29" s="141" t="s">
        <v>564</v>
      </c>
      <c r="AH29" s="141"/>
      <c r="AI29" s="141"/>
      <c r="AJ29" s="141"/>
      <c r="AK29" s="188"/>
      <c r="AL29" s="141"/>
      <c r="AM29" s="141"/>
      <c r="AN29" s="141"/>
      <c r="AO29" s="188"/>
      <c r="AP29" s="141"/>
      <c r="AQ29" s="141"/>
      <c r="AR29" s="141"/>
      <c r="AS29" s="188"/>
      <c r="AT29" s="141"/>
      <c r="AU29" s="141"/>
      <c r="AV29" s="141"/>
      <c r="AW29" s="188"/>
      <c r="AX29" s="180">
        <f t="shared" si="1"/>
        <v>0</v>
      </c>
      <c r="AY29" s="148">
        <f t="shared" si="3"/>
        <v>0</v>
      </c>
      <c r="AZ29" s="143"/>
      <c r="BA29" s="143"/>
      <c r="BB29" s="143"/>
      <c r="BC29" s="143"/>
      <c r="BD29" s="143"/>
      <c r="BE29" s="143"/>
      <c r="BF29" s="143"/>
      <c r="BG29" s="143"/>
      <c r="BH29" s="143"/>
      <c r="BI29" s="143"/>
      <c r="BJ29" s="143"/>
      <c r="BK29" s="143"/>
    </row>
    <row r="30" spans="1:63" x14ac:dyDescent="0.25">
      <c r="A30" s="141" t="s">
        <v>565</v>
      </c>
      <c r="B30" s="141"/>
      <c r="C30" s="141"/>
      <c r="D30" s="141"/>
      <c r="E30" s="188"/>
      <c r="F30" s="141"/>
      <c r="G30" s="141"/>
      <c r="H30" s="141"/>
      <c r="I30" s="188"/>
      <c r="J30" s="141"/>
      <c r="K30" s="141"/>
      <c r="L30" s="141"/>
      <c r="M30" s="188"/>
      <c r="N30" s="141"/>
      <c r="O30" s="141"/>
      <c r="P30" s="141"/>
      <c r="Q30" s="188"/>
      <c r="R30" s="180">
        <f t="shared" si="0"/>
        <v>0</v>
      </c>
      <c r="S30" s="148">
        <f t="shared" si="2"/>
        <v>0</v>
      </c>
      <c r="T30" s="179"/>
      <c r="U30" s="179"/>
      <c r="V30" s="179"/>
      <c r="W30" s="179"/>
      <c r="X30" s="179"/>
      <c r="Y30" s="143"/>
      <c r="Z30" s="143"/>
      <c r="AA30" s="143"/>
      <c r="AB30" s="143"/>
      <c r="AC30" s="143"/>
      <c r="AD30" s="143"/>
      <c r="AE30" s="143"/>
      <c r="AG30" s="141" t="s">
        <v>565</v>
      </c>
      <c r="AH30" s="141"/>
      <c r="AI30" s="141"/>
      <c r="AJ30" s="141"/>
      <c r="AK30" s="188"/>
      <c r="AL30" s="141"/>
      <c r="AM30" s="141"/>
      <c r="AN30" s="141"/>
      <c r="AO30" s="188"/>
      <c r="AP30" s="141"/>
      <c r="AQ30" s="141"/>
      <c r="AR30" s="141"/>
      <c r="AS30" s="188"/>
      <c r="AT30" s="141"/>
      <c r="AU30" s="141"/>
      <c r="AV30" s="141"/>
      <c r="AW30" s="188"/>
      <c r="AX30" s="180">
        <f t="shared" si="1"/>
        <v>0</v>
      </c>
      <c r="AY30" s="148">
        <f t="shared" si="3"/>
        <v>0</v>
      </c>
      <c r="AZ30" s="143"/>
      <c r="BA30" s="143"/>
      <c r="BB30" s="143"/>
      <c r="BC30" s="143"/>
      <c r="BD30" s="143"/>
      <c r="BE30" s="143"/>
      <c r="BF30" s="143"/>
      <c r="BG30" s="143"/>
      <c r="BH30" s="143"/>
      <c r="BI30" s="143"/>
      <c r="BJ30" s="143"/>
      <c r="BK30" s="143"/>
    </row>
    <row r="31" spans="1:63" x14ac:dyDescent="0.25">
      <c r="A31" s="141" t="s">
        <v>566</v>
      </c>
      <c r="B31" s="141"/>
      <c r="C31" s="141"/>
      <c r="D31" s="141"/>
      <c r="E31" s="188"/>
      <c r="F31" s="141"/>
      <c r="G31" s="141"/>
      <c r="H31" s="141"/>
      <c r="I31" s="188"/>
      <c r="J31" s="141"/>
      <c r="K31" s="141"/>
      <c r="L31" s="141"/>
      <c r="M31" s="188"/>
      <c r="N31" s="141"/>
      <c r="O31" s="141"/>
      <c r="P31" s="141"/>
      <c r="Q31" s="188"/>
      <c r="R31" s="180">
        <f t="shared" si="0"/>
        <v>0</v>
      </c>
      <c r="S31" s="148">
        <f t="shared" si="2"/>
        <v>0</v>
      </c>
      <c r="T31" s="179"/>
      <c r="U31" s="179"/>
      <c r="V31" s="179"/>
      <c r="W31" s="179"/>
      <c r="X31" s="179"/>
      <c r="Y31" s="143"/>
      <c r="Z31" s="143"/>
      <c r="AA31" s="143"/>
      <c r="AB31" s="143"/>
      <c r="AC31" s="143"/>
      <c r="AD31" s="143"/>
      <c r="AE31" s="143"/>
      <c r="AG31" s="141" t="s">
        <v>566</v>
      </c>
      <c r="AH31" s="141"/>
      <c r="AI31" s="141"/>
      <c r="AJ31" s="141"/>
      <c r="AK31" s="188"/>
      <c r="AL31" s="141"/>
      <c r="AM31" s="141"/>
      <c r="AN31" s="141"/>
      <c r="AO31" s="188"/>
      <c r="AP31" s="141"/>
      <c r="AQ31" s="141"/>
      <c r="AR31" s="141"/>
      <c r="AS31" s="188"/>
      <c r="AT31" s="141"/>
      <c r="AU31" s="141"/>
      <c r="AV31" s="141"/>
      <c r="AW31" s="188"/>
      <c r="AX31" s="180">
        <f t="shared" si="1"/>
        <v>0</v>
      </c>
      <c r="AY31" s="148">
        <f t="shared" si="3"/>
        <v>0</v>
      </c>
      <c r="AZ31" s="143"/>
      <c r="BA31" s="143"/>
      <c r="BB31" s="143"/>
      <c r="BC31" s="143"/>
      <c r="BD31" s="143"/>
      <c r="BE31" s="143"/>
      <c r="BF31" s="143"/>
      <c r="BG31" s="143"/>
      <c r="BH31" s="143"/>
      <c r="BI31" s="143"/>
      <c r="BJ31" s="143"/>
      <c r="BK31" s="143"/>
    </row>
    <row r="32" spans="1:63" x14ac:dyDescent="0.25">
      <c r="A32" s="145" t="s">
        <v>567</v>
      </c>
      <c r="B32" s="142">
        <f>SUM(B11:B31)</f>
        <v>0</v>
      </c>
      <c r="C32" s="142">
        <f t="shared" ref="C32:AE32" si="4">SUM(C11:C31)</f>
        <v>0</v>
      </c>
      <c r="D32" s="142">
        <f t="shared" si="4"/>
        <v>0</v>
      </c>
      <c r="E32" s="189">
        <f>SUM(E11:E31)</f>
        <v>0</v>
      </c>
      <c r="F32" s="142">
        <f t="shared" si="4"/>
        <v>0</v>
      </c>
      <c r="G32" s="142">
        <f t="shared" si="4"/>
        <v>0</v>
      </c>
      <c r="H32" s="142">
        <f t="shared" si="4"/>
        <v>0</v>
      </c>
      <c r="I32" s="189">
        <f>SUM(I11:I31)</f>
        <v>0</v>
      </c>
      <c r="J32" s="142">
        <f t="shared" si="4"/>
        <v>0</v>
      </c>
      <c r="K32" s="142">
        <f t="shared" si="4"/>
        <v>0</v>
      </c>
      <c r="L32" s="142">
        <f t="shared" si="4"/>
        <v>0</v>
      </c>
      <c r="M32" s="189">
        <f>SUM(M11:M31)</f>
        <v>0</v>
      </c>
      <c r="N32" s="142">
        <f t="shared" si="4"/>
        <v>0</v>
      </c>
      <c r="O32" s="142">
        <f t="shared" si="4"/>
        <v>0</v>
      </c>
      <c r="P32" s="142">
        <f t="shared" si="4"/>
        <v>0</v>
      </c>
      <c r="Q32" s="189">
        <f>SUM(Q11:Q31)</f>
        <v>0</v>
      </c>
      <c r="R32" s="142">
        <f t="shared" si="4"/>
        <v>0</v>
      </c>
      <c r="S32" s="148">
        <f t="shared" si="4"/>
        <v>0</v>
      </c>
      <c r="T32" s="142">
        <f t="shared" si="4"/>
        <v>0</v>
      </c>
      <c r="U32" s="142">
        <f t="shared" si="4"/>
        <v>0</v>
      </c>
      <c r="V32" s="142">
        <f t="shared" si="4"/>
        <v>0</v>
      </c>
      <c r="W32" s="142">
        <f t="shared" si="4"/>
        <v>0</v>
      </c>
      <c r="X32" s="142">
        <f t="shared" si="4"/>
        <v>0</v>
      </c>
      <c r="Y32" s="142">
        <f t="shared" si="4"/>
        <v>0</v>
      </c>
      <c r="Z32" s="142">
        <f t="shared" si="4"/>
        <v>0</v>
      </c>
      <c r="AA32" s="142">
        <f t="shared" si="4"/>
        <v>0</v>
      </c>
      <c r="AB32" s="142">
        <f t="shared" si="4"/>
        <v>0</v>
      </c>
      <c r="AC32" s="142">
        <f t="shared" si="4"/>
        <v>0</v>
      </c>
      <c r="AD32" s="142">
        <f t="shared" si="4"/>
        <v>0</v>
      </c>
      <c r="AE32" s="142">
        <f t="shared" si="4"/>
        <v>0</v>
      </c>
      <c r="AG32" s="145" t="s">
        <v>567</v>
      </c>
      <c r="AH32" s="142">
        <f t="shared" ref="AH32:AW32" si="5">SUM(AH11:AH31)</f>
        <v>0</v>
      </c>
      <c r="AI32" s="142">
        <f t="shared" si="5"/>
        <v>0</v>
      </c>
      <c r="AJ32" s="142">
        <f t="shared" si="5"/>
        <v>0</v>
      </c>
      <c r="AK32" s="189">
        <f t="shared" si="5"/>
        <v>0</v>
      </c>
      <c r="AL32" s="142">
        <f t="shared" si="5"/>
        <v>0</v>
      </c>
      <c r="AM32" s="142">
        <f t="shared" si="5"/>
        <v>0</v>
      </c>
      <c r="AN32" s="142">
        <f t="shared" si="5"/>
        <v>0</v>
      </c>
      <c r="AO32" s="189">
        <f t="shared" si="5"/>
        <v>0</v>
      </c>
      <c r="AP32" s="142">
        <f t="shared" si="5"/>
        <v>0</v>
      </c>
      <c r="AQ32" s="142">
        <f t="shared" si="5"/>
        <v>0</v>
      </c>
      <c r="AR32" s="142">
        <f t="shared" si="5"/>
        <v>0</v>
      </c>
      <c r="AS32" s="189">
        <f t="shared" si="5"/>
        <v>0</v>
      </c>
      <c r="AT32" s="142">
        <f t="shared" si="5"/>
        <v>0</v>
      </c>
      <c r="AU32" s="142">
        <f t="shared" si="5"/>
        <v>0</v>
      </c>
      <c r="AV32" s="142">
        <f t="shared" si="5"/>
        <v>0</v>
      </c>
      <c r="AW32" s="189">
        <f t="shared" si="5"/>
        <v>0</v>
      </c>
      <c r="AX32" s="181">
        <f t="shared" ref="AX32:BK32" si="6">SUM(AX11:AX31)</f>
        <v>0</v>
      </c>
      <c r="AY32" s="149">
        <f t="shared" si="6"/>
        <v>0</v>
      </c>
      <c r="AZ32" s="142">
        <f t="shared" si="6"/>
        <v>0</v>
      </c>
      <c r="BA32" s="142">
        <f t="shared" si="6"/>
        <v>0</v>
      </c>
      <c r="BB32" s="142">
        <f t="shared" si="6"/>
        <v>0</v>
      </c>
      <c r="BC32" s="142">
        <f t="shared" si="6"/>
        <v>0</v>
      </c>
      <c r="BD32" s="142">
        <f t="shared" si="6"/>
        <v>0</v>
      </c>
      <c r="BE32" s="142">
        <f t="shared" si="6"/>
        <v>0</v>
      </c>
      <c r="BF32" s="142">
        <f t="shared" si="6"/>
        <v>0</v>
      </c>
      <c r="BG32" s="142">
        <f t="shared" si="6"/>
        <v>0</v>
      </c>
      <c r="BH32" s="142">
        <f t="shared" si="6"/>
        <v>0</v>
      </c>
      <c r="BI32" s="142">
        <f t="shared" si="6"/>
        <v>0</v>
      </c>
      <c r="BJ32" s="142">
        <f t="shared" si="6"/>
        <v>0</v>
      </c>
      <c r="BK32" s="142">
        <f t="shared" si="6"/>
        <v>0</v>
      </c>
    </row>
    <row r="35" spans="1:63" ht="30" customHeight="1" x14ac:dyDescent="0.25">
      <c r="A35" s="707" t="s">
        <v>528</v>
      </c>
      <c r="B35" s="183" t="s">
        <v>8</v>
      </c>
      <c r="C35" s="183" t="s">
        <v>30</v>
      </c>
      <c r="D35" s="709" t="s">
        <v>31</v>
      </c>
      <c r="E35" s="710"/>
      <c r="F35" s="183" t="s">
        <v>32</v>
      </c>
      <c r="G35" s="183" t="s">
        <v>33</v>
      </c>
      <c r="H35" s="709" t="s">
        <v>34</v>
      </c>
      <c r="I35" s="710"/>
      <c r="J35" s="183" t="s">
        <v>35</v>
      </c>
      <c r="K35" s="183" t="s">
        <v>36</v>
      </c>
      <c r="L35" s="709" t="s">
        <v>37</v>
      </c>
      <c r="M35" s="710"/>
      <c r="N35" s="183" t="s">
        <v>38</v>
      </c>
      <c r="O35" s="183" t="s">
        <v>39</v>
      </c>
      <c r="P35" s="709" t="s">
        <v>40</v>
      </c>
      <c r="Q35" s="710"/>
      <c r="R35" s="709" t="s">
        <v>529</v>
      </c>
      <c r="S35" s="710"/>
      <c r="T35" s="709" t="s">
        <v>530</v>
      </c>
      <c r="U35" s="712"/>
      <c r="V35" s="712"/>
      <c r="W35" s="712"/>
      <c r="X35" s="712"/>
      <c r="Y35" s="710"/>
      <c r="Z35" s="709" t="s">
        <v>531</v>
      </c>
      <c r="AA35" s="712"/>
      <c r="AB35" s="712"/>
      <c r="AC35" s="712"/>
      <c r="AD35" s="712"/>
      <c r="AE35" s="710"/>
      <c r="AG35" s="707" t="s">
        <v>528</v>
      </c>
      <c r="AH35" s="183" t="s">
        <v>8</v>
      </c>
      <c r="AI35" s="183" t="s">
        <v>30</v>
      </c>
      <c r="AJ35" s="709" t="s">
        <v>31</v>
      </c>
      <c r="AK35" s="710"/>
      <c r="AL35" s="183" t="s">
        <v>32</v>
      </c>
      <c r="AM35" s="183" t="s">
        <v>33</v>
      </c>
      <c r="AN35" s="709" t="s">
        <v>34</v>
      </c>
      <c r="AO35" s="710"/>
      <c r="AP35" s="183" t="s">
        <v>35</v>
      </c>
      <c r="AQ35" s="183" t="s">
        <v>36</v>
      </c>
      <c r="AR35" s="709" t="s">
        <v>37</v>
      </c>
      <c r="AS35" s="710"/>
      <c r="AT35" s="183" t="s">
        <v>38</v>
      </c>
      <c r="AU35" s="183" t="s">
        <v>39</v>
      </c>
      <c r="AV35" s="709" t="s">
        <v>40</v>
      </c>
      <c r="AW35" s="710"/>
      <c r="AX35" s="709" t="s">
        <v>529</v>
      </c>
      <c r="AY35" s="710"/>
      <c r="AZ35" s="709" t="s">
        <v>530</v>
      </c>
      <c r="BA35" s="712"/>
      <c r="BB35" s="712"/>
      <c r="BC35" s="712"/>
      <c r="BD35" s="712"/>
      <c r="BE35" s="710"/>
      <c r="BF35" s="709" t="s">
        <v>531</v>
      </c>
      <c r="BG35" s="712"/>
      <c r="BH35" s="712"/>
      <c r="BI35" s="712"/>
      <c r="BJ35" s="712"/>
      <c r="BK35" s="710"/>
    </row>
    <row r="36" spans="1:63" ht="36" customHeight="1" x14ac:dyDescent="0.25">
      <c r="A36" s="708"/>
      <c r="B36" s="111" t="s">
        <v>532</v>
      </c>
      <c r="C36" s="111" t="s">
        <v>532</v>
      </c>
      <c r="D36" s="111" t="s">
        <v>532</v>
      </c>
      <c r="E36" s="111" t="s">
        <v>533</v>
      </c>
      <c r="F36" s="111" t="s">
        <v>532</v>
      </c>
      <c r="G36" s="111" t="s">
        <v>532</v>
      </c>
      <c r="H36" s="111" t="s">
        <v>532</v>
      </c>
      <c r="I36" s="111" t="s">
        <v>533</v>
      </c>
      <c r="J36" s="111" t="s">
        <v>532</v>
      </c>
      <c r="K36" s="111" t="s">
        <v>532</v>
      </c>
      <c r="L36" s="111" t="s">
        <v>532</v>
      </c>
      <c r="M36" s="111" t="s">
        <v>533</v>
      </c>
      <c r="N36" s="111" t="s">
        <v>532</v>
      </c>
      <c r="O36" s="111" t="s">
        <v>532</v>
      </c>
      <c r="P36" s="111" t="s">
        <v>532</v>
      </c>
      <c r="Q36" s="111" t="s">
        <v>533</v>
      </c>
      <c r="R36" s="111" t="s">
        <v>532</v>
      </c>
      <c r="S36" s="111" t="s">
        <v>533</v>
      </c>
      <c r="T36" s="177" t="s">
        <v>534</v>
      </c>
      <c r="U36" s="177" t="s">
        <v>535</v>
      </c>
      <c r="V36" s="177" t="s">
        <v>536</v>
      </c>
      <c r="W36" s="177" t="s">
        <v>537</v>
      </c>
      <c r="X36" s="178" t="s">
        <v>538</v>
      </c>
      <c r="Y36" s="177" t="s">
        <v>539</v>
      </c>
      <c r="Z36" s="111" t="s">
        <v>540</v>
      </c>
      <c r="AA36" s="140" t="s">
        <v>541</v>
      </c>
      <c r="AB36" s="111" t="s">
        <v>542</v>
      </c>
      <c r="AC36" s="111" t="s">
        <v>543</v>
      </c>
      <c r="AD36" s="111" t="s">
        <v>544</v>
      </c>
      <c r="AE36" s="111" t="s">
        <v>545</v>
      </c>
      <c r="AG36" s="708"/>
      <c r="AH36" s="111" t="s">
        <v>532</v>
      </c>
      <c r="AI36" s="111" t="s">
        <v>532</v>
      </c>
      <c r="AJ36" s="111" t="s">
        <v>532</v>
      </c>
      <c r="AK36" s="111" t="s">
        <v>533</v>
      </c>
      <c r="AL36" s="111" t="s">
        <v>532</v>
      </c>
      <c r="AM36" s="111" t="s">
        <v>532</v>
      </c>
      <c r="AN36" s="111" t="s">
        <v>532</v>
      </c>
      <c r="AO36" s="111" t="s">
        <v>533</v>
      </c>
      <c r="AP36" s="111" t="s">
        <v>532</v>
      </c>
      <c r="AQ36" s="111" t="s">
        <v>532</v>
      </c>
      <c r="AR36" s="111" t="s">
        <v>532</v>
      </c>
      <c r="AS36" s="111" t="s">
        <v>533</v>
      </c>
      <c r="AT36" s="111" t="s">
        <v>532</v>
      </c>
      <c r="AU36" s="111" t="s">
        <v>532</v>
      </c>
      <c r="AV36" s="111" t="s">
        <v>532</v>
      </c>
      <c r="AW36" s="111" t="s">
        <v>533</v>
      </c>
      <c r="AX36" s="111" t="s">
        <v>532</v>
      </c>
      <c r="AY36" s="111" t="s">
        <v>533</v>
      </c>
      <c r="AZ36" s="177" t="s">
        <v>534</v>
      </c>
      <c r="BA36" s="177" t="s">
        <v>535</v>
      </c>
      <c r="BB36" s="177" t="s">
        <v>536</v>
      </c>
      <c r="BC36" s="177" t="s">
        <v>537</v>
      </c>
      <c r="BD36" s="178" t="s">
        <v>538</v>
      </c>
      <c r="BE36" s="177" t="s">
        <v>539</v>
      </c>
      <c r="BF36" s="175" t="s">
        <v>540</v>
      </c>
      <c r="BG36" s="176" t="s">
        <v>541</v>
      </c>
      <c r="BH36" s="175" t="s">
        <v>542</v>
      </c>
      <c r="BI36" s="175" t="s">
        <v>543</v>
      </c>
      <c r="BJ36" s="175" t="s">
        <v>544</v>
      </c>
      <c r="BK36" s="175" t="s">
        <v>545</v>
      </c>
    </row>
    <row r="37" spans="1:63" x14ac:dyDescent="0.25">
      <c r="A37" s="141" t="s">
        <v>546</v>
      </c>
      <c r="B37" s="141"/>
      <c r="C37" s="141"/>
      <c r="D37" s="141"/>
      <c r="E37" s="188"/>
      <c r="F37" s="141"/>
      <c r="G37" s="141"/>
      <c r="H37" s="141"/>
      <c r="I37" s="188"/>
      <c r="J37" s="141"/>
      <c r="K37" s="141"/>
      <c r="L37" s="141"/>
      <c r="M37" s="188"/>
      <c r="N37" s="141"/>
      <c r="O37" s="141"/>
      <c r="P37" s="141"/>
      <c r="Q37" s="188"/>
      <c r="R37" s="180">
        <f t="shared" ref="R37:R57" si="7">B37+C37+D37+F37+G37+H37+J37+K37+L37+N37+O37+P37</f>
        <v>0</v>
      </c>
      <c r="S37" s="148">
        <f>+E37+I37+M37+Q37</f>
        <v>0</v>
      </c>
      <c r="T37" s="179"/>
      <c r="U37" s="179"/>
      <c r="V37" s="179"/>
      <c r="W37" s="179"/>
      <c r="X37" s="179"/>
      <c r="Y37" s="143"/>
      <c r="Z37" s="143"/>
      <c r="AA37" s="143"/>
      <c r="AB37" s="143"/>
      <c r="AC37" s="143"/>
      <c r="AD37" s="143"/>
      <c r="AE37" s="144"/>
      <c r="AG37" s="141" t="s">
        <v>546</v>
      </c>
      <c r="AH37" s="141"/>
      <c r="AI37" s="141"/>
      <c r="AJ37" s="141"/>
      <c r="AK37" s="188"/>
      <c r="AL37" s="141"/>
      <c r="AM37" s="141"/>
      <c r="AN37" s="141"/>
      <c r="AO37" s="188"/>
      <c r="AP37" s="141"/>
      <c r="AQ37" s="141"/>
      <c r="AR37" s="141"/>
      <c r="AS37" s="188"/>
      <c r="AT37" s="141"/>
      <c r="AU37" s="141"/>
      <c r="AV37" s="141"/>
      <c r="AW37" s="188"/>
      <c r="AX37" s="180">
        <f t="shared" ref="AX37:AX57" si="8">AH37+AI37+AJ37+AL37+AM37+AN37+AP37+AQ37+AR37+AT37+AU37+AV37</f>
        <v>0</v>
      </c>
      <c r="AY37" s="148">
        <f>+AK37+AO37+AS37+AW37</f>
        <v>0</v>
      </c>
      <c r="AZ37" s="143"/>
      <c r="BA37" s="143"/>
      <c r="BB37" s="143"/>
      <c r="BC37" s="143"/>
      <c r="BD37" s="143"/>
      <c r="BE37" s="143"/>
      <c r="BF37" s="143"/>
      <c r="BG37" s="143"/>
      <c r="BH37" s="143"/>
      <c r="BI37" s="143"/>
      <c r="BJ37" s="143"/>
      <c r="BK37" s="144"/>
    </row>
    <row r="38" spans="1:63" x14ac:dyDescent="0.25">
      <c r="A38" s="141" t="s">
        <v>547</v>
      </c>
      <c r="B38" s="141"/>
      <c r="C38" s="141"/>
      <c r="D38" s="141"/>
      <c r="E38" s="188"/>
      <c r="F38" s="141"/>
      <c r="G38" s="141"/>
      <c r="H38" s="141"/>
      <c r="I38" s="188"/>
      <c r="J38" s="141"/>
      <c r="K38" s="141"/>
      <c r="L38" s="141"/>
      <c r="M38" s="188"/>
      <c r="N38" s="141"/>
      <c r="O38" s="141"/>
      <c r="P38" s="141"/>
      <c r="Q38" s="188"/>
      <c r="R38" s="180">
        <f t="shared" si="7"/>
        <v>0</v>
      </c>
      <c r="S38" s="148">
        <f t="shared" ref="S38:S57" si="9">+E38+I38+M38+Q38</f>
        <v>0</v>
      </c>
      <c r="T38" s="179"/>
      <c r="U38" s="179"/>
      <c r="V38" s="179"/>
      <c r="W38" s="179"/>
      <c r="X38" s="179"/>
      <c r="Y38" s="143"/>
      <c r="Z38" s="143"/>
      <c r="AA38" s="143"/>
      <c r="AB38" s="143"/>
      <c r="AC38" s="143"/>
      <c r="AD38" s="143"/>
      <c r="AE38" s="143"/>
      <c r="AG38" s="141" t="s">
        <v>547</v>
      </c>
      <c r="AH38" s="141"/>
      <c r="AI38" s="141"/>
      <c r="AJ38" s="141"/>
      <c r="AK38" s="188"/>
      <c r="AL38" s="141"/>
      <c r="AM38" s="141"/>
      <c r="AN38" s="141"/>
      <c r="AO38" s="188"/>
      <c r="AP38" s="141"/>
      <c r="AQ38" s="141"/>
      <c r="AR38" s="141"/>
      <c r="AS38" s="188"/>
      <c r="AT38" s="141"/>
      <c r="AU38" s="141"/>
      <c r="AV38" s="141"/>
      <c r="AW38" s="188"/>
      <c r="AX38" s="180">
        <f t="shared" si="8"/>
        <v>0</v>
      </c>
      <c r="AY38" s="148">
        <f t="shared" ref="AY38:AY57" si="10">+AK38+AO38+AS38+AW38</f>
        <v>0</v>
      </c>
      <c r="AZ38" s="143"/>
      <c r="BA38" s="143"/>
      <c r="BB38" s="143"/>
      <c r="BC38" s="143"/>
      <c r="BD38" s="143"/>
      <c r="BE38" s="143"/>
      <c r="BF38" s="143"/>
      <c r="BG38" s="143"/>
      <c r="BH38" s="143"/>
      <c r="BI38" s="143"/>
      <c r="BJ38" s="143"/>
      <c r="BK38" s="143"/>
    </row>
    <row r="39" spans="1:63" x14ac:dyDescent="0.25">
      <c r="A39" s="141" t="s">
        <v>548</v>
      </c>
      <c r="B39" s="141"/>
      <c r="C39" s="141"/>
      <c r="D39" s="141"/>
      <c r="E39" s="188"/>
      <c r="F39" s="141"/>
      <c r="G39" s="141"/>
      <c r="H39" s="141"/>
      <c r="I39" s="188"/>
      <c r="J39" s="141"/>
      <c r="K39" s="141"/>
      <c r="L39" s="141"/>
      <c r="M39" s="188"/>
      <c r="N39" s="141"/>
      <c r="O39" s="141"/>
      <c r="P39" s="141"/>
      <c r="Q39" s="188"/>
      <c r="R39" s="180">
        <f t="shared" si="7"/>
        <v>0</v>
      </c>
      <c r="S39" s="148">
        <f t="shared" si="9"/>
        <v>0</v>
      </c>
      <c r="T39" s="179"/>
      <c r="U39" s="179"/>
      <c r="V39" s="179"/>
      <c r="W39" s="179"/>
      <c r="X39" s="179"/>
      <c r="Y39" s="143"/>
      <c r="Z39" s="143"/>
      <c r="AA39" s="143"/>
      <c r="AB39" s="143"/>
      <c r="AC39" s="143"/>
      <c r="AD39" s="143"/>
      <c r="AE39" s="143"/>
      <c r="AG39" s="141" t="s">
        <v>548</v>
      </c>
      <c r="AH39" s="141"/>
      <c r="AI39" s="141"/>
      <c r="AJ39" s="141"/>
      <c r="AK39" s="188"/>
      <c r="AL39" s="141"/>
      <c r="AM39" s="141"/>
      <c r="AN39" s="141"/>
      <c r="AO39" s="188"/>
      <c r="AP39" s="141"/>
      <c r="AQ39" s="141"/>
      <c r="AR39" s="141"/>
      <c r="AS39" s="188"/>
      <c r="AT39" s="141"/>
      <c r="AU39" s="141"/>
      <c r="AV39" s="141"/>
      <c r="AW39" s="188"/>
      <c r="AX39" s="180">
        <f t="shared" si="8"/>
        <v>0</v>
      </c>
      <c r="AY39" s="148">
        <f t="shared" si="10"/>
        <v>0</v>
      </c>
      <c r="AZ39" s="143"/>
      <c r="BA39" s="143"/>
      <c r="BB39" s="143"/>
      <c r="BC39" s="143"/>
      <c r="BD39" s="143"/>
      <c r="BE39" s="143"/>
      <c r="BF39" s="143"/>
      <c r="BG39" s="143"/>
      <c r="BH39" s="143"/>
      <c r="BI39" s="143"/>
      <c r="BJ39" s="143"/>
      <c r="BK39" s="143"/>
    </row>
    <row r="40" spans="1:63" x14ac:dyDescent="0.25">
      <c r="A40" s="141" t="s">
        <v>549</v>
      </c>
      <c r="B40" s="141"/>
      <c r="C40" s="141"/>
      <c r="D40" s="141"/>
      <c r="E40" s="188"/>
      <c r="F40" s="141"/>
      <c r="G40" s="141"/>
      <c r="H40" s="141"/>
      <c r="I40" s="188"/>
      <c r="J40" s="141"/>
      <c r="K40" s="141"/>
      <c r="L40" s="141"/>
      <c r="M40" s="188"/>
      <c r="N40" s="141"/>
      <c r="O40" s="141"/>
      <c r="P40" s="141"/>
      <c r="Q40" s="188"/>
      <c r="R40" s="180">
        <f t="shared" si="7"/>
        <v>0</v>
      </c>
      <c r="S40" s="148">
        <f t="shared" si="9"/>
        <v>0</v>
      </c>
      <c r="T40" s="179"/>
      <c r="U40" s="179"/>
      <c r="V40" s="179"/>
      <c r="W40" s="179"/>
      <c r="X40" s="179"/>
      <c r="Y40" s="143"/>
      <c r="Z40" s="143"/>
      <c r="AA40" s="143"/>
      <c r="AB40" s="143"/>
      <c r="AC40" s="143"/>
      <c r="AD40" s="143"/>
      <c r="AE40" s="143"/>
      <c r="AG40" s="141" t="s">
        <v>549</v>
      </c>
      <c r="AH40" s="141"/>
      <c r="AI40" s="141"/>
      <c r="AJ40" s="141"/>
      <c r="AK40" s="188"/>
      <c r="AL40" s="141"/>
      <c r="AM40" s="141"/>
      <c r="AN40" s="141"/>
      <c r="AO40" s="188"/>
      <c r="AP40" s="141"/>
      <c r="AQ40" s="141"/>
      <c r="AR40" s="141"/>
      <c r="AS40" s="188"/>
      <c r="AT40" s="141"/>
      <c r="AU40" s="141"/>
      <c r="AV40" s="141"/>
      <c r="AW40" s="188"/>
      <c r="AX40" s="180">
        <f t="shared" si="8"/>
        <v>0</v>
      </c>
      <c r="AY40" s="148">
        <f t="shared" si="10"/>
        <v>0</v>
      </c>
      <c r="AZ40" s="143"/>
      <c r="BA40" s="143"/>
      <c r="BB40" s="143"/>
      <c r="BC40" s="143"/>
      <c r="BD40" s="143"/>
      <c r="BE40" s="143"/>
      <c r="BF40" s="143"/>
      <c r="BG40" s="143"/>
      <c r="BH40" s="143"/>
      <c r="BI40" s="143"/>
      <c r="BJ40" s="143"/>
      <c r="BK40" s="143"/>
    </row>
    <row r="41" spans="1:63" x14ac:dyDescent="0.25">
      <c r="A41" s="141" t="s">
        <v>550</v>
      </c>
      <c r="B41" s="141"/>
      <c r="C41" s="141"/>
      <c r="D41" s="141"/>
      <c r="E41" s="188"/>
      <c r="F41" s="141"/>
      <c r="G41" s="141"/>
      <c r="H41" s="141"/>
      <c r="I41" s="188"/>
      <c r="J41" s="141"/>
      <c r="K41" s="141"/>
      <c r="L41" s="141"/>
      <c r="M41" s="188"/>
      <c r="N41" s="141"/>
      <c r="O41" s="141"/>
      <c r="P41" s="141"/>
      <c r="Q41" s="188"/>
      <c r="R41" s="180">
        <f t="shared" si="7"/>
        <v>0</v>
      </c>
      <c r="S41" s="148">
        <f t="shared" si="9"/>
        <v>0</v>
      </c>
      <c r="T41" s="179"/>
      <c r="U41" s="179"/>
      <c r="V41" s="179"/>
      <c r="W41" s="179"/>
      <c r="X41" s="179"/>
      <c r="Y41" s="143"/>
      <c r="Z41" s="143"/>
      <c r="AA41" s="143"/>
      <c r="AB41" s="143"/>
      <c r="AC41" s="143"/>
      <c r="AD41" s="143"/>
      <c r="AE41" s="143"/>
      <c r="AG41" s="141" t="s">
        <v>550</v>
      </c>
      <c r="AH41" s="141"/>
      <c r="AI41" s="141"/>
      <c r="AJ41" s="141"/>
      <c r="AK41" s="188"/>
      <c r="AL41" s="141"/>
      <c r="AM41" s="141"/>
      <c r="AN41" s="141"/>
      <c r="AO41" s="188"/>
      <c r="AP41" s="141"/>
      <c r="AQ41" s="141"/>
      <c r="AR41" s="141"/>
      <c r="AS41" s="188"/>
      <c r="AT41" s="141"/>
      <c r="AU41" s="141"/>
      <c r="AV41" s="141"/>
      <c r="AW41" s="188"/>
      <c r="AX41" s="180">
        <f t="shared" si="8"/>
        <v>0</v>
      </c>
      <c r="AY41" s="148">
        <f t="shared" si="10"/>
        <v>0</v>
      </c>
      <c r="AZ41" s="143"/>
      <c r="BA41" s="143"/>
      <c r="BB41" s="143"/>
      <c r="BC41" s="143"/>
      <c r="BD41" s="143"/>
      <c r="BE41" s="143"/>
      <c r="BF41" s="143"/>
      <c r="BG41" s="143"/>
      <c r="BH41" s="143"/>
      <c r="BI41" s="143"/>
      <c r="BJ41" s="143"/>
      <c r="BK41" s="143"/>
    </row>
    <row r="42" spans="1:63" x14ac:dyDescent="0.25">
      <c r="A42" s="141" t="s">
        <v>551</v>
      </c>
      <c r="B42" s="141"/>
      <c r="C42" s="141"/>
      <c r="D42" s="141"/>
      <c r="E42" s="188"/>
      <c r="F42" s="141"/>
      <c r="G42" s="141"/>
      <c r="H42" s="141"/>
      <c r="I42" s="188"/>
      <c r="J42" s="141"/>
      <c r="K42" s="141"/>
      <c r="L42" s="141"/>
      <c r="M42" s="188"/>
      <c r="N42" s="141"/>
      <c r="O42" s="141"/>
      <c r="P42" s="141"/>
      <c r="Q42" s="188"/>
      <c r="R42" s="180">
        <f t="shared" si="7"/>
        <v>0</v>
      </c>
      <c r="S42" s="148">
        <f t="shared" si="9"/>
        <v>0</v>
      </c>
      <c r="T42" s="179"/>
      <c r="U42" s="179"/>
      <c r="V42" s="179"/>
      <c r="W42" s="179"/>
      <c r="X42" s="179"/>
      <c r="Y42" s="143"/>
      <c r="Z42" s="143"/>
      <c r="AA42" s="143"/>
      <c r="AB42" s="143"/>
      <c r="AC42" s="143"/>
      <c r="AD42" s="143"/>
      <c r="AE42" s="143"/>
      <c r="AG42" s="141" t="s">
        <v>551</v>
      </c>
      <c r="AH42" s="141"/>
      <c r="AI42" s="141"/>
      <c r="AJ42" s="141"/>
      <c r="AK42" s="188"/>
      <c r="AL42" s="141"/>
      <c r="AM42" s="141"/>
      <c r="AN42" s="141"/>
      <c r="AO42" s="188"/>
      <c r="AP42" s="141"/>
      <c r="AQ42" s="141"/>
      <c r="AR42" s="141"/>
      <c r="AS42" s="188"/>
      <c r="AT42" s="141"/>
      <c r="AU42" s="141"/>
      <c r="AV42" s="141"/>
      <c r="AW42" s="188"/>
      <c r="AX42" s="180">
        <f t="shared" si="8"/>
        <v>0</v>
      </c>
      <c r="AY42" s="148">
        <f t="shared" si="10"/>
        <v>0</v>
      </c>
      <c r="AZ42" s="143"/>
      <c r="BA42" s="143"/>
      <c r="BB42" s="143"/>
      <c r="BC42" s="143"/>
      <c r="BD42" s="143"/>
      <c r="BE42" s="143"/>
      <c r="BF42" s="143"/>
      <c r="BG42" s="143"/>
      <c r="BH42" s="143"/>
      <c r="BI42" s="143"/>
      <c r="BJ42" s="143"/>
      <c r="BK42" s="143"/>
    </row>
    <row r="43" spans="1:63" x14ac:dyDescent="0.25">
      <c r="A43" s="141" t="s">
        <v>552</v>
      </c>
      <c r="B43" s="141"/>
      <c r="C43" s="141"/>
      <c r="D43" s="141"/>
      <c r="E43" s="188"/>
      <c r="F43" s="141"/>
      <c r="G43" s="141"/>
      <c r="H43" s="141"/>
      <c r="I43" s="188"/>
      <c r="J43" s="141"/>
      <c r="K43" s="141"/>
      <c r="L43" s="141"/>
      <c r="M43" s="188"/>
      <c r="N43" s="141"/>
      <c r="O43" s="141"/>
      <c r="P43" s="141"/>
      <c r="Q43" s="188"/>
      <c r="R43" s="180">
        <f t="shared" si="7"/>
        <v>0</v>
      </c>
      <c r="S43" s="148">
        <f t="shared" si="9"/>
        <v>0</v>
      </c>
      <c r="T43" s="179"/>
      <c r="U43" s="179"/>
      <c r="V43" s="179"/>
      <c r="W43" s="179"/>
      <c r="X43" s="179"/>
      <c r="Y43" s="143"/>
      <c r="Z43" s="143"/>
      <c r="AA43" s="143"/>
      <c r="AB43" s="143"/>
      <c r="AC43" s="143"/>
      <c r="AD43" s="143"/>
      <c r="AE43" s="143"/>
      <c r="AG43" s="141" t="s">
        <v>552</v>
      </c>
      <c r="AH43" s="141"/>
      <c r="AI43" s="141"/>
      <c r="AJ43" s="141"/>
      <c r="AK43" s="188"/>
      <c r="AL43" s="141"/>
      <c r="AM43" s="141"/>
      <c r="AN43" s="141"/>
      <c r="AO43" s="188"/>
      <c r="AP43" s="141"/>
      <c r="AQ43" s="141"/>
      <c r="AR43" s="141"/>
      <c r="AS43" s="188"/>
      <c r="AT43" s="141"/>
      <c r="AU43" s="141"/>
      <c r="AV43" s="141"/>
      <c r="AW43" s="188"/>
      <c r="AX43" s="180">
        <f t="shared" si="8"/>
        <v>0</v>
      </c>
      <c r="AY43" s="148">
        <f t="shared" si="10"/>
        <v>0</v>
      </c>
      <c r="AZ43" s="143"/>
      <c r="BA43" s="143"/>
      <c r="BB43" s="143"/>
      <c r="BC43" s="143"/>
      <c r="BD43" s="143"/>
      <c r="BE43" s="143"/>
      <c r="BF43" s="143"/>
      <c r="BG43" s="143"/>
      <c r="BH43" s="143"/>
      <c r="BI43" s="143"/>
      <c r="BJ43" s="143"/>
      <c r="BK43" s="143"/>
    </row>
    <row r="44" spans="1:63" x14ac:dyDescent="0.25">
      <c r="A44" s="141" t="s">
        <v>553</v>
      </c>
      <c r="B44" s="141"/>
      <c r="C44" s="141"/>
      <c r="D44" s="141"/>
      <c r="E44" s="188"/>
      <c r="F44" s="141"/>
      <c r="G44" s="141"/>
      <c r="H44" s="141"/>
      <c r="I44" s="188"/>
      <c r="J44" s="141"/>
      <c r="K44" s="141"/>
      <c r="L44" s="141"/>
      <c r="M44" s="188"/>
      <c r="N44" s="141"/>
      <c r="O44" s="141"/>
      <c r="P44" s="141"/>
      <c r="Q44" s="188"/>
      <c r="R44" s="180">
        <f t="shared" si="7"/>
        <v>0</v>
      </c>
      <c r="S44" s="148">
        <f t="shared" si="9"/>
        <v>0</v>
      </c>
      <c r="T44" s="179"/>
      <c r="U44" s="179"/>
      <c r="V44" s="179"/>
      <c r="W44" s="179"/>
      <c r="X44" s="179"/>
      <c r="Y44" s="143"/>
      <c r="Z44" s="143"/>
      <c r="AA44" s="143"/>
      <c r="AB44" s="143"/>
      <c r="AC44" s="143"/>
      <c r="AD44" s="143"/>
      <c r="AE44" s="143"/>
      <c r="AG44" s="141" t="s">
        <v>553</v>
      </c>
      <c r="AH44" s="141"/>
      <c r="AI44" s="141"/>
      <c r="AJ44" s="141"/>
      <c r="AK44" s="188"/>
      <c r="AL44" s="141"/>
      <c r="AM44" s="141"/>
      <c r="AN44" s="141"/>
      <c r="AO44" s="188"/>
      <c r="AP44" s="141"/>
      <c r="AQ44" s="141"/>
      <c r="AR44" s="141"/>
      <c r="AS44" s="188"/>
      <c r="AT44" s="141"/>
      <c r="AU44" s="141"/>
      <c r="AV44" s="141"/>
      <c r="AW44" s="188"/>
      <c r="AX44" s="180">
        <f t="shared" si="8"/>
        <v>0</v>
      </c>
      <c r="AY44" s="148">
        <f t="shared" si="10"/>
        <v>0</v>
      </c>
      <c r="AZ44" s="143"/>
      <c r="BA44" s="143"/>
      <c r="BB44" s="143"/>
      <c r="BC44" s="143"/>
      <c r="BD44" s="143"/>
      <c r="BE44" s="143"/>
      <c r="BF44" s="143"/>
      <c r="BG44" s="143"/>
      <c r="BH44" s="143"/>
      <c r="BI44" s="143"/>
      <c r="BJ44" s="143"/>
      <c r="BK44" s="143"/>
    </row>
    <row r="45" spans="1:63" x14ac:dyDescent="0.25">
      <c r="A45" s="141" t="s">
        <v>554</v>
      </c>
      <c r="B45" s="141"/>
      <c r="C45" s="141"/>
      <c r="D45" s="141"/>
      <c r="E45" s="188"/>
      <c r="F45" s="141"/>
      <c r="G45" s="141"/>
      <c r="H45" s="141"/>
      <c r="I45" s="188"/>
      <c r="J45" s="141"/>
      <c r="K45" s="141"/>
      <c r="L45" s="141"/>
      <c r="M45" s="188"/>
      <c r="N45" s="141"/>
      <c r="O45" s="141"/>
      <c r="P45" s="141"/>
      <c r="Q45" s="188"/>
      <c r="R45" s="180">
        <f t="shared" si="7"/>
        <v>0</v>
      </c>
      <c r="S45" s="148">
        <f t="shared" si="9"/>
        <v>0</v>
      </c>
      <c r="T45" s="179"/>
      <c r="U45" s="179"/>
      <c r="V45" s="179"/>
      <c r="W45" s="179"/>
      <c r="X45" s="179"/>
      <c r="Y45" s="143"/>
      <c r="Z45" s="143"/>
      <c r="AA45" s="143"/>
      <c r="AB45" s="143"/>
      <c r="AC45" s="143"/>
      <c r="AD45" s="143"/>
      <c r="AE45" s="143"/>
      <c r="AG45" s="141" t="s">
        <v>554</v>
      </c>
      <c r="AH45" s="141"/>
      <c r="AI45" s="141"/>
      <c r="AJ45" s="141"/>
      <c r="AK45" s="188"/>
      <c r="AL45" s="141"/>
      <c r="AM45" s="141"/>
      <c r="AN45" s="141"/>
      <c r="AO45" s="188"/>
      <c r="AP45" s="141"/>
      <c r="AQ45" s="141"/>
      <c r="AR45" s="141"/>
      <c r="AS45" s="188"/>
      <c r="AT45" s="141"/>
      <c r="AU45" s="141"/>
      <c r="AV45" s="141"/>
      <c r="AW45" s="188"/>
      <c r="AX45" s="180">
        <f t="shared" si="8"/>
        <v>0</v>
      </c>
      <c r="AY45" s="148">
        <f t="shared" si="10"/>
        <v>0</v>
      </c>
      <c r="AZ45" s="143"/>
      <c r="BA45" s="143"/>
      <c r="BB45" s="143"/>
      <c r="BC45" s="143"/>
      <c r="BD45" s="143"/>
      <c r="BE45" s="143"/>
      <c r="BF45" s="143"/>
      <c r="BG45" s="143"/>
      <c r="BH45" s="143"/>
      <c r="BI45" s="141"/>
      <c r="BJ45" s="141"/>
      <c r="BK45" s="141"/>
    </row>
    <row r="46" spans="1:63" x14ac:dyDescent="0.25">
      <c r="A46" s="141" t="s">
        <v>555</v>
      </c>
      <c r="B46" s="141"/>
      <c r="C46" s="141"/>
      <c r="D46" s="141"/>
      <c r="E46" s="188"/>
      <c r="F46" s="141"/>
      <c r="G46" s="141"/>
      <c r="H46" s="141"/>
      <c r="I46" s="188"/>
      <c r="J46" s="141"/>
      <c r="K46" s="141"/>
      <c r="L46" s="141"/>
      <c r="M46" s="188"/>
      <c r="N46" s="141"/>
      <c r="O46" s="141"/>
      <c r="P46" s="141"/>
      <c r="Q46" s="188"/>
      <c r="R46" s="180">
        <f t="shared" si="7"/>
        <v>0</v>
      </c>
      <c r="S46" s="148">
        <f t="shared" si="9"/>
        <v>0</v>
      </c>
      <c r="T46" s="179"/>
      <c r="U46" s="179"/>
      <c r="V46" s="179"/>
      <c r="W46" s="179"/>
      <c r="X46" s="179"/>
      <c r="Y46" s="143"/>
      <c r="Z46" s="143"/>
      <c r="AA46" s="143"/>
      <c r="AB46" s="143"/>
      <c r="AC46" s="143"/>
      <c r="AD46" s="143"/>
      <c r="AE46" s="143"/>
      <c r="AG46" s="141" t="s">
        <v>555</v>
      </c>
      <c r="AH46" s="141"/>
      <c r="AI46" s="141"/>
      <c r="AJ46" s="141"/>
      <c r="AK46" s="188"/>
      <c r="AL46" s="141"/>
      <c r="AM46" s="141"/>
      <c r="AN46" s="141"/>
      <c r="AO46" s="188"/>
      <c r="AP46" s="141"/>
      <c r="AQ46" s="141"/>
      <c r="AR46" s="141"/>
      <c r="AS46" s="188"/>
      <c r="AT46" s="141"/>
      <c r="AU46" s="141"/>
      <c r="AV46" s="141"/>
      <c r="AW46" s="188"/>
      <c r="AX46" s="180">
        <f t="shared" si="8"/>
        <v>0</v>
      </c>
      <c r="AY46" s="148">
        <f t="shared" si="10"/>
        <v>0</v>
      </c>
      <c r="AZ46" s="143"/>
      <c r="BA46" s="143"/>
      <c r="BB46" s="143"/>
      <c r="BC46" s="143"/>
      <c r="BD46" s="143"/>
      <c r="BE46" s="143"/>
      <c r="BF46" s="143"/>
      <c r="BG46" s="143"/>
      <c r="BH46" s="143"/>
      <c r="BI46" s="141"/>
      <c r="BJ46" s="141"/>
      <c r="BK46" s="141"/>
    </row>
    <row r="47" spans="1:63" x14ac:dyDescent="0.25">
      <c r="A47" s="141" t="s">
        <v>556</v>
      </c>
      <c r="B47" s="141"/>
      <c r="C47" s="141"/>
      <c r="D47" s="141"/>
      <c r="E47" s="188"/>
      <c r="F47" s="141"/>
      <c r="G47" s="141"/>
      <c r="H47" s="141"/>
      <c r="I47" s="188"/>
      <c r="J47" s="141"/>
      <c r="K47" s="141"/>
      <c r="L47" s="141"/>
      <c r="M47" s="188"/>
      <c r="N47" s="141"/>
      <c r="O47" s="141"/>
      <c r="P47" s="141"/>
      <c r="Q47" s="188"/>
      <c r="R47" s="180">
        <f t="shared" si="7"/>
        <v>0</v>
      </c>
      <c r="S47" s="148">
        <f t="shared" si="9"/>
        <v>0</v>
      </c>
      <c r="T47" s="179"/>
      <c r="U47" s="179"/>
      <c r="V47" s="179"/>
      <c r="W47" s="179"/>
      <c r="X47" s="179"/>
      <c r="Y47" s="143"/>
      <c r="Z47" s="143"/>
      <c r="AA47" s="143"/>
      <c r="AB47" s="143"/>
      <c r="AC47" s="143"/>
      <c r="AD47" s="143"/>
      <c r="AE47" s="143"/>
      <c r="AG47" s="141" t="s">
        <v>556</v>
      </c>
      <c r="AH47" s="141"/>
      <c r="AI47" s="141"/>
      <c r="AJ47" s="141"/>
      <c r="AK47" s="188"/>
      <c r="AL47" s="141"/>
      <c r="AM47" s="141"/>
      <c r="AN47" s="141"/>
      <c r="AO47" s="188"/>
      <c r="AP47" s="141"/>
      <c r="AQ47" s="141"/>
      <c r="AR47" s="141"/>
      <c r="AS47" s="188"/>
      <c r="AT47" s="141"/>
      <c r="AU47" s="141"/>
      <c r="AV47" s="141"/>
      <c r="AW47" s="188"/>
      <c r="AX47" s="180">
        <f t="shared" si="8"/>
        <v>0</v>
      </c>
      <c r="AY47" s="148">
        <f t="shared" si="10"/>
        <v>0</v>
      </c>
      <c r="AZ47" s="143"/>
      <c r="BA47" s="143"/>
      <c r="BB47" s="143"/>
      <c r="BC47" s="143"/>
      <c r="BD47" s="143"/>
      <c r="BE47" s="143"/>
      <c r="BF47" s="143"/>
      <c r="BG47" s="143"/>
      <c r="BH47" s="143"/>
      <c r="BI47" s="141"/>
      <c r="BJ47" s="141"/>
      <c r="BK47" s="141"/>
    </row>
    <row r="48" spans="1:63" x14ac:dyDescent="0.25">
      <c r="A48" s="141" t="s">
        <v>557</v>
      </c>
      <c r="B48" s="141"/>
      <c r="C48" s="141"/>
      <c r="D48" s="141"/>
      <c r="E48" s="188"/>
      <c r="F48" s="141"/>
      <c r="G48" s="141"/>
      <c r="H48" s="141"/>
      <c r="I48" s="188"/>
      <c r="J48" s="141"/>
      <c r="K48" s="141"/>
      <c r="L48" s="141"/>
      <c r="M48" s="188"/>
      <c r="N48" s="141"/>
      <c r="O48" s="141"/>
      <c r="P48" s="141"/>
      <c r="Q48" s="188"/>
      <c r="R48" s="180">
        <f t="shared" si="7"/>
        <v>0</v>
      </c>
      <c r="S48" s="148">
        <f t="shared" si="9"/>
        <v>0</v>
      </c>
      <c r="T48" s="179"/>
      <c r="U48" s="179"/>
      <c r="V48" s="179"/>
      <c r="W48" s="179"/>
      <c r="X48" s="179"/>
      <c r="Y48" s="143"/>
      <c r="Z48" s="143"/>
      <c r="AA48" s="143"/>
      <c r="AB48" s="143"/>
      <c r="AC48" s="143"/>
      <c r="AD48" s="143"/>
      <c r="AE48" s="143"/>
      <c r="AG48" s="141" t="s">
        <v>557</v>
      </c>
      <c r="AH48" s="141"/>
      <c r="AI48" s="141"/>
      <c r="AJ48" s="141"/>
      <c r="AK48" s="188"/>
      <c r="AL48" s="141"/>
      <c r="AM48" s="141"/>
      <c r="AN48" s="141"/>
      <c r="AO48" s="188"/>
      <c r="AP48" s="141"/>
      <c r="AQ48" s="141"/>
      <c r="AR48" s="141"/>
      <c r="AS48" s="188"/>
      <c r="AT48" s="141"/>
      <c r="AU48" s="141"/>
      <c r="AV48" s="141"/>
      <c r="AW48" s="188"/>
      <c r="AX48" s="180">
        <f t="shared" si="8"/>
        <v>0</v>
      </c>
      <c r="AY48" s="148">
        <f t="shared" si="10"/>
        <v>0</v>
      </c>
      <c r="AZ48" s="143"/>
      <c r="BA48" s="143"/>
      <c r="BB48" s="143"/>
      <c r="BC48" s="143"/>
      <c r="BD48" s="143"/>
      <c r="BE48" s="143"/>
      <c r="BF48" s="143"/>
      <c r="BG48" s="143"/>
      <c r="BH48" s="143"/>
      <c r="BI48" s="143"/>
      <c r="BJ48" s="143"/>
      <c r="BK48" s="143"/>
    </row>
    <row r="49" spans="1:63" x14ac:dyDescent="0.25">
      <c r="A49" s="141" t="s">
        <v>558</v>
      </c>
      <c r="B49" s="141"/>
      <c r="C49" s="141"/>
      <c r="D49" s="141"/>
      <c r="E49" s="188"/>
      <c r="F49" s="141"/>
      <c r="G49" s="141"/>
      <c r="H49" s="141"/>
      <c r="I49" s="188"/>
      <c r="J49" s="141"/>
      <c r="K49" s="141"/>
      <c r="L49" s="141"/>
      <c r="M49" s="188"/>
      <c r="N49" s="141"/>
      <c r="O49" s="141"/>
      <c r="P49" s="141"/>
      <c r="Q49" s="188"/>
      <c r="R49" s="180">
        <f t="shared" si="7"/>
        <v>0</v>
      </c>
      <c r="S49" s="148">
        <f t="shared" si="9"/>
        <v>0</v>
      </c>
      <c r="T49" s="179"/>
      <c r="U49" s="179"/>
      <c r="V49" s="179"/>
      <c r="W49" s="179"/>
      <c r="X49" s="179"/>
      <c r="Y49" s="143"/>
      <c r="Z49" s="143"/>
      <c r="AA49" s="143"/>
      <c r="AB49" s="143"/>
      <c r="AC49" s="143"/>
      <c r="AD49" s="143"/>
      <c r="AE49" s="143"/>
      <c r="AG49" s="141" t="s">
        <v>558</v>
      </c>
      <c r="AH49" s="141"/>
      <c r="AI49" s="141"/>
      <c r="AJ49" s="141"/>
      <c r="AK49" s="188"/>
      <c r="AL49" s="141"/>
      <c r="AM49" s="141"/>
      <c r="AN49" s="141"/>
      <c r="AO49" s="188"/>
      <c r="AP49" s="141"/>
      <c r="AQ49" s="141"/>
      <c r="AR49" s="141"/>
      <c r="AS49" s="188"/>
      <c r="AT49" s="141"/>
      <c r="AU49" s="141"/>
      <c r="AV49" s="141"/>
      <c r="AW49" s="188"/>
      <c r="AX49" s="180">
        <f t="shared" si="8"/>
        <v>0</v>
      </c>
      <c r="AY49" s="148">
        <f t="shared" si="10"/>
        <v>0</v>
      </c>
      <c r="AZ49" s="143"/>
      <c r="BA49" s="143"/>
      <c r="BB49" s="143"/>
      <c r="BC49" s="143"/>
      <c r="BD49" s="143"/>
      <c r="BE49" s="143"/>
      <c r="BF49" s="143"/>
      <c r="BG49" s="143"/>
      <c r="BH49" s="143"/>
      <c r="BI49" s="143"/>
      <c r="BJ49" s="143"/>
      <c r="BK49" s="143"/>
    </row>
    <row r="50" spans="1:63" x14ac:dyDescent="0.25">
      <c r="A50" s="141" t="s">
        <v>559</v>
      </c>
      <c r="B50" s="141"/>
      <c r="C50" s="141"/>
      <c r="D50" s="141"/>
      <c r="E50" s="188"/>
      <c r="F50" s="141"/>
      <c r="G50" s="141"/>
      <c r="H50" s="141"/>
      <c r="I50" s="188"/>
      <c r="J50" s="141"/>
      <c r="K50" s="141"/>
      <c r="L50" s="141"/>
      <c r="M50" s="188"/>
      <c r="N50" s="141"/>
      <c r="O50" s="141"/>
      <c r="P50" s="141"/>
      <c r="Q50" s="188"/>
      <c r="R50" s="180">
        <f t="shared" si="7"/>
        <v>0</v>
      </c>
      <c r="S50" s="148">
        <f t="shared" si="9"/>
        <v>0</v>
      </c>
      <c r="T50" s="179"/>
      <c r="U50" s="179"/>
      <c r="V50" s="179"/>
      <c r="W50" s="179"/>
      <c r="X50" s="179"/>
      <c r="Y50" s="143"/>
      <c r="Z50" s="143"/>
      <c r="AA50" s="143"/>
      <c r="AB50" s="143"/>
      <c r="AC50" s="143"/>
      <c r="AD50" s="143"/>
      <c r="AE50" s="143"/>
      <c r="AG50" s="141" t="s">
        <v>559</v>
      </c>
      <c r="AH50" s="141"/>
      <c r="AI50" s="141"/>
      <c r="AJ50" s="141"/>
      <c r="AK50" s="188"/>
      <c r="AL50" s="141"/>
      <c r="AM50" s="141"/>
      <c r="AN50" s="141"/>
      <c r="AO50" s="188"/>
      <c r="AP50" s="141"/>
      <c r="AQ50" s="141"/>
      <c r="AR50" s="141"/>
      <c r="AS50" s="188"/>
      <c r="AT50" s="141"/>
      <c r="AU50" s="141"/>
      <c r="AV50" s="141"/>
      <c r="AW50" s="188"/>
      <c r="AX50" s="180">
        <f t="shared" si="8"/>
        <v>0</v>
      </c>
      <c r="AY50" s="148">
        <f t="shared" si="10"/>
        <v>0</v>
      </c>
      <c r="AZ50" s="143"/>
      <c r="BA50" s="143"/>
      <c r="BB50" s="143"/>
      <c r="BC50" s="143"/>
      <c r="BD50" s="143"/>
      <c r="BE50" s="143"/>
      <c r="BF50" s="143"/>
      <c r="BG50" s="143"/>
      <c r="BH50" s="143"/>
      <c r="BI50" s="143"/>
      <c r="BJ50" s="143"/>
      <c r="BK50" s="143"/>
    </row>
    <row r="51" spans="1:63" x14ac:dyDescent="0.25">
      <c r="A51" s="141" t="s">
        <v>560</v>
      </c>
      <c r="B51" s="141"/>
      <c r="C51" s="141"/>
      <c r="D51" s="141"/>
      <c r="E51" s="188"/>
      <c r="F51" s="141"/>
      <c r="G51" s="141"/>
      <c r="H51" s="141"/>
      <c r="I51" s="188"/>
      <c r="J51" s="141"/>
      <c r="K51" s="141"/>
      <c r="L51" s="141"/>
      <c r="M51" s="188"/>
      <c r="N51" s="141"/>
      <c r="O51" s="141"/>
      <c r="P51" s="141"/>
      <c r="Q51" s="188"/>
      <c r="R51" s="180">
        <f t="shared" si="7"/>
        <v>0</v>
      </c>
      <c r="S51" s="148">
        <f t="shared" si="9"/>
        <v>0</v>
      </c>
      <c r="T51" s="179"/>
      <c r="U51" s="179"/>
      <c r="V51" s="179"/>
      <c r="W51" s="179"/>
      <c r="X51" s="179"/>
      <c r="Y51" s="143"/>
      <c r="Z51" s="143"/>
      <c r="AA51" s="143"/>
      <c r="AB51" s="143"/>
      <c r="AC51" s="143"/>
      <c r="AD51" s="143"/>
      <c r="AE51" s="143"/>
      <c r="AG51" s="141" t="s">
        <v>560</v>
      </c>
      <c r="AH51" s="141"/>
      <c r="AI51" s="141"/>
      <c r="AJ51" s="141"/>
      <c r="AK51" s="188"/>
      <c r="AL51" s="141"/>
      <c r="AM51" s="141"/>
      <c r="AN51" s="141"/>
      <c r="AO51" s="188"/>
      <c r="AP51" s="141"/>
      <c r="AQ51" s="141"/>
      <c r="AR51" s="141"/>
      <c r="AS51" s="188"/>
      <c r="AT51" s="141"/>
      <c r="AU51" s="141"/>
      <c r="AV51" s="141"/>
      <c r="AW51" s="188"/>
      <c r="AX51" s="180">
        <f t="shared" si="8"/>
        <v>0</v>
      </c>
      <c r="AY51" s="148">
        <f t="shared" si="10"/>
        <v>0</v>
      </c>
      <c r="AZ51" s="143"/>
      <c r="BA51" s="143"/>
      <c r="BB51" s="143"/>
      <c r="BC51" s="143"/>
      <c r="BD51" s="143"/>
      <c r="BE51" s="143"/>
      <c r="BF51" s="143"/>
      <c r="BG51" s="143"/>
      <c r="BH51" s="143"/>
      <c r="BI51" s="143"/>
      <c r="BJ51" s="143"/>
      <c r="BK51" s="143"/>
    </row>
    <row r="52" spans="1:63" x14ac:dyDescent="0.25">
      <c r="A52" s="141" t="s">
        <v>561</v>
      </c>
      <c r="B52" s="141"/>
      <c r="C52" s="141"/>
      <c r="D52" s="141"/>
      <c r="E52" s="188"/>
      <c r="F52" s="141"/>
      <c r="G52" s="141"/>
      <c r="H52" s="141"/>
      <c r="I52" s="188"/>
      <c r="J52" s="141"/>
      <c r="K52" s="141"/>
      <c r="L52" s="141"/>
      <c r="M52" s="188"/>
      <c r="N52" s="141"/>
      <c r="O52" s="141"/>
      <c r="P52" s="141"/>
      <c r="Q52" s="188"/>
      <c r="R52" s="180">
        <f t="shared" si="7"/>
        <v>0</v>
      </c>
      <c r="S52" s="148">
        <f t="shared" si="9"/>
        <v>0</v>
      </c>
      <c r="T52" s="179"/>
      <c r="U52" s="179"/>
      <c r="V52" s="179"/>
      <c r="W52" s="179"/>
      <c r="X52" s="179"/>
      <c r="Y52" s="143"/>
      <c r="Z52" s="143"/>
      <c r="AA52" s="143"/>
      <c r="AB52" s="143"/>
      <c r="AC52" s="143"/>
      <c r="AD52" s="143"/>
      <c r="AE52" s="143"/>
      <c r="AG52" s="141" t="s">
        <v>561</v>
      </c>
      <c r="AH52" s="141"/>
      <c r="AI52" s="141"/>
      <c r="AJ52" s="141"/>
      <c r="AK52" s="188"/>
      <c r="AL52" s="141"/>
      <c r="AM52" s="141"/>
      <c r="AN52" s="141"/>
      <c r="AO52" s="188"/>
      <c r="AP52" s="141"/>
      <c r="AQ52" s="141"/>
      <c r="AR52" s="141"/>
      <c r="AS52" s="188"/>
      <c r="AT52" s="141"/>
      <c r="AU52" s="141"/>
      <c r="AV52" s="141"/>
      <c r="AW52" s="188"/>
      <c r="AX52" s="180">
        <f t="shared" si="8"/>
        <v>0</v>
      </c>
      <c r="AY52" s="148">
        <f t="shared" si="10"/>
        <v>0</v>
      </c>
      <c r="AZ52" s="143"/>
      <c r="BA52" s="143"/>
      <c r="BB52" s="143"/>
      <c r="BC52" s="143"/>
      <c r="BD52" s="143"/>
      <c r="BE52" s="143"/>
      <c r="BF52" s="143"/>
      <c r="BG52" s="143"/>
      <c r="BH52" s="143"/>
      <c r="BI52" s="143"/>
      <c r="BJ52" s="143"/>
      <c r="BK52" s="143"/>
    </row>
    <row r="53" spans="1:63" x14ac:dyDescent="0.25">
      <c r="A53" s="141" t="s">
        <v>562</v>
      </c>
      <c r="B53" s="141"/>
      <c r="C53" s="141"/>
      <c r="D53" s="141"/>
      <c r="E53" s="188"/>
      <c r="F53" s="141"/>
      <c r="G53" s="141"/>
      <c r="H53" s="141"/>
      <c r="I53" s="188"/>
      <c r="J53" s="141"/>
      <c r="K53" s="141"/>
      <c r="L53" s="141"/>
      <c r="M53" s="188"/>
      <c r="N53" s="141"/>
      <c r="O53" s="141"/>
      <c r="P53" s="141"/>
      <c r="Q53" s="188"/>
      <c r="R53" s="180">
        <f t="shared" si="7"/>
        <v>0</v>
      </c>
      <c r="S53" s="148">
        <f t="shared" si="9"/>
        <v>0</v>
      </c>
      <c r="T53" s="179"/>
      <c r="U53" s="179"/>
      <c r="V53" s="179"/>
      <c r="W53" s="179"/>
      <c r="X53" s="179"/>
      <c r="Y53" s="143"/>
      <c r="Z53" s="143"/>
      <c r="AA53" s="143"/>
      <c r="AB53" s="143"/>
      <c r="AC53" s="143"/>
      <c r="AD53" s="143"/>
      <c r="AE53" s="143"/>
      <c r="AG53" s="141" t="s">
        <v>562</v>
      </c>
      <c r="AH53" s="141"/>
      <c r="AI53" s="141"/>
      <c r="AJ53" s="141"/>
      <c r="AK53" s="188"/>
      <c r="AL53" s="141"/>
      <c r="AM53" s="141"/>
      <c r="AN53" s="141"/>
      <c r="AO53" s="188"/>
      <c r="AP53" s="141"/>
      <c r="AQ53" s="141"/>
      <c r="AR53" s="141"/>
      <c r="AS53" s="188"/>
      <c r="AT53" s="141"/>
      <c r="AU53" s="141"/>
      <c r="AV53" s="141"/>
      <c r="AW53" s="188"/>
      <c r="AX53" s="180">
        <f t="shared" si="8"/>
        <v>0</v>
      </c>
      <c r="AY53" s="148">
        <f t="shared" si="10"/>
        <v>0</v>
      </c>
      <c r="AZ53" s="143"/>
      <c r="BA53" s="143"/>
      <c r="BB53" s="143"/>
      <c r="BC53" s="143"/>
      <c r="BD53" s="143"/>
      <c r="BE53" s="143"/>
      <c r="BF53" s="143"/>
      <c r="BG53" s="143"/>
      <c r="BH53" s="143"/>
      <c r="BI53" s="143"/>
      <c r="BJ53" s="143"/>
      <c r="BK53" s="143"/>
    </row>
    <row r="54" spans="1:63" x14ac:dyDescent="0.25">
      <c r="A54" s="141" t="s">
        <v>563</v>
      </c>
      <c r="B54" s="141"/>
      <c r="C54" s="141"/>
      <c r="D54" s="141"/>
      <c r="E54" s="188"/>
      <c r="F54" s="141"/>
      <c r="G54" s="141"/>
      <c r="H54" s="141"/>
      <c r="I54" s="188"/>
      <c r="J54" s="141"/>
      <c r="K54" s="141"/>
      <c r="L54" s="141"/>
      <c r="M54" s="188"/>
      <c r="N54" s="141"/>
      <c r="O54" s="141"/>
      <c r="P54" s="141"/>
      <c r="Q54" s="188"/>
      <c r="R54" s="180">
        <f t="shared" si="7"/>
        <v>0</v>
      </c>
      <c r="S54" s="148">
        <f t="shared" si="9"/>
        <v>0</v>
      </c>
      <c r="T54" s="179"/>
      <c r="U54" s="179"/>
      <c r="V54" s="179"/>
      <c r="W54" s="179"/>
      <c r="X54" s="179"/>
      <c r="Y54" s="143"/>
      <c r="Z54" s="143"/>
      <c r="AA54" s="143"/>
      <c r="AB54" s="143"/>
      <c r="AC54" s="143"/>
      <c r="AD54" s="143"/>
      <c r="AE54" s="143"/>
      <c r="AG54" s="141" t="s">
        <v>563</v>
      </c>
      <c r="AH54" s="141"/>
      <c r="AI54" s="141"/>
      <c r="AJ54" s="141"/>
      <c r="AK54" s="188"/>
      <c r="AL54" s="141"/>
      <c r="AM54" s="141"/>
      <c r="AN54" s="141"/>
      <c r="AO54" s="188"/>
      <c r="AP54" s="141"/>
      <c r="AQ54" s="141"/>
      <c r="AR54" s="141"/>
      <c r="AS54" s="188"/>
      <c r="AT54" s="141"/>
      <c r="AU54" s="141"/>
      <c r="AV54" s="141"/>
      <c r="AW54" s="188"/>
      <c r="AX54" s="180">
        <f t="shared" si="8"/>
        <v>0</v>
      </c>
      <c r="AY54" s="148">
        <f t="shared" si="10"/>
        <v>0</v>
      </c>
      <c r="AZ54" s="143"/>
      <c r="BA54" s="143"/>
      <c r="BB54" s="143"/>
      <c r="BC54" s="143"/>
      <c r="BD54" s="143"/>
      <c r="BE54" s="143"/>
      <c r="BF54" s="143"/>
      <c r="BG54" s="143"/>
      <c r="BH54" s="143"/>
      <c r="BI54" s="143"/>
      <c r="BJ54" s="143"/>
      <c r="BK54" s="143"/>
    </row>
    <row r="55" spans="1:63" x14ac:dyDescent="0.25">
      <c r="A55" s="141" t="s">
        <v>564</v>
      </c>
      <c r="B55" s="141"/>
      <c r="C55" s="141"/>
      <c r="D55" s="141"/>
      <c r="E55" s="188"/>
      <c r="F55" s="141"/>
      <c r="G55" s="141"/>
      <c r="H55" s="141"/>
      <c r="I55" s="188"/>
      <c r="J55" s="141"/>
      <c r="K55" s="141"/>
      <c r="L55" s="141"/>
      <c r="M55" s="188"/>
      <c r="N55" s="141"/>
      <c r="O55" s="141"/>
      <c r="P55" s="141"/>
      <c r="Q55" s="188"/>
      <c r="R55" s="180">
        <f t="shared" si="7"/>
        <v>0</v>
      </c>
      <c r="S55" s="148">
        <f t="shared" si="9"/>
        <v>0</v>
      </c>
      <c r="T55" s="179"/>
      <c r="U55" s="179"/>
      <c r="V55" s="179"/>
      <c r="W55" s="179"/>
      <c r="X55" s="179"/>
      <c r="Y55" s="143"/>
      <c r="Z55" s="143"/>
      <c r="AA55" s="143"/>
      <c r="AB55" s="143"/>
      <c r="AC55" s="143"/>
      <c r="AD55" s="143"/>
      <c r="AE55" s="143"/>
      <c r="AG55" s="141" t="s">
        <v>564</v>
      </c>
      <c r="AH55" s="141"/>
      <c r="AI55" s="141"/>
      <c r="AJ55" s="141"/>
      <c r="AK55" s="188"/>
      <c r="AL55" s="141"/>
      <c r="AM55" s="141"/>
      <c r="AN55" s="141"/>
      <c r="AO55" s="188"/>
      <c r="AP55" s="141"/>
      <c r="AQ55" s="141"/>
      <c r="AR55" s="141"/>
      <c r="AS55" s="188"/>
      <c r="AT55" s="141"/>
      <c r="AU55" s="141"/>
      <c r="AV55" s="141"/>
      <c r="AW55" s="188"/>
      <c r="AX55" s="180">
        <f t="shared" si="8"/>
        <v>0</v>
      </c>
      <c r="AY55" s="148">
        <f t="shared" si="10"/>
        <v>0</v>
      </c>
      <c r="AZ55" s="143"/>
      <c r="BA55" s="143"/>
      <c r="BB55" s="143"/>
      <c r="BC55" s="143"/>
      <c r="BD55" s="143"/>
      <c r="BE55" s="143"/>
      <c r="BF55" s="143"/>
      <c r="BG55" s="143"/>
      <c r="BH55" s="143"/>
      <c r="BI55" s="143"/>
      <c r="BJ55" s="143"/>
      <c r="BK55" s="143"/>
    </row>
    <row r="56" spans="1:63" x14ac:dyDescent="0.25">
      <c r="A56" s="141" t="s">
        <v>565</v>
      </c>
      <c r="B56" s="141"/>
      <c r="C56" s="141"/>
      <c r="D56" s="141"/>
      <c r="E56" s="188"/>
      <c r="F56" s="141"/>
      <c r="G56" s="141"/>
      <c r="H56" s="141"/>
      <c r="I56" s="188"/>
      <c r="J56" s="141"/>
      <c r="K56" s="141"/>
      <c r="L56" s="141"/>
      <c r="M56" s="188"/>
      <c r="N56" s="141"/>
      <c r="O56" s="141"/>
      <c r="P56" s="141"/>
      <c r="Q56" s="188"/>
      <c r="R56" s="180">
        <f t="shared" si="7"/>
        <v>0</v>
      </c>
      <c r="S56" s="148">
        <f t="shared" si="9"/>
        <v>0</v>
      </c>
      <c r="T56" s="179"/>
      <c r="U56" s="179"/>
      <c r="V56" s="179"/>
      <c r="W56" s="179"/>
      <c r="X56" s="179"/>
      <c r="Y56" s="143"/>
      <c r="Z56" s="143"/>
      <c r="AA56" s="143"/>
      <c r="AB56" s="143"/>
      <c r="AC56" s="143"/>
      <c r="AD56" s="143"/>
      <c r="AE56" s="143"/>
      <c r="AG56" s="141" t="s">
        <v>565</v>
      </c>
      <c r="AH56" s="141"/>
      <c r="AI56" s="141"/>
      <c r="AJ56" s="141"/>
      <c r="AK56" s="188"/>
      <c r="AL56" s="141"/>
      <c r="AM56" s="141"/>
      <c r="AN56" s="141"/>
      <c r="AO56" s="188"/>
      <c r="AP56" s="141"/>
      <c r="AQ56" s="141"/>
      <c r="AR56" s="141"/>
      <c r="AS56" s="188"/>
      <c r="AT56" s="141"/>
      <c r="AU56" s="141"/>
      <c r="AV56" s="141"/>
      <c r="AW56" s="188"/>
      <c r="AX56" s="180">
        <f t="shared" si="8"/>
        <v>0</v>
      </c>
      <c r="AY56" s="148">
        <f t="shared" si="10"/>
        <v>0</v>
      </c>
      <c r="AZ56" s="143"/>
      <c r="BA56" s="143"/>
      <c r="BB56" s="143"/>
      <c r="BC56" s="143"/>
      <c r="BD56" s="143"/>
      <c r="BE56" s="143"/>
      <c r="BF56" s="143"/>
      <c r="BG56" s="143"/>
      <c r="BH56" s="143"/>
      <c r="BI56" s="143"/>
      <c r="BJ56" s="143"/>
      <c r="BK56" s="143"/>
    </row>
    <row r="57" spans="1:63" x14ac:dyDescent="0.25">
      <c r="A57" s="141" t="s">
        <v>566</v>
      </c>
      <c r="B57" s="141"/>
      <c r="C57" s="141"/>
      <c r="D57" s="141"/>
      <c r="E57" s="188"/>
      <c r="F57" s="141"/>
      <c r="G57" s="141"/>
      <c r="H57" s="141"/>
      <c r="I57" s="188"/>
      <c r="J57" s="141"/>
      <c r="K57" s="141"/>
      <c r="L57" s="141"/>
      <c r="M57" s="188"/>
      <c r="N57" s="141"/>
      <c r="O57" s="141"/>
      <c r="P57" s="141"/>
      <c r="Q57" s="188"/>
      <c r="R57" s="180">
        <f t="shared" si="7"/>
        <v>0</v>
      </c>
      <c r="S57" s="148">
        <f t="shared" si="9"/>
        <v>0</v>
      </c>
      <c r="T57" s="179"/>
      <c r="U57" s="179"/>
      <c r="V57" s="179"/>
      <c r="W57" s="179"/>
      <c r="X57" s="179"/>
      <c r="Y57" s="143"/>
      <c r="Z57" s="143"/>
      <c r="AA57" s="143"/>
      <c r="AB57" s="143"/>
      <c r="AC57" s="143"/>
      <c r="AD57" s="143"/>
      <c r="AE57" s="143"/>
      <c r="AG57" s="141" t="s">
        <v>566</v>
      </c>
      <c r="AH57" s="141"/>
      <c r="AI57" s="141"/>
      <c r="AJ57" s="141"/>
      <c r="AK57" s="188"/>
      <c r="AL57" s="141"/>
      <c r="AM57" s="141"/>
      <c r="AN57" s="141"/>
      <c r="AO57" s="188"/>
      <c r="AP57" s="141"/>
      <c r="AQ57" s="141"/>
      <c r="AR57" s="141"/>
      <c r="AS57" s="188"/>
      <c r="AT57" s="141"/>
      <c r="AU57" s="141"/>
      <c r="AV57" s="141"/>
      <c r="AW57" s="188"/>
      <c r="AX57" s="180">
        <f t="shared" si="8"/>
        <v>0</v>
      </c>
      <c r="AY57" s="148">
        <f t="shared" si="10"/>
        <v>0</v>
      </c>
      <c r="AZ57" s="143"/>
      <c r="BA57" s="143"/>
      <c r="BB57" s="143"/>
      <c r="BC57" s="143"/>
      <c r="BD57" s="143"/>
      <c r="BE57" s="143"/>
      <c r="BF57" s="143"/>
      <c r="BG57" s="143"/>
      <c r="BH57" s="143"/>
      <c r="BI57" s="143"/>
      <c r="BJ57" s="143"/>
      <c r="BK57" s="143"/>
    </row>
    <row r="58" spans="1:63" x14ac:dyDescent="0.25">
      <c r="A58" s="145" t="s">
        <v>567</v>
      </c>
      <c r="B58" s="142">
        <f t="shared" ref="B58:Q58" si="11">SUM(B37:B57)</f>
        <v>0</v>
      </c>
      <c r="C58" s="142">
        <f t="shared" si="11"/>
        <v>0</v>
      </c>
      <c r="D58" s="142">
        <f t="shared" si="11"/>
        <v>0</v>
      </c>
      <c r="E58" s="189">
        <f t="shared" si="11"/>
        <v>0</v>
      </c>
      <c r="F58" s="142">
        <f t="shared" si="11"/>
        <v>0</v>
      </c>
      <c r="G58" s="142">
        <f t="shared" si="11"/>
        <v>0</v>
      </c>
      <c r="H58" s="142">
        <f t="shared" si="11"/>
        <v>0</v>
      </c>
      <c r="I58" s="189">
        <f t="shared" si="11"/>
        <v>0</v>
      </c>
      <c r="J58" s="142">
        <f t="shared" si="11"/>
        <v>0</v>
      </c>
      <c r="K58" s="142">
        <f t="shared" si="11"/>
        <v>0</v>
      </c>
      <c r="L58" s="142">
        <f t="shared" si="11"/>
        <v>0</v>
      </c>
      <c r="M58" s="189">
        <f t="shared" si="11"/>
        <v>0</v>
      </c>
      <c r="N58" s="142">
        <f t="shared" si="11"/>
        <v>0</v>
      </c>
      <c r="O58" s="142">
        <f t="shared" si="11"/>
        <v>0</v>
      </c>
      <c r="P58" s="142">
        <f t="shared" si="11"/>
        <v>0</v>
      </c>
      <c r="Q58" s="189">
        <f t="shared" si="11"/>
        <v>0</v>
      </c>
      <c r="R58" s="142">
        <f t="shared" ref="R58:AE58" si="12">SUM(R37:R57)</f>
        <v>0</v>
      </c>
      <c r="S58" s="148">
        <f t="shared" si="12"/>
        <v>0</v>
      </c>
      <c r="T58" s="142">
        <f t="shared" si="12"/>
        <v>0</v>
      </c>
      <c r="U58" s="142">
        <f t="shared" si="12"/>
        <v>0</v>
      </c>
      <c r="V58" s="142">
        <f t="shared" si="12"/>
        <v>0</v>
      </c>
      <c r="W58" s="142">
        <f t="shared" si="12"/>
        <v>0</v>
      </c>
      <c r="X58" s="142">
        <f t="shared" si="12"/>
        <v>0</v>
      </c>
      <c r="Y58" s="142">
        <f t="shared" si="12"/>
        <v>0</v>
      </c>
      <c r="Z58" s="142">
        <f t="shared" si="12"/>
        <v>0</v>
      </c>
      <c r="AA58" s="142">
        <f t="shared" si="12"/>
        <v>0</v>
      </c>
      <c r="AB58" s="142">
        <f t="shared" si="12"/>
        <v>0</v>
      </c>
      <c r="AC58" s="142">
        <f t="shared" si="12"/>
        <v>0</v>
      </c>
      <c r="AD58" s="142">
        <f t="shared" si="12"/>
        <v>0</v>
      </c>
      <c r="AE58" s="142">
        <f t="shared" si="12"/>
        <v>0</v>
      </c>
      <c r="AG58" s="145" t="s">
        <v>567</v>
      </c>
      <c r="AH58" s="142">
        <f t="shared" ref="AH58:AW58" si="13">SUM(AH37:AH57)</f>
        <v>0</v>
      </c>
      <c r="AI58" s="142">
        <f t="shared" si="13"/>
        <v>0</v>
      </c>
      <c r="AJ58" s="142">
        <f t="shared" si="13"/>
        <v>0</v>
      </c>
      <c r="AK58" s="189">
        <f t="shared" si="13"/>
        <v>0</v>
      </c>
      <c r="AL58" s="142">
        <f t="shared" si="13"/>
        <v>0</v>
      </c>
      <c r="AM58" s="142">
        <f t="shared" si="13"/>
        <v>0</v>
      </c>
      <c r="AN58" s="142">
        <f t="shared" si="13"/>
        <v>0</v>
      </c>
      <c r="AO58" s="189">
        <f t="shared" si="13"/>
        <v>0</v>
      </c>
      <c r="AP58" s="142">
        <f t="shared" si="13"/>
        <v>0</v>
      </c>
      <c r="AQ58" s="142">
        <f t="shared" si="13"/>
        <v>0</v>
      </c>
      <c r="AR58" s="142">
        <f t="shared" si="13"/>
        <v>0</v>
      </c>
      <c r="AS58" s="189">
        <f t="shared" si="13"/>
        <v>0</v>
      </c>
      <c r="AT58" s="142">
        <f t="shared" si="13"/>
        <v>0</v>
      </c>
      <c r="AU58" s="142">
        <f t="shared" si="13"/>
        <v>0</v>
      </c>
      <c r="AV58" s="142">
        <f t="shared" si="13"/>
        <v>0</v>
      </c>
      <c r="AW58" s="189">
        <f t="shared" si="13"/>
        <v>0</v>
      </c>
      <c r="AX58" s="181">
        <f t="shared" ref="AX58:BK58" si="14">SUM(AX37:AX57)</f>
        <v>0</v>
      </c>
      <c r="AY58" s="149">
        <f t="shared" si="14"/>
        <v>0</v>
      </c>
      <c r="AZ58" s="142">
        <f t="shared" si="14"/>
        <v>0</v>
      </c>
      <c r="BA58" s="142">
        <f t="shared" si="14"/>
        <v>0</v>
      </c>
      <c r="BB58" s="142">
        <f t="shared" si="14"/>
        <v>0</v>
      </c>
      <c r="BC58" s="142">
        <f t="shared" si="14"/>
        <v>0</v>
      </c>
      <c r="BD58" s="142">
        <f t="shared" si="14"/>
        <v>0</v>
      </c>
      <c r="BE58" s="142">
        <f t="shared" si="14"/>
        <v>0</v>
      </c>
      <c r="BF58" s="142">
        <f t="shared" si="14"/>
        <v>0</v>
      </c>
      <c r="BG58" s="142">
        <f t="shared" si="14"/>
        <v>0</v>
      </c>
      <c r="BH58" s="142">
        <f t="shared" si="14"/>
        <v>0</v>
      </c>
      <c r="BI58" s="142">
        <f t="shared" si="14"/>
        <v>0</v>
      </c>
      <c r="BJ58" s="142">
        <f t="shared" si="14"/>
        <v>0</v>
      </c>
      <c r="BK58" s="142">
        <f t="shared" si="14"/>
        <v>0</v>
      </c>
    </row>
  </sheetData>
  <mergeCells count="44">
    <mergeCell ref="R35:S35"/>
    <mergeCell ref="T35:Y35"/>
    <mergeCell ref="A35:A36"/>
    <mergeCell ref="D35:E35"/>
    <mergeCell ref="H35:I35"/>
    <mergeCell ref="L35:M35"/>
    <mergeCell ref="P35:Q35"/>
    <mergeCell ref="Z35:AE35"/>
    <mergeCell ref="AG35:AG36"/>
    <mergeCell ref="AJ35:AK35"/>
    <mergeCell ref="AN35:AO35"/>
    <mergeCell ref="AR35:AS35"/>
    <mergeCell ref="AX35:AY35"/>
    <mergeCell ref="AZ35:BE35"/>
    <mergeCell ref="BF35:BK35"/>
    <mergeCell ref="AR9:AS9"/>
    <mergeCell ref="AV9:AW9"/>
    <mergeCell ref="BF9:BK9"/>
    <mergeCell ref="AZ9:BE9"/>
    <mergeCell ref="AV35:AW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25" bestFit="1" customWidth="1"/>
    <col min="2" max="2" width="73.42578125" style="125" customWidth="1"/>
    <col min="3" max="3" width="10.85546875" style="125"/>
    <col min="4" max="4" width="31.140625" style="125" customWidth="1"/>
    <col min="5" max="5" width="70.140625" style="125" customWidth="1"/>
    <col min="6" max="6" width="17.28515625" style="125" customWidth="1"/>
    <col min="7" max="8" width="21.85546875" style="125" customWidth="1"/>
    <col min="9" max="9" width="19.28515625" style="125" customWidth="1"/>
    <col min="10" max="10" width="42" style="125" customWidth="1"/>
    <col min="11" max="16384" width="10.85546875" style="125"/>
  </cols>
  <sheetData>
    <row r="1" spans="1:2" ht="25.5" customHeight="1" x14ac:dyDescent="0.25">
      <c r="A1" s="715" t="s">
        <v>121</v>
      </c>
      <c r="B1" s="716"/>
    </row>
    <row r="2" spans="1:2" ht="25.5" customHeight="1" x14ac:dyDescent="0.25">
      <c r="A2" s="717" t="s">
        <v>568</v>
      </c>
      <c r="B2" s="718"/>
    </row>
    <row r="3" spans="1:2" x14ac:dyDescent="0.25">
      <c r="A3" s="185" t="s">
        <v>569</v>
      </c>
      <c r="B3" s="126" t="s">
        <v>570</v>
      </c>
    </row>
    <row r="4" spans="1:2" x14ac:dyDescent="0.25">
      <c r="A4" s="186" t="s">
        <v>9</v>
      </c>
      <c r="B4" s="133" t="s">
        <v>571</v>
      </c>
    </row>
    <row r="5" spans="1:2" ht="105" x14ac:dyDescent="0.25">
      <c r="A5" s="186" t="s">
        <v>10</v>
      </c>
      <c r="B5" s="190" t="s">
        <v>572</v>
      </c>
    </row>
    <row r="6" spans="1:2" x14ac:dyDescent="0.25">
      <c r="A6" s="186" t="s">
        <v>15</v>
      </c>
      <c r="B6" s="719" t="s">
        <v>573</v>
      </c>
    </row>
    <row r="7" spans="1:2" x14ac:dyDescent="0.25">
      <c r="A7" s="186" t="s">
        <v>17</v>
      </c>
      <c r="B7" s="720"/>
    </row>
    <row r="8" spans="1:2" x14ac:dyDescent="0.25">
      <c r="A8" s="186" t="s">
        <v>19</v>
      </c>
      <c r="B8" s="720"/>
    </row>
    <row r="9" spans="1:2" x14ac:dyDescent="0.25">
      <c r="A9" s="186" t="s">
        <v>574</v>
      </c>
      <c r="B9" s="721"/>
    </row>
    <row r="10" spans="1:2" ht="30" x14ac:dyDescent="0.25">
      <c r="A10" s="186" t="s">
        <v>7</v>
      </c>
      <c r="B10" s="127" t="s">
        <v>575</v>
      </c>
    </row>
    <row r="11" spans="1:2" ht="45" x14ac:dyDescent="0.25">
      <c r="A11" s="186" t="s">
        <v>27</v>
      </c>
      <c r="B11" s="127" t="s">
        <v>576</v>
      </c>
    </row>
    <row r="12" spans="1:2" ht="60" x14ac:dyDescent="0.25">
      <c r="A12" s="186" t="s">
        <v>26</v>
      </c>
      <c r="B12" s="128" t="s">
        <v>577</v>
      </c>
    </row>
    <row r="13" spans="1:2" ht="30" x14ac:dyDescent="0.25">
      <c r="A13" s="186" t="s">
        <v>578</v>
      </c>
      <c r="B13" s="128" t="s">
        <v>579</v>
      </c>
    </row>
    <row r="14" spans="1:2" ht="45" x14ac:dyDescent="0.25">
      <c r="A14" s="186" t="s">
        <v>580</v>
      </c>
      <c r="B14" s="128" t="s">
        <v>581</v>
      </c>
    </row>
    <row r="15" spans="1:2" ht="72" customHeight="1" x14ac:dyDescent="0.25">
      <c r="A15" s="187" t="s">
        <v>582</v>
      </c>
      <c r="B15" s="129" t="s">
        <v>583</v>
      </c>
    </row>
    <row r="16" spans="1:2" ht="194.25" x14ac:dyDescent="0.25">
      <c r="A16" s="187" t="s">
        <v>584</v>
      </c>
      <c r="B16" s="130" t="s">
        <v>585</v>
      </c>
    </row>
    <row r="17" spans="1:2" ht="25.5" customHeight="1" x14ac:dyDescent="0.25">
      <c r="A17" s="717" t="s">
        <v>586</v>
      </c>
      <c r="B17" s="718"/>
    </row>
    <row r="18" spans="1:2" x14ac:dyDescent="0.25">
      <c r="A18" s="185" t="s">
        <v>569</v>
      </c>
      <c r="B18" s="126" t="s">
        <v>570</v>
      </c>
    </row>
    <row r="19" spans="1:2" x14ac:dyDescent="0.25">
      <c r="A19" s="186" t="s">
        <v>9</v>
      </c>
      <c r="B19" s="133" t="s">
        <v>571</v>
      </c>
    </row>
    <row r="20" spans="1:2" ht="105" x14ac:dyDescent="0.25">
      <c r="A20" s="186" t="s">
        <v>10</v>
      </c>
      <c r="B20" s="132" t="s">
        <v>587</v>
      </c>
    </row>
    <row r="21" spans="1:2" ht="30" x14ac:dyDescent="0.25">
      <c r="A21" s="186" t="s">
        <v>588</v>
      </c>
      <c r="B21" s="128" t="s">
        <v>589</v>
      </c>
    </row>
    <row r="22" spans="1:2" ht="45" x14ac:dyDescent="0.25">
      <c r="A22" s="186" t="s">
        <v>590</v>
      </c>
      <c r="B22" s="128" t="s">
        <v>591</v>
      </c>
    </row>
    <row r="23" spans="1:2" ht="75" x14ac:dyDescent="0.25">
      <c r="A23" s="186" t="s">
        <v>592</v>
      </c>
      <c r="B23" s="128" t="s">
        <v>593</v>
      </c>
    </row>
    <row r="24" spans="1:2" ht="30" x14ac:dyDescent="0.25">
      <c r="A24" s="186" t="s">
        <v>594</v>
      </c>
      <c r="B24" s="128" t="s">
        <v>595</v>
      </c>
    </row>
    <row r="25" spans="1:2" x14ac:dyDescent="0.25">
      <c r="A25" s="186" t="s">
        <v>596</v>
      </c>
      <c r="B25" s="128" t="s">
        <v>597</v>
      </c>
    </row>
    <row r="26" spans="1:2" ht="45.95" customHeight="1" x14ac:dyDescent="0.25">
      <c r="A26" s="186" t="s">
        <v>598</v>
      </c>
      <c r="B26" s="131" t="s">
        <v>599</v>
      </c>
    </row>
    <row r="27" spans="1:2" ht="75" x14ac:dyDescent="0.25">
      <c r="A27" s="186" t="s">
        <v>135</v>
      </c>
      <c r="B27" s="131" t="s">
        <v>600</v>
      </c>
    </row>
    <row r="28" spans="1:2" ht="45" x14ac:dyDescent="0.25">
      <c r="A28" s="186" t="s">
        <v>601</v>
      </c>
      <c r="B28" s="131" t="s">
        <v>602</v>
      </c>
    </row>
    <row r="29" spans="1:2" ht="45" x14ac:dyDescent="0.25">
      <c r="A29" s="186" t="s">
        <v>603</v>
      </c>
      <c r="B29" s="131" t="s">
        <v>604</v>
      </c>
    </row>
    <row r="30" spans="1:2" ht="45" x14ac:dyDescent="0.25">
      <c r="A30" s="186" t="s">
        <v>605</v>
      </c>
      <c r="B30" s="131" t="s">
        <v>606</v>
      </c>
    </row>
    <row r="31" spans="1:2" ht="144" customHeight="1" x14ac:dyDescent="0.25">
      <c r="A31" s="186" t="s">
        <v>607</v>
      </c>
      <c r="B31" s="131" t="s">
        <v>608</v>
      </c>
    </row>
    <row r="32" spans="1:2" ht="30" x14ac:dyDescent="0.25">
      <c r="A32" s="186" t="s">
        <v>609</v>
      </c>
      <c r="B32" s="131" t="s">
        <v>610</v>
      </c>
    </row>
    <row r="33" spans="1:2" ht="30" x14ac:dyDescent="0.25">
      <c r="A33" s="186" t="s">
        <v>611</v>
      </c>
      <c r="B33" s="131" t="s">
        <v>612</v>
      </c>
    </row>
    <row r="34" spans="1:2" ht="30" x14ac:dyDescent="0.25">
      <c r="A34" s="186" t="s">
        <v>613</v>
      </c>
      <c r="B34" s="131" t="s">
        <v>614</v>
      </c>
    </row>
    <row r="35" spans="1:2" ht="30" x14ac:dyDescent="0.25">
      <c r="A35" s="186" t="s">
        <v>615</v>
      </c>
      <c r="B35" s="131" t="s">
        <v>616</v>
      </c>
    </row>
    <row r="36" spans="1:2" ht="75" x14ac:dyDescent="0.25">
      <c r="A36" s="186" t="s">
        <v>617</v>
      </c>
      <c r="B36" s="131" t="s">
        <v>618</v>
      </c>
    </row>
    <row r="37" spans="1:2" x14ac:dyDescent="0.25">
      <c r="A37" s="186" t="s">
        <v>124</v>
      </c>
      <c r="B37" s="131" t="s">
        <v>619</v>
      </c>
    </row>
    <row r="38" spans="1:2" ht="30" x14ac:dyDescent="0.25">
      <c r="A38" s="186" t="s">
        <v>620</v>
      </c>
      <c r="B38" s="131" t="s">
        <v>621</v>
      </c>
    </row>
    <row r="39" spans="1:2" ht="45" x14ac:dyDescent="0.25">
      <c r="A39" s="186" t="s">
        <v>622</v>
      </c>
      <c r="B39" s="131" t="s">
        <v>623</v>
      </c>
    </row>
    <row r="40" spans="1:2" ht="28.5" x14ac:dyDescent="0.25">
      <c r="A40" s="187" t="s">
        <v>127</v>
      </c>
      <c r="B40" s="131" t="s">
        <v>624</v>
      </c>
    </row>
    <row r="41" spans="1:2" ht="25.5" customHeight="1" x14ac:dyDescent="0.25">
      <c r="A41" s="717" t="s">
        <v>625</v>
      </c>
      <c r="B41" s="718"/>
    </row>
    <row r="42" spans="1:2" x14ac:dyDescent="0.25">
      <c r="A42" s="715" t="s">
        <v>626</v>
      </c>
      <c r="B42" s="716"/>
    </row>
    <row r="43" spans="1:2" ht="72" customHeight="1" x14ac:dyDescent="0.25">
      <c r="A43" s="713" t="s">
        <v>627</v>
      </c>
      <c r="B43" s="714"/>
    </row>
    <row r="44" spans="1:2" ht="30" x14ac:dyDescent="0.25">
      <c r="A44" s="186" t="s">
        <v>603</v>
      </c>
      <c r="B44" s="131" t="s">
        <v>628</v>
      </c>
    </row>
    <row r="45" spans="1:2" ht="45" x14ac:dyDescent="0.25">
      <c r="A45" s="187" t="s">
        <v>629</v>
      </c>
      <c r="B45" s="131" t="s">
        <v>630</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2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3" customFormat="1" x14ac:dyDescent="0.25">
      <c r="A1" s="112" t="s">
        <v>631</v>
      </c>
      <c r="B1" s="112" t="s">
        <v>632</v>
      </c>
      <c r="C1" s="112" t="s">
        <v>633</v>
      </c>
      <c r="D1" s="112" t="s">
        <v>634</v>
      </c>
      <c r="E1" s="112" t="s">
        <v>605</v>
      </c>
      <c r="F1" s="112" t="s">
        <v>635</v>
      </c>
      <c r="G1" s="112" t="s">
        <v>636</v>
      </c>
      <c r="H1" s="112" t="s">
        <v>530</v>
      </c>
      <c r="I1" s="112" t="s">
        <v>596</v>
      </c>
    </row>
    <row r="2" spans="1:9" s="113" customFormat="1" x14ac:dyDescent="0.25">
      <c r="A2" s="114" t="s">
        <v>637</v>
      </c>
      <c r="B2" s="109" t="s">
        <v>638</v>
      </c>
      <c r="C2" s="114" t="s">
        <v>639</v>
      </c>
      <c r="D2" s="115" t="s">
        <v>640</v>
      </c>
      <c r="E2" s="110" t="s">
        <v>641</v>
      </c>
      <c r="F2" s="116" t="s">
        <v>642</v>
      </c>
      <c r="G2" s="117" t="s">
        <v>643</v>
      </c>
      <c r="H2" s="117" t="s">
        <v>644</v>
      </c>
      <c r="I2" s="116" t="s">
        <v>645</v>
      </c>
    </row>
    <row r="3" spans="1:9" x14ac:dyDescent="0.25">
      <c r="A3" s="114" t="s">
        <v>646</v>
      </c>
      <c r="B3" s="109" t="s">
        <v>647</v>
      </c>
      <c r="C3" s="114" t="s">
        <v>648</v>
      </c>
      <c r="D3" s="118" t="s">
        <v>649</v>
      </c>
      <c r="E3" s="110" t="s">
        <v>650</v>
      </c>
      <c r="F3" s="116" t="s">
        <v>651</v>
      </c>
      <c r="G3" s="117" t="s">
        <v>652</v>
      </c>
      <c r="H3" s="117" t="s">
        <v>539</v>
      </c>
      <c r="I3" s="116" t="s">
        <v>653</v>
      </c>
    </row>
    <row r="4" spans="1:9" x14ac:dyDescent="0.25">
      <c r="A4" s="114" t="s">
        <v>654</v>
      </c>
      <c r="B4" s="109" t="s">
        <v>655</v>
      </c>
      <c r="C4" s="114" t="s">
        <v>656</v>
      </c>
      <c r="D4" s="118" t="s">
        <v>657</v>
      </c>
      <c r="E4" s="110" t="s">
        <v>658</v>
      </c>
      <c r="F4" s="116" t="s">
        <v>659</v>
      </c>
      <c r="G4" s="117" t="s">
        <v>660</v>
      </c>
      <c r="H4" s="117" t="s">
        <v>534</v>
      </c>
      <c r="I4" s="116" t="s">
        <v>661</v>
      </c>
    </row>
    <row r="5" spans="1:9" x14ac:dyDescent="0.25">
      <c r="A5" s="114" t="s">
        <v>662</v>
      </c>
      <c r="B5" s="109" t="s">
        <v>663</v>
      </c>
      <c r="C5" s="114" t="s">
        <v>664</v>
      </c>
      <c r="D5" s="118" t="s">
        <v>665</v>
      </c>
      <c r="E5" s="110" t="s">
        <v>666</v>
      </c>
      <c r="F5" s="116" t="s">
        <v>667</v>
      </c>
      <c r="G5" s="117" t="s">
        <v>668</v>
      </c>
      <c r="H5" s="117" t="s">
        <v>535</v>
      </c>
      <c r="I5" s="116" t="s">
        <v>669</v>
      </c>
    </row>
    <row r="6" spans="1:9" ht="30" x14ac:dyDescent="0.25">
      <c r="A6" s="114" t="s">
        <v>670</v>
      </c>
      <c r="B6" s="109" t="s">
        <v>671</v>
      </c>
      <c r="C6" s="114" t="s">
        <v>672</v>
      </c>
      <c r="D6" s="118" t="s">
        <v>673</v>
      </c>
      <c r="E6" s="110" t="s">
        <v>674</v>
      </c>
      <c r="G6" s="117" t="s">
        <v>675</v>
      </c>
      <c r="H6" s="117" t="s">
        <v>536</v>
      </c>
      <c r="I6" s="116" t="s">
        <v>676</v>
      </c>
    </row>
    <row r="7" spans="1:9" ht="30" x14ac:dyDescent="0.25">
      <c r="B7" s="109" t="s">
        <v>677</v>
      </c>
      <c r="C7" s="114" t="s">
        <v>678</v>
      </c>
      <c r="D7" s="118" t="s">
        <v>679</v>
      </c>
      <c r="E7" s="116" t="s">
        <v>680</v>
      </c>
      <c r="G7" s="110" t="s">
        <v>545</v>
      </c>
      <c r="H7" s="117" t="s">
        <v>537</v>
      </c>
      <c r="I7" s="116" t="s">
        <v>681</v>
      </c>
    </row>
    <row r="8" spans="1:9" ht="30" x14ac:dyDescent="0.25">
      <c r="A8" s="119"/>
      <c r="B8" s="109" t="s">
        <v>682</v>
      </c>
      <c r="C8" s="114" t="s">
        <v>683</v>
      </c>
      <c r="D8" s="118" t="s">
        <v>684</v>
      </c>
      <c r="E8" s="116" t="s">
        <v>685</v>
      </c>
      <c r="I8" s="116" t="s">
        <v>686</v>
      </c>
    </row>
    <row r="9" spans="1:9" ht="32.1" customHeight="1" x14ac:dyDescent="0.25">
      <c r="A9" s="119"/>
      <c r="B9" s="109" t="s">
        <v>687</v>
      </c>
      <c r="C9" s="114" t="s">
        <v>688</v>
      </c>
      <c r="D9" s="118" t="s">
        <v>689</v>
      </c>
      <c r="E9" s="116" t="s">
        <v>690</v>
      </c>
      <c r="I9" s="116" t="s">
        <v>691</v>
      </c>
    </row>
    <row r="10" spans="1:9" x14ac:dyDescent="0.25">
      <c r="A10" s="119"/>
      <c r="B10" s="109" t="s">
        <v>692</v>
      </c>
      <c r="C10" s="114" t="s">
        <v>693</v>
      </c>
      <c r="D10" s="118" t="s">
        <v>694</v>
      </c>
      <c r="E10" s="116" t="s">
        <v>695</v>
      </c>
      <c r="I10" s="116" t="s">
        <v>696</v>
      </c>
    </row>
    <row r="11" spans="1:9" x14ac:dyDescent="0.25">
      <c r="A11" s="119"/>
      <c r="B11" s="109" t="s">
        <v>697</v>
      </c>
      <c r="C11" s="114" t="s">
        <v>698</v>
      </c>
      <c r="D11" s="118" t="s">
        <v>699</v>
      </c>
      <c r="E11" s="116" t="s">
        <v>700</v>
      </c>
      <c r="I11" s="116" t="s">
        <v>701</v>
      </c>
    </row>
    <row r="12" spans="1:9" ht="30" x14ac:dyDescent="0.25">
      <c r="A12" s="119"/>
      <c r="B12" s="109" t="s">
        <v>702</v>
      </c>
      <c r="C12" s="114" t="s">
        <v>703</v>
      </c>
      <c r="D12" s="118" t="s">
        <v>704</v>
      </c>
      <c r="E12" s="116" t="s">
        <v>705</v>
      </c>
      <c r="I12" s="116" t="s">
        <v>706</v>
      </c>
    </row>
    <row r="13" spans="1:9" x14ac:dyDescent="0.25">
      <c r="A13" s="119"/>
      <c r="B13" s="399" t="s">
        <v>707</v>
      </c>
      <c r="D13" s="118" t="s">
        <v>708</v>
      </c>
      <c r="E13" s="116" t="s">
        <v>709</v>
      </c>
      <c r="I13" s="116" t="s">
        <v>710</v>
      </c>
    </row>
    <row r="14" spans="1:9" x14ac:dyDescent="0.25">
      <c r="A14" s="119"/>
      <c r="B14" s="109" t="s">
        <v>711</v>
      </c>
      <c r="C14" s="119"/>
      <c r="D14" s="118" t="s">
        <v>712</v>
      </c>
      <c r="E14" s="116" t="s">
        <v>713</v>
      </c>
    </row>
    <row r="15" spans="1:9" x14ac:dyDescent="0.25">
      <c r="A15" s="119"/>
      <c r="B15" s="109" t="s">
        <v>714</v>
      </c>
      <c r="C15" s="119"/>
      <c r="D15" s="118" t="s">
        <v>174</v>
      </c>
      <c r="E15" s="116" t="s">
        <v>715</v>
      </c>
    </row>
    <row r="16" spans="1:9" x14ac:dyDescent="0.25">
      <c r="A16" s="119"/>
      <c r="B16" s="109" t="s">
        <v>716</v>
      </c>
      <c r="C16" s="119"/>
      <c r="D16" s="118" t="s">
        <v>717</v>
      </c>
      <c r="E16" s="120"/>
    </row>
    <row r="17" spans="1:5" x14ac:dyDescent="0.25">
      <c r="A17" s="119"/>
      <c r="B17" s="109" t="s">
        <v>718</v>
      </c>
      <c r="C17" s="119"/>
      <c r="D17" s="118" t="s">
        <v>719</v>
      </c>
      <c r="E17" s="120"/>
    </row>
    <row r="18" spans="1:5" x14ac:dyDescent="0.25">
      <c r="A18" s="119"/>
      <c r="B18" s="109" t="s">
        <v>720</v>
      </c>
      <c r="C18" s="119"/>
      <c r="D18" s="118" t="s">
        <v>721</v>
      </c>
      <c r="E18" s="120"/>
    </row>
    <row r="19" spans="1:5" x14ac:dyDescent="0.25">
      <c r="A19" s="119"/>
      <c r="B19" s="109" t="s">
        <v>722</v>
      </c>
      <c r="C19" s="119"/>
      <c r="D19" s="118" t="s">
        <v>723</v>
      </c>
      <c r="E19" s="120"/>
    </row>
    <row r="20" spans="1:5" x14ac:dyDescent="0.25">
      <c r="A20" s="119"/>
      <c r="B20" s="109" t="s">
        <v>724</v>
      </c>
      <c r="C20" s="119"/>
      <c r="D20" s="118" t="s">
        <v>725</v>
      </c>
      <c r="E20" s="120"/>
    </row>
    <row r="21" spans="1:5" x14ac:dyDescent="0.25">
      <c r="B21" s="109" t="s">
        <v>726</v>
      </c>
      <c r="D21" s="118" t="s">
        <v>727</v>
      </c>
      <c r="E21" s="120"/>
    </row>
    <row r="22" spans="1:5" x14ac:dyDescent="0.25">
      <c r="B22" s="109" t="s">
        <v>728</v>
      </c>
      <c r="D22" s="118" t="s">
        <v>729</v>
      </c>
      <c r="E22" s="120"/>
    </row>
    <row r="23" spans="1:5" x14ac:dyDescent="0.25">
      <c r="B23" s="109" t="s">
        <v>730</v>
      </c>
      <c r="D23" s="118" t="s">
        <v>731</v>
      </c>
      <c r="E23" s="120"/>
    </row>
    <row r="24" spans="1:5" x14ac:dyDescent="0.25">
      <c r="D24" s="121" t="s">
        <v>732</v>
      </c>
      <c r="E24" s="121" t="s">
        <v>733</v>
      </c>
    </row>
    <row r="25" spans="1:5" x14ac:dyDescent="0.25">
      <c r="D25" s="122" t="s">
        <v>734</v>
      </c>
      <c r="E25" s="116" t="s">
        <v>735</v>
      </c>
    </row>
    <row r="26" spans="1:5" x14ac:dyDescent="0.25">
      <c r="D26" s="122" t="s">
        <v>736</v>
      </c>
      <c r="E26" s="116" t="s">
        <v>737</v>
      </c>
    </row>
    <row r="27" spans="1:5" x14ac:dyDescent="0.25">
      <c r="D27" s="722" t="s">
        <v>738</v>
      </c>
      <c r="E27" s="116" t="s">
        <v>739</v>
      </c>
    </row>
    <row r="28" spans="1:5" x14ac:dyDescent="0.25">
      <c r="D28" s="723"/>
      <c r="E28" s="116" t="s">
        <v>740</v>
      </c>
    </row>
    <row r="29" spans="1:5" x14ac:dyDescent="0.25">
      <c r="D29" s="723"/>
      <c r="E29" s="116" t="s">
        <v>741</v>
      </c>
    </row>
    <row r="30" spans="1:5" x14ac:dyDescent="0.25">
      <c r="D30" s="724"/>
      <c r="E30" s="116" t="s">
        <v>742</v>
      </c>
    </row>
    <row r="31" spans="1:5" x14ac:dyDescent="0.25">
      <c r="D31" s="122" t="s">
        <v>743</v>
      </c>
      <c r="E31" s="116" t="s">
        <v>744</v>
      </c>
    </row>
    <row r="32" spans="1:5" x14ac:dyDescent="0.25">
      <c r="D32" s="122" t="s">
        <v>745</v>
      </c>
      <c r="E32" s="116" t="s">
        <v>746</v>
      </c>
    </row>
    <row r="33" spans="4:5" x14ac:dyDescent="0.25">
      <c r="D33" s="122" t="s">
        <v>747</v>
      </c>
      <c r="E33" s="116" t="s">
        <v>748</v>
      </c>
    </row>
    <row r="34" spans="4:5" x14ac:dyDescent="0.25">
      <c r="D34" s="122" t="s">
        <v>749</v>
      </c>
      <c r="E34" s="116" t="s">
        <v>750</v>
      </c>
    </row>
    <row r="35" spans="4:5" x14ac:dyDescent="0.25">
      <c r="D35" s="122" t="s">
        <v>751</v>
      </c>
      <c r="E35" s="116" t="s">
        <v>752</v>
      </c>
    </row>
    <row r="36" spans="4:5" x14ac:dyDescent="0.25">
      <c r="D36" s="122" t="s">
        <v>753</v>
      </c>
      <c r="E36" s="116" t="s">
        <v>754</v>
      </c>
    </row>
    <row r="37" spans="4:5" x14ac:dyDescent="0.25">
      <c r="D37" s="122" t="s">
        <v>755</v>
      </c>
      <c r="E37" s="116" t="s">
        <v>756</v>
      </c>
    </row>
    <row r="38" spans="4:5" x14ac:dyDescent="0.25">
      <c r="D38" s="122" t="s">
        <v>757</v>
      </c>
      <c r="E38" s="116" t="s">
        <v>758</v>
      </c>
    </row>
    <row r="39" spans="4:5" x14ac:dyDescent="0.25">
      <c r="D39" s="123" t="s">
        <v>759</v>
      </c>
      <c r="E39" s="116" t="s">
        <v>760</v>
      </c>
    </row>
    <row r="40" spans="4:5" x14ac:dyDescent="0.25">
      <c r="D40" s="123" t="s">
        <v>761</v>
      </c>
      <c r="E40" s="116" t="s">
        <v>762</v>
      </c>
    </row>
    <row r="41" spans="4:5" x14ac:dyDescent="0.25">
      <c r="D41" s="122" t="s">
        <v>763</v>
      </c>
      <c r="E41" s="116" t="s">
        <v>764</v>
      </c>
    </row>
    <row r="42" spans="4:5" x14ac:dyDescent="0.25">
      <c r="D42" s="122" t="s">
        <v>765</v>
      </c>
      <c r="E42" s="116" t="s">
        <v>766</v>
      </c>
    </row>
    <row r="43" spans="4:5" x14ac:dyDescent="0.25">
      <c r="D43" s="123" t="s">
        <v>767</v>
      </c>
      <c r="E43" s="116" t="s">
        <v>768</v>
      </c>
    </row>
    <row r="44" spans="4:5" x14ac:dyDescent="0.25">
      <c r="D44" s="124" t="s">
        <v>769</v>
      </c>
      <c r="E44" s="116" t="s">
        <v>770</v>
      </c>
    </row>
    <row r="45" spans="4:5" x14ac:dyDescent="0.25">
      <c r="D45" s="118" t="s">
        <v>771</v>
      </c>
      <c r="E45" s="116" t="s">
        <v>772</v>
      </c>
    </row>
    <row r="46" spans="4:5" x14ac:dyDescent="0.25">
      <c r="D46" s="118" t="s">
        <v>773</v>
      </c>
      <c r="E46" s="116" t="s">
        <v>774</v>
      </c>
    </row>
    <row r="47" spans="4:5" x14ac:dyDescent="0.25">
      <c r="D47" s="118" t="s">
        <v>775</v>
      </c>
      <c r="E47" s="116" t="s">
        <v>776</v>
      </c>
    </row>
    <row r="48" spans="4:5" x14ac:dyDescent="0.25">
      <c r="D48" s="118" t="s">
        <v>777</v>
      </c>
      <c r="E48" s="116" t="s">
        <v>778</v>
      </c>
    </row>
    <row r="49" spans="4:4" x14ac:dyDescent="0.25">
      <c r="D49" s="121" t="s">
        <v>779</v>
      </c>
    </row>
    <row r="50" spans="4:4" x14ac:dyDescent="0.25">
      <c r="D50" s="118" t="s">
        <v>780</v>
      </c>
    </row>
    <row r="51" spans="4:4" x14ac:dyDescent="0.25">
      <c r="D51" s="118" t="s">
        <v>781</v>
      </c>
    </row>
    <row r="52" spans="4:4" x14ac:dyDescent="0.25">
      <c r="D52" s="121" t="s">
        <v>782</v>
      </c>
    </row>
    <row r="53" spans="4:4" x14ac:dyDescent="0.25">
      <c r="D53" s="124" t="s">
        <v>783</v>
      </c>
    </row>
    <row r="54" spans="4:4" x14ac:dyDescent="0.25">
      <c r="D54" s="124" t="s">
        <v>784</v>
      </c>
    </row>
    <row r="55" spans="4:4" x14ac:dyDescent="0.25">
      <c r="D55" s="124" t="s">
        <v>785</v>
      </c>
    </row>
    <row r="56" spans="4:4" x14ac:dyDescent="0.25">
      <c r="D56" s="124" t="s">
        <v>786</v>
      </c>
    </row>
  </sheetData>
  <mergeCells count="1">
    <mergeCell ref="D27:D30"/>
  </mergeCells>
  <pageMargins left="0.7" right="0.7" top="0.75" bottom="0.75" header="0.3" footer="0.3"/>
  <pageSetup scale="27" orientation="landscape"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787</v>
      </c>
      <c r="C1" s="727" t="s">
        <v>788</v>
      </c>
      <c r="D1" s="727"/>
      <c r="E1" s="727"/>
      <c r="F1" s="727"/>
      <c r="G1" s="728" t="s">
        <v>789</v>
      </c>
      <c r="H1" s="729"/>
      <c r="I1" s="729"/>
      <c r="J1" s="730"/>
      <c r="K1" s="726" t="s">
        <v>790</v>
      </c>
      <c r="L1" s="726"/>
      <c r="M1" s="726"/>
      <c r="N1" s="726"/>
    </row>
    <row r="2" spans="1:14" x14ac:dyDescent="0.25">
      <c r="C2" s="4"/>
      <c r="D2" s="4"/>
      <c r="E2" s="4"/>
      <c r="F2" s="4" t="s">
        <v>791</v>
      </c>
      <c r="G2" s="30"/>
      <c r="H2" s="4"/>
      <c r="I2" s="4"/>
      <c r="J2" s="31" t="s">
        <v>791</v>
      </c>
      <c r="K2" s="4"/>
      <c r="L2" s="4"/>
      <c r="M2" s="4"/>
      <c r="N2" s="4" t="s">
        <v>791</v>
      </c>
    </row>
    <row r="3" spans="1:14" x14ac:dyDescent="0.25">
      <c r="A3" s="725" t="s">
        <v>792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2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25"/>
      <c r="B5" s="5">
        <v>3</v>
      </c>
      <c r="C5" s="6">
        <v>0.05</v>
      </c>
      <c r="D5" s="6">
        <v>0.05</v>
      </c>
      <c r="E5" s="6">
        <v>0.1</v>
      </c>
      <c r="F5" s="7">
        <f>(C5+D5+E5)</f>
        <v>0.2</v>
      </c>
      <c r="G5" s="32">
        <v>0.1</v>
      </c>
      <c r="H5" s="6">
        <v>0.1</v>
      </c>
      <c r="I5" s="6">
        <v>0.1</v>
      </c>
      <c r="J5" s="33">
        <f>(G5+H5+I5)</f>
        <v>0.30000000000000004</v>
      </c>
      <c r="K5" s="24"/>
      <c r="L5" s="5"/>
      <c r="M5" s="5"/>
      <c r="N5" s="5"/>
    </row>
    <row r="6" spans="1:14" x14ac:dyDescent="0.25">
      <c r="A6" s="725"/>
      <c r="B6" s="5">
        <v>4</v>
      </c>
      <c r="C6" s="6">
        <v>0.1</v>
      </c>
      <c r="D6" s="6">
        <v>0.1</v>
      </c>
      <c r="E6" s="6">
        <v>0.2</v>
      </c>
      <c r="F6" s="7">
        <f>(C6+D6+E6)</f>
        <v>0.4</v>
      </c>
      <c r="G6" s="32">
        <v>0</v>
      </c>
      <c r="H6" s="6">
        <v>0</v>
      </c>
      <c r="I6" s="6">
        <v>0.1</v>
      </c>
      <c r="J6" s="33">
        <f>(G6+H6+I6)</f>
        <v>0.1</v>
      </c>
      <c r="K6" s="24"/>
      <c r="L6" s="5"/>
      <c r="M6" s="5"/>
      <c r="N6" s="5"/>
    </row>
    <row r="7" spans="1:14" x14ac:dyDescent="0.25">
      <c r="A7" s="725"/>
      <c r="B7" s="5">
        <v>5</v>
      </c>
      <c r="C7" s="6">
        <v>0</v>
      </c>
      <c r="D7" s="6">
        <v>0</v>
      </c>
      <c r="E7" s="6">
        <v>0</v>
      </c>
      <c r="F7" s="7">
        <f>(C7+D7+E7)</f>
        <v>0</v>
      </c>
      <c r="G7" s="32">
        <v>0</v>
      </c>
      <c r="H7" s="6">
        <v>0</v>
      </c>
      <c r="I7" s="6">
        <v>0</v>
      </c>
      <c r="J7" s="33">
        <f>(G7+H7+I7)</f>
        <v>0</v>
      </c>
      <c r="K7" s="24"/>
      <c r="L7" s="5"/>
      <c r="M7" s="5"/>
      <c r="N7" s="5"/>
    </row>
    <row r="8" spans="1:14" x14ac:dyDescent="0.25">
      <c r="A8" s="725" t="s">
        <v>793</v>
      </c>
      <c r="B8" s="9">
        <v>6</v>
      </c>
      <c r="C8" s="10">
        <v>0.1</v>
      </c>
      <c r="D8" s="10">
        <v>0.1</v>
      </c>
      <c r="E8" s="10">
        <v>0.1</v>
      </c>
      <c r="F8" s="11">
        <f>C8+D8+E8</f>
        <v>0.30000000000000004</v>
      </c>
      <c r="G8" s="34"/>
      <c r="H8" s="9"/>
      <c r="I8" s="9"/>
      <c r="J8" s="35"/>
      <c r="K8" s="25"/>
      <c r="L8" s="9"/>
      <c r="M8" s="9"/>
      <c r="N8" s="9"/>
    </row>
    <row r="9" spans="1:14" x14ac:dyDescent="0.25">
      <c r="A9" s="725"/>
      <c r="B9" s="9">
        <v>7</v>
      </c>
      <c r="C9" s="9"/>
      <c r="D9" s="9"/>
      <c r="E9" s="9"/>
      <c r="F9" s="19"/>
      <c r="G9" s="36"/>
      <c r="H9" s="9"/>
      <c r="I9" s="9"/>
      <c r="J9" s="35"/>
      <c r="K9" s="25"/>
      <c r="L9" s="9"/>
      <c r="M9" s="9"/>
      <c r="N9" s="9"/>
    </row>
    <row r="10" spans="1:14" x14ac:dyDescent="0.25">
      <c r="A10" s="725"/>
      <c r="B10" s="9">
        <v>8</v>
      </c>
      <c r="C10" s="9"/>
      <c r="D10" s="9"/>
      <c r="E10" s="9"/>
      <c r="F10" s="19"/>
      <c r="G10" s="36"/>
      <c r="H10" s="9"/>
      <c r="I10" s="9"/>
      <c r="J10" s="35"/>
      <c r="K10" s="25"/>
      <c r="L10" s="9"/>
      <c r="M10" s="9"/>
      <c r="N10" s="9"/>
    </row>
    <row r="11" spans="1:14" x14ac:dyDescent="0.25">
      <c r="A11" s="725"/>
      <c r="B11" s="9">
        <v>9</v>
      </c>
      <c r="C11" s="9"/>
      <c r="D11" s="9"/>
      <c r="E11" s="9"/>
      <c r="F11" s="19"/>
      <c r="G11" s="36"/>
      <c r="H11" s="9"/>
      <c r="I11" s="9"/>
      <c r="J11" s="35"/>
      <c r="K11" s="25"/>
      <c r="L11" s="9"/>
      <c r="M11" s="9"/>
      <c r="N11" s="9"/>
    </row>
    <row r="12" spans="1:14" x14ac:dyDescent="0.25">
      <c r="A12" s="725" t="s">
        <v>794</v>
      </c>
      <c r="B12" s="14">
        <v>10</v>
      </c>
      <c r="C12" s="14"/>
      <c r="D12" s="14"/>
      <c r="E12" s="14"/>
      <c r="F12" s="20"/>
      <c r="G12" s="37"/>
      <c r="H12" s="14"/>
      <c r="I12" s="14"/>
      <c r="J12" s="38"/>
      <c r="K12" s="26"/>
      <c r="L12" s="14"/>
      <c r="M12" s="14"/>
      <c r="N12" s="14"/>
    </row>
    <row r="13" spans="1:14" x14ac:dyDescent="0.25">
      <c r="A13" s="725"/>
      <c r="B13" s="14">
        <v>11</v>
      </c>
      <c r="C13" s="14"/>
      <c r="D13" s="14"/>
      <c r="E13" s="14"/>
      <c r="F13" s="20"/>
      <c r="G13" s="37"/>
      <c r="H13" s="14"/>
      <c r="I13" s="14"/>
      <c r="J13" s="38"/>
      <c r="K13" s="26"/>
      <c r="L13" s="14"/>
      <c r="M13" s="14"/>
      <c r="N13" s="14"/>
    </row>
    <row r="14" spans="1:14" x14ac:dyDescent="0.25">
      <c r="A14" s="725"/>
      <c r="B14" s="14">
        <v>12</v>
      </c>
      <c r="C14" s="14"/>
      <c r="D14" s="14"/>
      <c r="E14" s="14"/>
      <c r="F14" s="20"/>
      <c r="G14" s="37"/>
      <c r="H14" s="14"/>
      <c r="I14" s="14"/>
      <c r="J14" s="38"/>
      <c r="K14" s="26"/>
      <c r="L14" s="14"/>
      <c r="M14" s="14"/>
      <c r="N14" s="14"/>
    </row>
    <row r="15" spans="1:14" x14ac:dyDescent="0.25">
      <c r="A15" s="725"/>
      <c r="B15" s="14">
        <v>13</v>
      </c>
      <c r="C15" s="14"/>
      <c r="D15" s="14"/>
      <c r="E15" s="14"/>
      <c r="F15" s="20"/>
      <c r="G15" s="37"/>
      <c r="H15" s="14"/>
      <c r="I15" s="14"/>
      <c r="J15" s="38"/>
      <c r="K15" s="26"/>
      <c r="L15" s="14"/>
      <c r="M15" s="14"/>
      <c r="N15" s="14"/>
    </row>
    <row r="16" spans="1:14" x14ac:dyDescent="0.25">
      <c r="A16" s="725" t="s">
        <v>795</v>
      </c>
      <c r="B16" s="15">
        <v>14</v>
      </c>
      <c r="C16" s="15"/>
      <c r="D16" s="15"/>
      <c r="E16" s="15"/>
      <c r="F16" s="21"/>
      <c r="G16" s="39"/>
      <c r="H16" s="15"/>
      <c r="I16" s="15"/>
      <c r="J16" s="40"/>
      <c r="K16" s="27"/>
      <c r="L16" s="15"/>
      <c r="M16" s="15"/>
      <c r="N16" s="15"/>
    </row>
    <row r="17" spans="1:14" x14ac:dyDescent="0.25">
      <c r="A17" s="725"/>
      <c r="B17" s="15">
        <v>15</v>
      </c>
      <c r="C17" s="15"/>
      <c r="D17" s="15"/>
      <c r="E17" s="15"/>
      <c r="F17" s="21"/>
      <c r="G17" s="39"/>
      <c r="H17" s="15"/>
      <c r="I17" s="15"/>
      <c r="J17" s="40"/>
      <c r="K17" s="27"/>
      <c r="L17" s="15"/>
      <c r="M17" s="15"/>
      <c r="N17" s="15"/>
    </row>
    <row r="18" spans="1:14" x14ac:dyDescent="0.25">
      <c r="A18" s="725"/>
      <c r="B18" s="15">
        <v>16</v>
      </c>
      <c r="C18" s="15"/>
      <c r="D18" s="15"/>
      <c r="E18" s="15"/>
      <c r="F18" s="21"/>
      <c r="G18" s="39"/>
      <c r="H18" s="15"/>
      <c r="I18" s="15"/>
      <c r="J18" s="40"/>
      <c r="K18" s="27"/>
      <c r="L18" s="15"/>
      <c r="M18" s="15"/>
      <c r="N18" s="15"/>
    </row>
    <row r="19" spans="1:14" x14ac:dyDescent="0.25">
      <c r="A19" s="725" t="s">
        <v>796</v>
      </c>
      <c r="B19" s="18">
        <v>17</v>
      </c>
      <c r="C19" s="18"/>
      <c r="D19" s="18"/>
      <c r="E19" s="18"/>
      <c r="F19" s="22"/>
      <c r="G19" s="41"/>
      <c r="H19" s="18"/>
      <c r="I19" s="18"/>
      <c r="J19" s="42"/>
      <c r="K19" s="28"/>
      <c r="L19" s="18"/>
      <c r="M19" s="18"/>
      <c r="N19" s="18"/>
    </row>
    <row r="20" spans="1:14" x14ac:dyDescent="0.25">
      <c r="A20" s="725"/>
      <c r="B20" s="18">
        <v>18</v>
      </c>
      <c r="C20" s="18"/>
      <c r="D20" s="18"/>
      <c r="E20" s="18"/>
      <c r="F20" s="22"/>
      <c r="G20" s="41"/>
      <c r="H20" s="18"/>
      <c r="I20" s="18"/>
      <c r="J20" s="42"/>
      <c r="K20" s="28"/>
      <c r="L20" s="18"/>
      <c r="M20" s="18"/>
      <c r="N20" s="18"/>
    </row>
    <row r="21" spans="1:14" x14ac:dyDescent="0.25">
      <c r="A21" s="725"/>
      <c r="B21" s="18">
        <v>19</v>
      </c>
      <c r="C21" s="18"/>
      <c r="D21" s="18"/>
      <c r="E21" s="18"/>
      <c r="F21" s="22"/>
      <c r="G21" s="41"/>
      <c r="H21" s="18"/>
      <c r="I21" s="18"/>
      <c r="J21" s="42"/>
      <c r="K21" s="28"/>
      <c r="L21" s="18"/>
      <c r="M21" s="18"/>
      <c r="N21" s="18"/>
    </row>
    <row r="22" spans="1:14" x14ac:dyDescent="0.25">
      <c r="A22" s="725"/>
      <c r="B22" s="18">
        <v>20</v>
      </c>
      <c r="C22" s="18"/>
      <c r="D22" s="18"/>
      <c r="E22" s="18"/>
      <c r="F22" s="22"/>
      <c r="G22" s="41"/>
      <c r="H22" s="18"/>
      <c r="I22" s="18"/>
      <c r="J22" s="42"/>
      <c r="K22" s="28"/>
      <c r="L22" s="18"/>
      <c r="M22" s="18"/>
      <c r="N22" s="18"/>
    </row>
    <row r="23" spans="1:14" x14ac:dyDescent="0.25">
      <c r="A23" s="725" t="s">
        <v>797</v>
      </c>
      <c r="B23" s="13">
        <v>21</v>
      </c>
      <c r="C23" s="13"/>
      <c r="D23" s="13"/>
      <c r="E23" s="13"/>
      <c r="F23" s="23"/>
      <c r="G23" s="43"/>
      <c r="H23" s="13"/>
      <c r="I23" s="13"/>
      <c r="J23" s="44"/>
      <c r="K23" s="29"/>
      <c r="L23" s="13"/>
      <c r="M23" s="13"/>
      <c r="N23" s="13"/>
    </row>
    <row r="24" spans="1:14" x14ac:dyDescent="0.25">
      <c r="A24" s="725"/>
      <c r="B24" s="13">
        <v>22</v>
      </c>
      <c r="C24" s="13"/>
      <c r="D24" s="13"/>
      <c r="E24" s="13"/>
      <c r="F24" s="23"/>
      <c r="G24" s="43"/>
      <c r="H24" s="13"/>
      <c r="I24" s="13"/>
      <c r="J24" s="44"/>
      <c r="K24" s="29"/>
      <c r="L24" s="13"/>
      <c r="M24" s="13"/>
      <c r="N24" s="13"/>
    </row>
    <row r="25" spans="1:14" x14ac:dyDescent="0.25">
      <c r="A25" s="725"/>
      <c r="B25" s="13">
        <v>23</v>
      </c>
      <c r="C25" s="13"/>
      <c r="D25" s="13"/>
      <c r="E25" s="13"/>
      <c r="F25" s="23"/>
      <c r="G25" s="43"/>
      <c r="H25" s="13"/>
      <c r="I25" s="13"/>
      <c r="J25" s="44"/>
      <c r="K25" s="29"/>
      <c r="L25" s="13"/>
      <c r="M25" s="13"/>
      <c r="N25" s="13"/>
    </row>
    <row r="26" spans="1:14" x14ac:dyDescent="0.25">
      <c r="A26" s="725"/>
      <c r="B26" s="13">
        <v>24</v>
      </c>
      <c r="C26" s="13"/>
      <c r="D26" s="13"/>
      <c r="E26" s="13"/>
      <c r="F26" s="23"/>
      <c r="G26" s="43"/>
      <c r="H26" s="13"/>
      <c r="I26" s="13"/>
      <c r="J26" s="44"/>
      <c r="K26" s="29"/>
      <c r="L26" s="13"/>
      <c r="M26" s="13"/>
      <c r="N26" s="13"/>
    </row>
    <row r="27" spans="1:14" x14ac:dyDescent="0.25">
      <c r="A27" s="725" t="s">
        <v>798</v>
      </c>
      <c r="B27" s="9">
        <v>25</v>
      </c>
      <c r="C27" s="9"/>
      <c r="D27" s="9"/>
      <c r="E27" s="9"/>
      <c r="F27" s="9"/>
      <c r="G27" s="9"/>
      <c r="H27" s="9"/>
      <c r="I27" s="9"/>
      <c r="J27" s="9"/>
      <c r="K27" s="9"/>
      <c r="L27" s="9"/>
      <c r="M27" s="9"/>
      <c r="N27" s="9"/>
    </row>
    <row r="28" spans="1:14" x14ac:dyDescent="0.25">
      <c r="A28" s="725"/>
      <c r="B28" s="9">
        <v>26</v>
      </c>
      <c r="C28" s="9"/>
      <c r="D28" s="9"/>
      <c r="E28" s="9"/>
      <c r="F28" s="9"/>
      <c r="G28" s="9"/>
      <c r="H28" s="9"/>
      <c r="I28" s="9"/>
      <c r="J28" s="9"/>
      <c r="K28" s="9"/>
      <c r="L28" s="9"/>
      <c r="M28" s="9"/>
      <c r="N28" s="9"/>
    </row>
    <row r="29" spans="1:14" x14ac:dyDescent="0.25">
      <c r="A29" s="725"/>
      <c r="B29" s="9">
        <v>27</v>
      </c>
      <c r="C29" s="9"/>
      <c r="D29" s="9"/>
      <c r="E29" s="9"/>
      <c r="F29" s="9"/>
      <c r="G29" s="9"/>
      <c r="H29" s="9"/>
      <c r="I29" s="9"/>
      <c r="J29" s="9"/>
      <c r="K29" s="9"/>
      <c r="L29" s="9"/>
      <c r="M29" s="9"/>
      <c r="N29" s="9"/>
    </row>
    <row r="30" spans="1:14" x14ac:dyDescent="0.25">
      <c r="A30" s="725"/>
      <c r="B30" s="9">
        <v>28</v>
      </c>
      <c r="C30" s="9"/>
      <c r="D30" s="9"/>
      <c r="E30" s="9"/>
      <c r="F30" s="9"/>
      <c r="G30" s="9"/>
      <c r="H30" s="9"/>
      <c r="I30" s="9"/>
      <c r="J30" s="9"/>
      <c r="K30" s="9"/>
      <c r="L30" s="9"/>
      <c r="M30" s="9"/>
      <c r="N30" s="9"/>
    </row>
    <row r="31" spans="1:14" x14ac:dyDescent="0.25">
      <c r="A31" s="725"/>
      <c r="B31" s="9">
        <v>29</v>
      </c>
      <c r="C31" s="9"/>
      <c r="D31" s="9"/>
      <c r="E31" s="9"/>
      <c r="F31" s="9"/>
      <c r="G31" s="9"/>
      <c r="H31" s="9"/>
      <c r="I31" s="9"/>
      <c r="J31" s="9"/>
      <c r="K31" s="9"/>
      <c r="L31" s="9"/>
      <c r="M31" s="9"/>
      <c r="N31" s="9"/>
    </row>
    <row r="32" spans="1:14" x14ac:dyDescent="0.25">
      <c r="A32" s="725" t="s">
        <v>799</v>
      </c>
      <c r="B32" s="16">
        <v>30</v>
      </c>
      <c r="C32" s="16"/>
      <c r="D32" s="16"/>
      <c r="E32" s="16"/>
      <c r="F32" s="16"/>
      <c r="G32" s="16"/>
      <c r="H32" s="16"/>
      <c r="I32" s="16"/>
      <c r="J32" s="16"/>
      <c r="K32" s="16"/>
      <c r="L32" s="16"/>
      <c r="M32" s="16"/>
      <c r="N32" s="16"/>
    </row>
    <row r="33" spans="1:14" x14ac:dyDescent="0.25">
      <c r="A33" s="725"/>
      <c r="B33" s="16">
        <v>31</v>
      </c>
      <c r="C33" s="16"/>
      <c r="D33" s="16"/>
      <c r="E33" s="16"/>
      <c r="F33" s="16"/>
      <c r="G33" s="16"/>
      <c r="H33" s="16"/>
      <c r="I33" s="16"/>
      <c r="J33" s="16"/>
      <c r="K33" s="16"/>
      <c r="L33" s="16"/>
      <c r="M33" s="16"/>
      <c r="N33" s="16"/>
    </row>
    <row r="34" spans="1:14" x14ac:dyDescent="0.25">
      <c r="A34" s="725"/>
      <c r="B34" s="16">
        <v>32</v>
      </c>
      <c r="C34" s="16"/>
      <c r="D34" s="16"/>
      <c r="E34" s="16"/>
      <c r="F34" s="16"/>
      <c r="G34" s="16"/>
      <c r="H34" s="16"/>
      <c r="I34" s="16"/>
      <c r="J34" s="16"/>
      <c r="K34" s="16"/>
      <c r="L34" s="16"/>
      <c r="M34" s="16"/>
      <c r="N34" s="16"/>
    </row>
    <row r="35" spans="1:14" x14ac:dyDescent="0.25">
      <c r="A35" s="725" t="s">
        <v>800</v>
      </c>
      <c r="B35" s="17">
        <v>33</v>
      </c>
      <c r="C35" s="14"/>
      <c r="D35" s="14"/>
      <c r="E35" s="14"/>
      <c r="F35" s="14"/>
      <c r="G35" s="14"/>
      <c r="H35" s="14"/>
      <c r="I35" s="14"/>
      <c r="J35" s="14"/>
      <c r="K35" s="14"/>
      <c r="L35" s="14"/>
      <c r="M35" s="14"/>
      <c r="N35" s="14"/>
    </row>
    <row r="36" spans="1:14" x14ac:dyDescent="0.25">
      <c r="A36" s="725"/>
      <c r="B36" s="14">
        <v>34</v>
      </c>
      <c r="C36" s="14"/>
      <c r="D36" s="14"/>
      <c r="E36" s="14"/>
      <c r="F36" s="14"/>
      <c r="G36" s="14"/>
      <c r="H36" s="14"/>
      <c r="I36" s="14"/>
      <c r="J36" s="14"/>
      <c r="K36" s="14"/>
      <c r="L36" s="14"/>
      <c r="M36" s="14"/>
      <c r="N36" s="14"/>
    </row>
    <row r="37" spans="1:14" x14ac:dyDescent="0.25">
      <c r="A37" s="725"/>
      <c r="B37" s="45">
        <v>35</v>
      </c>
      <c r="C37" s="14"/>
      <c r="D37" s="14"/>
      <c r="E37" s="14"/>
      <c r="F37" s="14"/>
      <c r="G37" s="14"/>
      <c r="H37" s="14"/>
      <c r="I37" s="14"/>
      <c r="J37" s="14"/>
      <c r="K37" s="14"/>
      <c r="L37" s="14"/>
      <c r="M37" s="14"/>
      <c r="N37" s="14"/>
    </row>
    <row r="38" spans="1:14" x14ac:dyDescent="0.25">
      <c r="A38" s="725" t="s">
        <v>801</v>
      </c>
      <c r="B38" s="8">
        <v>36</v>
      </c>
      <c r="C38" s="8"/>
      <c r="D38" s="8"/>
      <c r="E38" s="8"/>
      <c r="F38" s="8"/>
      <c r="G38" s="8"/>
      <c r="H38" s="8"/>
      <c r="I38" s="8"/>
      <c r="J38" s="8"/>
      <c r="K38" s="8"/>
      <c r="L38" s="8"/>
      <c r="M38" s="8"/>
      <c r="N38" s="8"/>
    </row>
    <row r="39" spans="1:14" x14ac:dyDescent="0.25">
      <c r="A39" s="725"/>
      <c r="B39" s="8">
        <v>37</v>
      </c>
      <c r="C39" s="8"/>
      <c r="D39" s="8"/>
      <c r="E39" s="8"/>
      <c r="F39" s="8"/>
      <c r="G39" s="8"/>
      <c r="H39" s="8"/>
      <c r="I39" s="8"/>
      <c r="J39" s="8"/>
      <c r="K39" s="8"/>
      <c r="L39" s="8"/>
      <c r="M39" s="8"/>
      <c r="N39" s="8"/>
    </row>
    <row r="40" spans="1:14" x14ac:dyDescent="0.25">
      <c r="A40" s="725"/>
      <c r="B40" s="8">
        <v>38</v>
      </c>
      <c r="C40" s="8"/>
      <c r="D40" s="8"/>
      <c r="E40" s="8"/>
      <c r="F40" s="8"/>
      <c r="G40" s="8"/>
      <c r="H40" s="8"/>
      <c r="I40" s="8"/>
      <c r="J40" s="8"/>
      <c r="K40" s="8"/>
      <c r="L40" s="8"/>
      <c r="M40" s="8"/>
      <c r="N40" s="8"/>
    </row>
    <row r="41" spans="1:14" x14ac:dyDescent="0.25">
      <c r="A41" s="732" t="s">
        <v>802</v>
      </c>
      <c r="B41" s="46">
        <v>39</v>
      </c>
      <c r="C41" s="47"/>
      <c r="D41" s="47"/>
      <c r="E41" s="47"/>
      <c r="F41" s="47"/>
      <c r="G41" s="47"/>
      <c r="H41" s="47"/>
      <c r="I41" s="47"/>
      <c r="J41" s="47"/>
      <c r="K41" s="47"/>
      <c r="L41" s="47"/>
      <c r="M41" s="47"/>
      <c r="N41" s="47"/>
    </row>
    <row r="42" spans="1:14" x14ac:dyDescent="0.25">
      <c r="A42" s="732"/>
      <c r="B42" s="47">
        <v>40</v>
      </c>
      <c r="C42" s="47"/>
      <c r="D42" s="47"/>
      <c r="E42" s="47"/>
      <c r="F42" s="47"/>
      <c r="G42" s="47"/>
      <c r="H42" s="47"/>
      <c r="I42" s="47"/>
      <c r="J42" s="47"/>
      <c r="K42" s="47"/>
      <c r="L42" s="47"/>
      <c r="M42" s="47"/>
      <c r="N42" s="47"/>
    </row>
    <row r="43" spans="1:14" x14ac:dyDescent="0.25">
      <c r="A43" s="732"/>
      <c r="B43" s="47">
        <v>41</v>
      </c>
      <c r="C43" s="47"/>
      <c r="D43" s="47"/>
      <c r="E43" s="47"/>
      <c r="F43" s="47"/>
      <c r="G43" s="47"/>
      <c r="H43" s="47"/>
      <c r="I43" s="47"/>
      <c r="J43" s="47"/>
      <c r="K43" s="47"/>
      <c r="L43" s="47"/>
      <c r="M43" s="47"/>
      <c r="N43" s="47"/>
    </row>
    <row r="44" spans="1:14" x14ac:dyDescent="0.25">
      <c r="A44" s="732"/>
      <c r="B44" s="48">
        <v>42</v>
      </c>
      <c r="C44" s="47"/>
      <c r="D44" s="47"/>
      <c r="E44" s="47"/>
      <c r="F44" s="47"/>
      <c r="G44" s="47"/>
      <c r="H44" s="47"/>
      <c r="I44" s="47"/>
      <c r="J44" s="47"/>
      <c r="K44" s="47"/>
      <c r="L44" s="47"/>
      <c r="M44" s="47"/>
      <c r="N44" s="47"/>
    </row>
    <row r="45" spans="1:14" x14ac:dyDescent="0.25">
      <c r="A45" s="731" t="s">
        <v>803</v>
      </c>
      <c r="B45" s="12">
        <v>43</v>
      </c>
      <c r="C45" s="12"/>
      <c r="D45" s="12"/>
      <c r="E45" s="12"/>
      <c r="F45" s="12"/>
      <c r="G45" s="12"/>
      <c r="H45" s="12"/>
      <c r="I45" s="12"/>
      <c r="J45" s="12"/>
      <c r="K45" s="12"/>
      <c r="L45" s="12"/>
      <c r="M45" s="12"/>
      <c r="N45" s="12"/>
    </row>
    <row r="46" spans="1:14" x14ac:dyDescent="0.25">
      <c r="A46" s="731"/>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Meta 1</vt:lpstr>
      <vt:lpstr>Meta 1..n</vt:lpstr>
      <vt:lpstr>Meta 2</vt:lpstr>
      <vt:lpstr>Meta 3</vt:lpstr>
      <vt:lpstr>Indicadores PA</vt:lpstr>
      <vt:lpstr>Avance.PDD</vt:lpstr>
      <vt:lpstr>Ppto.2023</vt:lpstr>
      <vt:lpstr>7673.Reservas</vt:lpstr>
      <vt:lpstr>Justif.Reserva</vt:lpstr>
      <vt:lpstr>Territorialización PA</vt:lpstr>
      <vt:lpstr>Instructivo</vt:lpstr>
      <vt:lpstr>Generalidades</vt:lpstr>
      <vt:lpstr>Hoja13</vt:lpstr>
      <vt:lpstr>Hoja1</vt:lpstr>
      <vt:lpstr>'Meta 1'!Área_de_impresión</vt:lpstr>
      <vt:lpstr>'Meta 2'!Área_de_impresión</vt:lpstr>
      <vt:lpstr>'Meta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2023-01-31T20:13:47Z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