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threadedComments/threadedComment1.xml" ContentType="application/vnd.ms-excel.threaded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0"/>
  <workbookPr defaultThemeVersion="124226"/>
  <mc:AlternateContent xmlns:mc="http://schemas.openxmlformats.org/markup-compatibility/2006">
    <mc:Choice Requires="x15">
      <x15ac:absPath xmlns:x15ac="http://schemas.microsoft.com/office/spreadsheetml/2010/11/ac" url="/Users/catalinapuertavelasquez/Google Drive/SDMujer/Informe de actividades /Contrato 056-2022/Mayo/Obl8_Seguimiento_proy_inversion/"/>
    </mc:Choice>
  </mc:AlternateContent>
  <xr:revisionPtr revIDLastSave="0" documentId="13_ncr:1_{6627D1D4-4849-B549-AF13-489B4660D209}" xr6:coauthVersionLast="47" xr6:coauthVersionMax="47" xr10:uidLastSave="{00000000-0000-0000-0000-000000000000}"/>
  <bookViews>
    <workbookView xWindow="0" yWindow="500" windowWidth="25600" windowHeight="15500" tabRatio="830" activeTab="6" xr2:uid="{00000000-000D-0000-FFFF-FFFF00000000}"/>
  </bookViews>
  <sheets>
    <sheet name="Meta 1..n" sheetId="1" state="hidden" r:id="rId1"/>
    <sheet name="Metas 2 PA proyecto" sheetId="42" r:id="rId2"/>
    <sheet name="Metas 3 PA proyecto" sheetId="41" r:id="rId3"/>
    <sheet name="Metas 4 PA proyecto" sheetId="43" r:id="rId4"/>
    <sheet name="Metas 5 PA proyecto (3)" sheetId="45" r:id="rId5"/>
    <sheet name="Metas 6 PA proyecto" sheetId="44" r:id="rId6"/>
    <sheet name="Indicadores PA" sheetId="36" r:id="rId7"/>
    <sheet name="Territorialización PA" sheetId="37" r:id="rId8"/>
    <sheet name="Instructivo" sheetId="39" state="hidden" r:id="rId9"/>
    <sheet name="Generalidades" sheetId="38" state="hidden" r:id="rId10"/>
    <sheet name="Hoja2" sheetId="46" state="hidden" r:id="rId11"/>
    <sheet name="Hoja13" sheetId="32" state="hidden" r:id="rId12"/>
    <sheet name="Hoja1" sheetId="20" state="hidden" r:id="rId13"/>
  </sheets>
  <definedNames>
    <definedName name="_xlnm._FilterDatabase" localSheetId="6" hidden="1">'Indicadores PA'!$A$12:$AZ$29</definedName>
    <definedName name="_xlnm.Print_Area" localSheetId="1">'Metas 2 PA proyecto'!$A$1:$AD$39</definedName>
    <definedName name="_xlnm.Print_Area" localSheetId="2">'Metas 3 PA proyecto'!$A$1:$AD$41</definedName>
    <definedName name="_xlnm.Print_Area" localSheetId="3">'Metas 4 PA proyecto'!$A$1:$AD$39</definedName>
    <definedName name="_xlnm.Print_Area" localSheetId="4">'Metas 5 PA proyecto (3)'!$A$1:$AD$43</definedName>
    <definedName name="_xlnm.Print_Area" localSheetId="5">'Metas 6 PA proyecto'!$A$1:$AD$43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D23" i="44" l="1"/>
  <c r="AT20" i="36"/>
  <c r="AU20" i="36" s="1"/>
  <c r="AV199" i="37"/>
  <c r="AV198" i="37"/>
  <c r="AV197" i="37"/>
  <c r="AV196" i="37"/>
  <c r="AV195" i="37"/>
  <c r="AV194" i="37"/>
  <c r="AV193" i="37"/>
  <c r="AV192" i="37"/>
  <c r="AV191" i="37"/>
  <c r="AV190" i="37"/>
  <c r="AV189" i="37"/>
  <c r="AV188" i="37"/>
  <c r="AV187" i="37"/>
  <c r="AV186" i="37"/>
  <c r="AV185" i="37"/>
  <c r="AV184" i="37"/>
  <c r="AV183" i="37"/>
  <c r="AV182" i="37"/>
  <c r="AV181" i="37"/>
  <c r="AV180" i="37"/>
  <c r="AP173" i="37"/>
  <c r="AO145" i="37"/>
  <c r="BN96" i="37"/>
  <c r="BN97" i="37"/>
  <c r="BN98" i="37"/>
  <c r="BN99" i="37"/>
  <c r="BN100" i="37"/>
  <c r="BN101" i="37"/>
  <c r="BN102" i="37"/>
  <c r="BN103" i="37"/>
  <c r="BN104" i="37"/>
  <c r="BN105" i="37"/>
  <c r="BN106" i="37"/>
  <c r="BN107" i="37"/>
  <c r="BN108" i="37"/>
  <c r="BN109" i="37"/>
  <c r="BN110" i="37"/>
  <c r="BN111" i="37"/>
  <c r="BN112" i="37"/>
  <c r="BN113" i="37"/>
  <c r="BN114" i="37"/>
  <c r="BN115" i="37"/>
  <c r="BN95" i="37"/>
  <c r="AV115" i="37"/>
  <c r="AV114" i="37"/>
  <c r="AV113" i="37"/>
  <c r="AV112" i="37"/>
  <c r="AV111" i="37"/>
  <c r="AV110" i="37"/>
  <c r="AV109" i="37"/>
  <c r="AV108" i="37"/>
  <c r="AV107" i="37"/>
  <c r="AV106" i="37"/>
  <c r="AV105" i="37"/>
  <c r="AV104" i="37"/>
  <c r="AV103" i="37"/>
  <c r="AV102" i="37"/>
  <c r="AV101" i="37"/>
  <c r="AV100" i="37"/>
  <c r="AV99" i="37"/>
  <c r="AV98" i="37"/>
  <c r="AV97" i="37"/>
  <c r="AV96" i="37"/>
  <c r="AT199" i="37" l="1"/>
  <c r="AT198" i="37"/>
  <c r="AT197" i="37"/>
  <c r="AT196" i="37"/>
  <c r="AT195" i="37"/>
  <c r="AT194" i="37"/>
  <c r="AT193" i="37"/>
  <c r="AT192" i="37"/>
  <c r="AT191" i="37"/>
  <c r="AT190" i="37"/>
  <c r="AT189" i="37"/>
  <c r="AT188" i="37"/>
  <c r="AT187" i="37"/>
  <c r="AT186" i="37"/>
  <c r="AT185" i="37"/>
  <c r="AT184" i="37"/>
  <c r="AT183" i="37"/>
  <c r="AT182" i="37"/>
  <c r="AT181" i="37"/>
  <c r="AT180" i="37"/>
  <c r="AT115" i="37"/>
  <c r="AT114" i="37"/>
  <c r="AT113" i="37"/>
  <c r="AT112" i="37"/>
  <c r="AT111" i="37"/>
  <c r="AT110" i="37"/>
  <c r="AT109" i="37"/>
  <c r="AT108" i="37"/>
  <c r="AT107" i="37"/>
  <c r="AT106" i="37"/>
  <c r="AT105" i="37"/>
  <c r="AT104" i="37"/>
  <c r="AT103" i="37"/>
  <c r="AT102" i="37"/>
  <c r="AT101" i="37"/>
  <c r="AT100" i="37"/>
  <c r="AT99" i="37"/>
  <c r="AT98" i="37"/>
  <c r="AT97" i="37"/>
  <c r="AT96" i="37"/>
  <c r="AR199" i="37"/>
  <c r="AR198" i="37"/>
  <c r="AR197" i="37"/>
  <c r="AR196" i="37"/>
  <c r="AR195" i="37"/>
  <c r="AR194" i="37"/>
  <c r="AR193" i="37"/>
  <c r="AR192" i="37"/>
  <c r="AR191" i="37"/>
  <c r="AR190" i="37"/>
  <c r="AR189" i="37"/>
  <c r="AR188" i="37"/>
  <c r="AR187" i="37"/>
  <c r="AR186" i="37"/>
  <c r="AR185" i="37"/>
  <c r="AR184" i="37"/>
  <c r="AR183" i="37"/>
  <c r="AR182" i="37"/>
  <c r="AR181" i="37"/>
  <c r="AR180" i="37"/>
  <c r="AR200" i="37" s="1"/>
  <c r="AP170" i="37"/>
  <c r="AR144" i="37"/>
  <c r="AR115" i="37"/>
  <c r="AR114" i="37"/>
  <c r="AR113" i="37"/>
  <c r="AR112" i="37"/>
  <c r="AR111" i="37"/>
  <c r="AR110" i="37"/>
  <c r="AR109" i="37"/>
  <c r="AR108" i="37"/>
  <c r="AR107" i="37"/>
  <c r="AR106" i="37"/>
  <c r="AR105" i="37"/>
  <c r="AR104" i="37"/>
  <c r="AR103" i="37"/>
  <c r="AR102" i="37"/>
  <c r="AR101" i="37"/>
  <c r="AR100" i="37"/>
  <c r="AR99" i="37"/>
  <c r="AR98" i="37"/>
  <c r="AR97" i="37"/>
  <c r="AR96" i="37"/>
  <c r="AR116" i="37" s="1"/>
  <c r="AY14" i="36" l="1"/>
  <c r="AY17" i="36"/>
  <c r="AT25" i="36"/>
  <c r="AY19" i="36"/>
  <c r="AY18" i="36"/>
  <c r="AY16" i="36"/>
  <c r="AY15" i="36"/>
  <c r="X199" i="37" l="1"/>
  <c r="X198" i="37"/>
  <c r="X197" i="37"/>
  <c r="X196" i="37"/>
  <c r="X195" i="37"/>
  <c r="X194" i="37"/>
  <c r="X193" i="37"/>
  <c r="X192" i="37"/>
  <c r="X191" i="37"/>
  <c r="X190" i="37"/>
  <c r="X189" i="37"/>
  <c r="X188" i="37"/>
  <c r="X187" i="37"/>
  <c r="X186" i="37"/>
  <c r="X185" i="37"/>
  <c r="X184" i="37"/>
  <c r="X183" i="37"/>
  <c r="X182" i="37"/>
  <c r="X181" i="37"/>
  <c r="X180" i="37"/>
  <c r="X179" i="37"/>
  <c r="X200" i="37" s="1"/>
  <c r="V199" i="37"/>
  <c r="V198" i="37"/>
  <c r="V197" i="37"/>
  <c r="V196" i="37"/>
  <c r="V195" i="37"/>
  <c r="V194" i="37"/>
  <c r="V193" i="37"/>
  <c r="V192" i="37"/>
  <c r="V191" i="37"/>
  <c r="V190" i="37"/>
  <c r="V189" i="37"/>
  <c r="V188" i="37"/>
  <c r="V187" i="37"/>
  <c r="V186" i="37"/>
  <c r="V185" i="37"/>
  <c r="V184" i="37"/>
  <c r="V183" i="37"/>
  <c r="V182" i="37"/>
  <c r="V181" i="37"/>
  <c r="V180" i="37"/>
  <c r="V179" i="37"/>
  <c r="V200" i="37" s="1"/>
  <c r="T199" i="37"/>
  <c r="T198" i="37"/>
  <c r="T197" i="37"/>
  <c r="T196" i="37"/>
  <c r="T195" i="37"/>
  <c r="T194" i="37"/>
  <c r="T193" i="37"/>
  <c r="T192" i="37"/>
  <c r="T191" i="37"/>
  <c r="T190" i="37"/>
  <c r="T189" i="37"/>
  <c r="T188" i="37"/>
  <c r="T187" i="37"/>
  <c r="T186" i="37"/>
  <c r="T185" i="37"/>
  <c r="T184" i="37"/>
  <c r="T183" i="37"/>
  <c r="T182" i="37"/>
  <c r="T181" i="37"/>
  <c r="T180" i="37"/>
  <c r="T179" i="37"/>
  <c r="T200" i="37" s="1"/>
  <c r="R199" i="37"/>
  <c r="R198" i="37"/>
  <c r="R197" i="37"/>
  <c r="R196" i="37"/>
  <c r="R195" i="37"/>
  <c r="R194" i="37"/>
  <c r="R193" i="37"/>
  <c r="R192" i="37"/>
  <c r="R191" i="37"/>
  <c r="R190" i="37"/>
  <c r="R189" i="37"/>
  <c r="R188" i="37"/>
  <c r="R187" i="37"/>
  <c r="R186" i="37"/>
  <c r="R185" i="37"/>
  <c r="R184" i="37"/>
  <c r="R183" i="37"/>
  <c r="R182" i="37"/>
  <c r="R181" i="37"/>
  <c r="R180" i="37"/>
  <c r="R200" i="37" s="1"/>
  <c r="R179" i="37"/>
  <c r="P199" i="37"/>
  <c r="P198" i="37"/>
  <c r="P197" i="37"/>
  <c r="P196" i="37"/>
  <c r="P195" i="37"/>
  <c r="P194" i="37"/>
  <c r="P193" i="37"/>
  <c r="P192" i="37"/>
  <c r="P191" i="37"/>
  <c r="P190" i="37"/>
  <c r="P189" i="37"/>
  <c r="P188" i="37"/>
  <c r="P187" i="37"/>
  <c r="P186" i="37"/>
  <c r="P185" i="37"/>
  <c r="P184" i="37"/>
  <c r="P183" i="37"/>
  <c r="P182" i="37"/>
  <c r="P181" i="37"/>
  <c r="P180" i="37"/>
  <c r="P179" i="37"/>
  <c r="P200" i="37" s="1"/>
  <c r="N199" i="37"/>
  <c r="N198" i="37"/>
  <c r="N197" i="37"/>
  <c r="N196" i="37"/>
  <c r="N195" i="37"/>
  <c r="N194" i="37"/>
  <c r="N193" i="37"/>
  <c r="N192" i="37"/>
  <c r="N191" i="37"/>
  <c r="N190" i="37"/>
  <c r="N189" i="37"/>
  <c r="N188" i="37"/>
  <c r="N187" i="37"/>
  <c r="N186" i="37"/>
  <c r="N185" i="37"/>
  <c r="N184" i="37"/>
  <c r="N183" i="37"/>
  <c r="N182" i="37"/>
  <c r="N181" i="37"/>
  <c r="N180" i="37"/>
  <c r="N179" i="37"/>
  <c r="N200" i="37" s="1"/>
  <c r="L199" i="37"/>
  <c r="L198" i="37"/>
  <c r="L197" i="37"/>
  <c r="L196" i="37"/>
  <c r="L195" i="37"/>
  <c r="L194" i="37"/>
  <c r="L193" i="37"/>
  <c r="L192" i="37"/>
  <c r="L191" i="37"/>
  <c r="L190" i="37"/>
  <c r="L189" i="37"/>
  <c r="L188" i="37"/>
  <c r="L187" i="37"/>
  <c r="L186" i="37"/>
  <c r="L185" i="37"/>
  <c r="L184" i="37"/>
  <c r="L183" i="37"/>
  <c r="L182" i="37"/>
  <c r="L181" i="37"/>
  <c r="L180" i="37"/>
  <c r="L179" i="37"/>
  <c r="L200" i="37" s="1"/>
  <c r="J199" i="37"/>
  <c r="J198" i="37"/>
  <c r="J197" i="37"/>
  <c r="J196" i="37"/>
  <c r="J195" i="37"/>
  <c r="J194" i="37"/>
  <c r="J193" i="37"/>
  <c r="J192" i="37"/>
  <c r="J191" i="37"/>
  <c r="J190" i="37"/>
  <c r="J189" i="37"/>
  <c r="J188" i="37"/>
  <c r="J187" i="37"/>
  <c r="J186" i="37"/>
  <c r="J185" i="37"/>
  <c r="J184" i="37"/>
  <c r="J183" i="37"/>
  <c r="J182" i="37"/>
  <c r="J181" i="37"/>
  <c r="J180" i="37"/>
  <c r="J179" i="37"/>
  <c r="J200" i="37" s="1"/>
  <c r="H199" i="37"/>
  <c r="H198" i="37"/>
  <c r="H197" i="37"/>
  <c r="H196" i="37"/>
  <c r="H195" i="37"/>
  <c r="H194" i="37"/>
  <c r="H193" i="37"/>
  <c r="H192" i="37"/>
  <c r="H191" i="37"/>
  <c r="H190" i="37"/>
  <c r="H189" i="37"/>
  <c r="H188" i="37"/>
  <c r="H187" i="37"/>
  <c r="H186" i="37"/>
  <c r="H185" i="37"/>
  <c r="H184" i="37"/>
  <c r="H183" i="37"/>
  <c r="H182" i="37"/>
  <c r="H181" i="37"/>
  <c r="H180" i="37"/>
  <c r="H200" i="37" s="1"/>
  <c r="H179" i="37"/>
  <c r="F199" i="37"/>
  <c r="F198" i="37"/>
  <c r="F197" i="37"/>
  <c r="F196" i="37"/>
  <c r="F195" i="37"/>
  <c r="F194" i="37"/>
  <c r="F193" i="37"/>
  <c r="F192" i="37"/>
  <c r="F191" i="37"/>
  <c r="F190" i="37"/>
  <c r="F189" i="37"/>
  <c r="F188" i="37"/>
  <c r="F187" i="37"/>
  <c r="F186" i="37"/>
  <c r="F185" i="37"/>
  <c r="F184" i="37"/>
  <c r="F183" i="37"/>
  <c r="F182" i="37"/>
  <c r="F181" i="37"/>
  <c r="F180" i="37"/>
  <c r="F179" i="37"/>
  <c r="F200" i="37" s="1"/>
  <c r="D199" i="37"/>
  <c r="D198" i="37"/>
  <c r="D197" i="37"/>
  <c r="D196" i="37"/>
  <c r="D195" i="37"/>
  <c r="D194" i="37"/>
  <c r="D193" i="37"/>
  <c r="D192" i="37"/>
  <c r="D191" i="37"/>
  <c r="D190" i="37"/>
  <c r="D189" i="37"/>
  <c r="D188" i="37"/>
  <c r="D187" i="37"/>
  <c r="D186" i="37"/>
  <c r="D185" i="37"/>
  <c r="D184" i="37"/>
  <c r="D183" i="37"/>
  <c r="D182" i="37"/>
  <c r="D181" i="37"/>
  <c r="D180" i="37"/>
  <c r="D179" i="37"/>
  <c r="D200" i="37" s="1"/>
  <c r="B199" i="37"/>
  <c r="B198" i="37"/>
  <c r="B197" i="37"/>
  <c r="B196" i="37"/>
  <c r="B195" i="37"/>
  <c r="B194" i="37"/>
  <c r="B193" i="37"/>
  <c r="B192" i="37"/>
  <c r="B191" i="37"/>
  <c r="B190" i="37"/>
  <c r="B189" i="37"/>
  <c r="B188" i="37"/>
  <c r="B187" i="37"/>
  <c r="B186" i="37"/>
  <c r="B185" i="37"/>
  <c r="B184" i="37"/>
  <c r="B183" i="37"/>
  <c r="B182" i="37"/>
  <c r="B181" i="37"/>
  <c r="B180" i="37"/>
  <c r="B179" i="37"/>
  <c r="B200" i="37" s="1"/>
  <c r="X115" i="37"/>
  <c r="X114" i="37"/>
  <c r="X113" i="37"/>
  <c r="X112" i="37"/>
  <c r="X111" i="37"/>
  <c r="X110" i="37"/>
  <c r="X109" i="37"/>
  <c r="X108" i="37"/>
  <c r="X107" i="37"/>
  <c r="X106" i="37"/>
  <c r="X105" i="37"/>
  <c r="X104" i="37"/>
  <c r="X103" i="37"/>
  <c r="X102" i="37"/>
  <c r="X101" i="37"/>
  <c r="X100" i="37"/>
  <c r="X99" i="37"/>
  <c r="X98" i="37"/>
  <c r="X97" i="37"/>
  <c r="X96" i="37"/>
  <c r="X95" i="37"/>
  <c r="X116" i="37" s="1"/>
  <c r="V115" i="37"/>
  <c r="V114" i="37"/>
  <c r="V113" i="37"/>
  <c r="V112" i="37"/>
  <c r="V111" i="37"/>
  <c r="V110" i="37"/>
  <c r="V109" i="37"/>
  <c r="V108" i="37"/>
  <c r="V107" i="37"/>
  <c r="V106" i="37"/>
  <c r="V105" i="37"/>
  <c r="V104" i="37"/>
  <c r="V103" i="37"/>
  <c r="V102" i="37"/>
  <c r="V101" i="37"/>
  <c r="V100" i="37"/>
  <c r="V99" i="37"/>
  <c r="V98" i="37"/>
  <c r="V97" i="37"/>
  <c r="V96" i="37"/>
  <c r="V95" i="37"/>
  <c r="V116" i="37" s="1"/>
  <c r="T115" i="37"/>
  <c r="T114" i="37"/>
  <c r="T113" i="37"/>
  <c r="T112" i="37"/>
  <c r="T111" i="37"/>
  <c r="T110" i="37"/>
  <c r="T109" i="37"/>
  <c r="T108" i="37"/>
  <c r="T107" i="37"/>
  <c r="T106" i="37"/>
  <c r="T105" i="37"/>
  <c r="T104" i="37"/>
  <c r="T103" i="37"/>
  <c r="T102" i="37"/>
  <c r="T101" i="37"/>
  <c r="T100" i="37"/>
  <c r="T99" i="37"/>
  <c r="T98" i="37"/>
  <c r="T97" i="37"/>
  <c r="T96" i="37"/>
  <c r="T95" i="37"/>
  <c r="T116" i="37" s="1"/>
  <c r="R115" i="37"/>
  <c r="R114" i="37"/>
  <c r="R113" i="37"/>
  <c r="R112" i="37"/>
  <c r="R111" i="37"/>
  <c r="R110" i="37"/>
  <c r="R109" i="37"/>
  <c r="R108" i="37"/>
  <c r="R107" i="37"/>
  <c r="R106" i="37"/>
  <c r="R105" i="37"/>
  <c r="R104" i="37"/>
  <c r="R103" i="37"/>
  <c r="R102" i="37"/>
  <c r="R101" i="37"/>
  <c r="R100" i="37"/>
  <c r="R99" i="37"/>
  <c r="R98" i="37"/>
  <c r="R97" i="37"/>
  <c r="R96" i="37"/>
  <c r="R95" i="37"/>
  <c r="R116" i="37" s="1"/>
  <c r="P115" i="37"/>
  <c r="P114" i="37"/>
  <c r="P113" i="37"/>
  <c r="P112" i="37"/>
  <c r="P111" i="37"/>
  <c r="P110" i="37"/>
  <c r="P109" i="37"/>
  <c r="P108" i="37"/>
  <c r="P107" i="37"/>
  <c r="P106" i="37"/>
  <c r="P105" i="37"/>
  <c r="P104" i="37"/>
  <c r="P103" i="37"/>
  <c r="P102" i="37"/>
  <c r="P101" i="37"/>
  <c r="P100" i="37"/>
  <c r="P99" i="37"/>
  <c r="P98" i="37"/>
  <c r="P97" i="37"/>
  <c r="P96" i="37"/>
  <c r="P95" i="37"/>
  <c r="P116" i="37" s="1"/>
  <c r="N115" i="37"/>
  <c r="N114" i="37"/>
  <c r="N113" i="37"/>
  <c r="N112" i="37"/>
  <c r="N111" i="37"/>
  <c r="N110" i="37"/>
  <c r="N109" i="37"/>
  <c r="N108" i="37"/>
  <c r="N107" i="37"/>
  <c r="N106" i="37"/>
  <c r="N105" i="37"/>
  <c r="N104" i="37"/>
  <c r="N103" i="37"/>
  <c r="N102" i="37"/>
  <c r="N101" i="37"/>
  <c r="N100" i="37"/>
  <c r="N99" i="37"/>
  <c r="N98" i="37"/>
  <c r="N97" i="37"/>
  <c r="N96" i="37"/>
  <c r="N95" i="37"/>
  <c r="N116" i="37" s="1"/>
  <c r="L115" i="37"/>
  <c r="L114" i="37"/>
  <c r="L113" i="37"/>
  <c r="L112" i="37"/>
  <c r="L111" i="37"/>
  <c r="L110" i="37"/>
  <c r="L109" i="37"/>
  <c r="L108" i="37"/>
  <c r="L107" i="37"/>
  <c r="L106" i="37"/>
  <c r="L105" i="37"/>
  <c r="L104" i="37"/>
  <c r="L103" i="37"/>
  <c r="L102" i="37"/>
  <c r="L101" i="37"/>
  <c r="L100" i="37"/>
  <c r="L99" i="37"/>
  <c r="L98" i="37"/>
  <c r="L97" i="37"/>
  <c r="L96" i="37"/>
  <c r="L95" i="37"/>
  <c r="L116" i="37" s="1"/>
  <c r="J115" i="37"/>
  <c r="J114" i="37"/>
  <c r="J113" i="37"/>
  <c r="J112" i="37"/>
  <c r="J111" i="37"/>
  <c r="J110" i="37"/>
  <c r="J109" i="37"/>
  <c r="J108" i="37"/>
  <c r="J107" i="37"/>
  <c r="J106" i="37"/>
  <c r="J105" i="37"/>
  <c r="J104" i="37"/>
  <c r="J103" i="37"/>
  <c r="J102" i="37"/>
  <c r="J101" i="37"/>
  <c r="J100" i="37"/>
  <c r="J99" i="37"/>
  <c r="J98" i="37"/>
  <c r="J97" i="37"/>
  <c r="J96" i="37"/>
  <c r="J95" i="37"/>
  <c r="J116" i="37" s="1"/>
  <c r="H115" i="37"/>
  <c r="H114" i="37"/>
  <c r="H113" i="37"/>
  <c r="H112" i="37"/>
  <c r="H111" i="37"/>
  <c r="H110" i="37"/>
  <c r="H109" i="37"/>
  <c r="H108" i="37"/>
  <c r="H107" i="37"/>
  <c r="H106" i="37"/>
  <c r="H105" i="37"/>
  <c r="H104" i="37"/>
  <c r="H103" i="37"/>
  <c r="H102" i="37"/>
  <c r="H101" i="37"/>
  <c r="H100" i="37"/>
  <c r="H99" i="37"/>
  <c r="H98" i="37"/>
  <c r="H97" i="37"/>
  <c r="H96" i="37"/>
  <c r="H95" i="37"/>
  <c r="H116" i="37" s="1"/>
  <c r="F115" i="37"/>
  <c r="F114" i="37"/>
  <c r="F113" i="37"/>
  <c r="F112" i="37"/>
  <c r="F111" i="37"/>
  <c r="F110" i="37"/>
  <c r="F109" i="37"/>
  <c r="F108" i="37"/>
  <c r="F107" i="37"/>
  <c r="F106" i="37"/>
  <c r="F105" i="37"/>
  <c r="F104" i="37"/>
  <c r="F103" i="37"/>
  <c r="F102" i="37"/>
  <c r="F101" i="37"/>
  <c r="F100" i="37"/>
  <c r="F99" i="37"/>
  <c r="F98" i="37"/>
  <c r="F97" i="37"/>
  <c r="F96" i="37"/>
  <c r="F95" i="37"/>
  <c r="F116" i="37" s="1"/>
  <c r="D115" i="37"/>
  <c r="D114" i="37"/>
  <c r="D113" i="37"/>
  <c r="D112" i="37"/>
  <c r="D111" i="37"/>
  <c r="D110" i="37"/>
  <c r="D109" i="37"/>
  <c r="D108" i="37"/>
  <c r="D107" i="37"/>
  <c r="D106" i="37"/>
  <c r="D105" i="37"/>
  <c r="D104" i="37"/>
  <c r="D103" i="37"/>
  <c r="D102" i="37"/>
  <c r="D101" i="37"/>
  <c r="D100" i="37"/>
  <c r="D99" i="37"/>
  <c r="D98" i="37"/>
  <c r="D97" i="37"/>
  <c r="D96" i="37"/>
  <c r="D95" i="37"/>
  <c r="D116" i="37" s="1"/>
  <c r="B96" i="37"/>
  <c r="B97" i="37"/>
  <c r="B98" i="37"/>
  <c r="B99" i="37"/>
  <c r="B100" i="37"/>
  <c r="B101" i="37"/>
  <c r="B102" i="37"/>
  <c r="B103" i="37"/>
  <c r="B104" i="37"/>
  <c r="B105" i="37"/>
  <c r="B106" i="37"/>
  <c r="B107" i="37"/>
  <c r="B108" i="37"/>
  <c r="B109" i="37"/>
  <c r="B110" i="37"/>
  <c r="B111" i="37"/>
  <c r="B112" i="37"/>
  <c r="B113" i="37"/>
  <c r="B114" i="37"/>
  <c r="B115" i="37"/>
  <c r="B95" i="37"/>
  <c r="Z123" i="37"/>
  <c r="C60" i="37"/>
  <c r="D60" i="37"/>
  <c r="E60" i="37"/>
  <c r="F60" i="37"/>
  <c r="G60" i="37"/>
  <c r="H60" i="37"/>
  <c r="I60" i="37"/>
  <c r="J60" i="37"/>
  <c r="K60" i="37"/>
  <c r="L60" i="37"/>
  <c r="M60" i="37"/>
  <c r="N60" i="37"/>
  <c r="O60" i="37"/>
  <c r="P60" i="37"/>
  <c r="Q60" i="37"/>
  <c r="R60" i="37"/>
  <c r="S60" i="37"/>
  <c r="T60" i="37"/>
  <c r="U60" i="37"/>
  <c r="V60" i="37"/>
  <c r="W60" i="37"/>
  <c r="X60" i="37"/>
  <c r="Y60" i="37"/>
  <c r="BN40" i="37"/>
  <c r="BN41" i="37"/>
  <c r="BN42" i="37"/>
  <c r="BN43" i="37"/>
  <c r="BN44" i="37"/>
  <c r="BN45" i="37"/>
  <c r="BN46" i="37"/>
  <c r="BN47" i="37"/>
  <c r="BN48" i="37"/>
  <c r="BN49" i="37"/>
  <c r="BN50" i="37"/>
  <c r="BN51" i="37"/>
  <c r="BN52" i="37"/>
  <c r="BN53" i="37"/>
  <c r="BN54" i="37"/>
  <c r="BN55" i="37"/>
  <c r="BN56" i="37"/>
  <c r="BN57" i="37"/>
  <c r="BN58" i="37"/>
  <c r="BN59" i="37"/>
  <c r="AP87" i="37"/>
  <c r="AP115" i="37" s="1"/>
  <c r="AP86" i="37"/>
  <c r="AP114" i="37" s="1"/>
  <c r="AP85" i="37"/>
  <c r="AP113" i="37" s="1"/>
  <c r="AP84" i="37"/>
  <c r="AP112" i="37" s="1"/>
  <c r="AP83" i="37"/>
  <c r="AP111" i="37" s="1"/>
  <c r="AP82" i="37"/>
  <c r="AP110" i="37" s="1"/>
  <c r="AP81" i="37"/>
  <c r="AP109" i="37" s="1"/>
  <c r="AP80" i="37"/>
  <c r="AP108" i="37" s="1"/>
  <c r="AP79" i="37"/>
  <c r="AP107" i="37" s="1"/>
  <c r="AP78" i="37"/>
  <c r="AP106" i="37" s="1"/>
  <c r="AP77" i="37"/>
  <c r="AP105" i="37" s="1"/>
  <c r="AP76" i="37"/>
  <c r="AP104" i="37" s="1"/>
  <c r="AP75" i="37"/>
  <c r="AP103" i="37" s="1"/>
  <c r="AP74" i="37"/>
  <c r="AP102" i="37" s="1"/>
  <c r="AP73" i="37"/>
  <c r="AP101" i="37" s="1"/>
  <c r="AP72" i="37"/>
  <c r="AP100" i="37" s="1"/>
  <c r="AP71" i="37"/>
  <c r="AP99" i="37" s="1"/>
  <c r="AP70" i="37"/>
  <c r="AP98" i="37" s="1"/>
  <c r="AP69" i="37"/>
  <c r="AP97" i="37" s="1"/>
  <c r="AP68" i="37"/>
  <c r="AP60" i="37"/>
  <c r="AP30" i="37"/>
  <c r="AT14" i="36"/>
  <c r="AU14" i="36" s="1"/>
  <c r="P35" i="43"/>
  <c r="AZ14" i="36" l="1"/>
  <c r="AP88" i="37"/>
  <c r="AP96" i="37"/>
  <c r="AP116" i="37" s="1"/>
  <c r="AP181" i="37"/>
  <c r="AP182" i="37"/>
  <c r="AP183" i="37"/>
  <c r="AP184" i="37"/>
  <c r="AP185" i="37"/>
  <c r="AP186" i="37"/>
  <c r="AP187" i="37"/>
  <c r="AP188" i="37"/>
  <c r="AP189" i="37"/>
  <c r="AP190" i="37"/>
  <c r="AP191" i="37"/>
  <c r="AP192" i="37"/>
  <c r="AP193" i="37"/>
  <c r="AP194" i="37"/>
  <c r="AP195" i="37"/>
  <c r="AP196" i="37"/>
  <c r="AP197" i="37"/>
  <c r="AP198" i="37"/>
  <c r="AP199" i="37"/>
  <c r="AP180" i="37"/>
  <c r="AP144" i="37"/>
  <c r="AB24" i="44" l="1"/>
  <c r="AB22" i="44"/>
  <c r="AA24" i="41" l="1"/>
  <c r="Y24" i="41"/>
  <c r="CA228" i="37" l="1"/>
  <c r="BZ228" i="37"/>
  <c r="BY228" i="37"/>
  <c r="BX228" i="37"/>
  <c r="BW228" i="37"/>
  <c r="BV228" i="37"/>
  <c r="BU228" i="37"/>
  <c r="BT228" i="37"/>
  <c r="BS228" i="37"/>
  <c r="BR228" i="37"/>
  <c r="BQ228" i="37"/>
  <c r="BP228" i="37"/>
  <c r="BM228" i="37"/>
  <c r="BL228" i="37"/>
  <c r="BK228" i="37"/>
  <c r="BJ228" i="37"/>
  <c r="BI228" i="37"/>
  <c r="BH228" i="37"/>
  <c r="BG228" i="37"/>
  <c r="BF228" i="37"/>
  <c r="BE228" i="37"/>
  <c r="BD228" i="37"/>
  <c r="BC228" i="37"/>
  <c r="BB228" i="37"/>
  <c r="BA228" i="37"/>
  <c r="AZ228" i="37"/>
  <c r="AY228" i="37"/>
  <c r="AX228" i="37"/>
  <c r="AW228" i="37"/>
  <c r="AV228" i="37"/>
  <c r="AU228" i="37"/>
  <c r="AT228" i="37"/>
  <c r="AS228" i="37"/>
  <c r="AR228" i="37"/>
  <c r="AQ228" i="37"/>
  <c r="AP228" i="37"/>
  <c r="AM228" i="37"/>
  <c r="AL228" i="37"/>
  <c r="AK228" i="37"/>
  <c r="AJ228" i="37"/>
  <c r="AI228" i="37"/>
  <c r="AH228" i="37"/>
  <c r="AG228" i="37"/>
  <c r="AF228" i="37"/>
  <c r="AE228" i="37"/>
  <c r="AD228" i="37"/>
  <c r="AC228" i="37"/>
  <c r="AB228" i="37"/>
  <c r="Y228" i="37"/>
  <c r="X228" i="37"/>
  <c r="W228" i="37"/>
  <c r="V228" i="37"/>
  <c r="U228" i="37"/>
  <c r="T228" i="37"/>
  <c r="S228" i="37"/>
  <c r="R228" i="37"/>
  <c r="Q228" i="37"/>
  <c r="P228" i="37"/>
  <c r="O228" i="37"/>
  <c r="N228" i="37"/>
  <c r="M228" i="37"/>
  <c r="L228" i="37"/>
  <c r="K228" i="37"/>
  <c r="J228" i="37"/>
  <c r="I228" i="37"/>
  <c r="H228" i="37"/>
  <c r="G228" i="37"/>
  <c r="F228" i="37"/>
  <c r="E228" i="37"/>
  <c r="D228" i="37"/>
  <c r="C228" i="37"/>
  <c r="B228" i="37"/>
  <c r="BO227" i="37"/>
  <c r="BN227" i="37"/>
  <c r="AA227" i="37"/>
  <c r="BO226" i="37"/>
  <c r="BN226" i="37"/>
  <c r="AA226" i="37"/>
  <c r="BO225" i="37"/>
  <c r="BN225" i="37"/>
  <c r="AA225" i="37"/>
  <c r="BO224" i="37"/>
  <c r="BN224" i="37"/>
  <c r="AA224" i="37"/>
  <c r="BO223" i="37"/>
  <c r="BN223" i="37"/>
  <c r="AA223" i="37"/>
  <c r="BO222" i="37"/>
  <c r="BN222" i="37"/>
  <c r="AA222" i="37"/>
  <c r="BO221" i="37"/>
  <c r="BN221" i="37"/>
  <c r="AA221" i="37"/>
  <c r="BO220" i="37"/>
  <c r="BN220" i="37"/>
  <c r="AA220" i="37"/>
  <c r="BO219" i="37"/>
  <c r="BN219" i="37"/>
  <c r="AA219" i="37"/>
  <c r="BO218" i="37"/>
  <c r="BN218" i="37"/>
  <c r="AA218" i="37"/>
  <c r="BO217" i="37"/>
  <c r="BN217" i="37"/>
  <c r="AA217" i="37"/>
  <c r="BO216" i="37"/>
  <c r="BN216" i="37"/>
  <c r="AA216" i="37"/>
  <c r="BO215" i="37"/>
  <c r="BN215" i="37"/>
  <c r="AA215" i="37"/>
  <c r="BO214" i="37"/>
  <c r="BN214" i="37"/>
  <c r="AA214" i="37"/>
  <c r="BO213" i="37"/>
  <c r="BN213" i="37"/>
  <c r="AA213" i="37"/>
  <c r="BO212" i="37"/>
  <c r="BN212" i="37"/>
  <c r="AA212" i="37"/>
  <c r="BO211" i="37"/>
  <c r="BN211" i="37"/>
  <c r="AA211" i="37"/>
  <c r="BO210" i="37"/>
  <c r="BN210" i="37"/>
  <c r="AA210" i="37"/>
  <c r="BO209" i="37"/>
  <c r="BN209" i="37"/>
  <c r="AA209" i="37"/>
  <c r="BO208" i="37"/>
  <c r="BN208" i="37"/>
  <c r="AA208" i="37"/>
  <c r="BO207" i="37"/>
  <c r="BN207" i="37"/>
  <c r="AA207" i="37"/>
  <c r="AA228" i="37"/>
  <c r="Z207" i="37"/>
  <c r="Z228" i="37"/>
  <c r="Z68" i="37"/>
  <c r="Z161" i="37"/>
  <c r="Y172" i="37"/>
  <c r="W172" i="37"/>
  <c r="U172" i="37"/>
  <c r="S172" i="37"/>
  <c r="Q172" i="37"/>
  <c r="O172" i="37"/>
  <c r="M172" i="37"/>
  <c r="K172" i="37"/>
  <c r="I172" i="37"/>
  <c r="G172" i="37"/>
  <c r="E172" i="37"/>
  <c r="C172" i="37"/>
  <c r="Z69" i="37"/>
  <c r="Z70" i="37"/>
  <c r="Z71" i="37"/>
  <c r="Z72" i="37"/>
  <c r="Z73" i="37"/>
  <c r="Z74" i="37"/>
  <c r="Z75" i="37"/>
  <c r="Z76" i="37"/>
  <c r="Z77" i="37"/>
  <c r="Z78" i="37"/>
  <c r="Z79" i="37"/>
  <c r="Z80" i="37"/>
  <c r="Z81" i="37"/>
  <c r="Z82" i="37"/>
  <c r="Z83" i="37"/>
  <c r="Z84" i="37"/>
  <c r="Z85" i="37"/>
  <c r="Z86" i="37"/>
  <c r="Z87" i="37"/>
  <c r="AA88" i="37"/>
  <c r="Y88" i="37"/>
  <c r="W88" i="37"/>
  <c r="U88" i="37"/>
  <c r="S88" i="37"/>
  <c r="Q88" i="37"/>
  <c r="O88" i="37"/>
  <c r="C8" i="46"/>
  <c r="F8" i="46"/>
  <c r="D8" i="46"/>
  <c r="E7" i="46" s="1"/>
  <c r="E4" i="46"/>
  <c r="AC22" i="45"/>
  <c r="E6" i="46"/>
  <c r="E5" i="46"/>
  <c r="E3" i="46"/>
  <c r="AC24" i="42"/>
  <c r="O24" i="42"/>
  <c r="AC23" i="42"/>
  <c r="O23" i="42"/>
  <c r="P23" i="42" s="1"/>
  <c r="AC22" i="42"/>
  <c r="O22" i="42"/>
  <c r="AC24" i="41"/>
  <c r="O24" i="41"/>
  <c r="AC23" i="41"/>
  <c r="AD23" i="41" s="1"/>
  <c r="O23" i="41"/>
  <c r="P23" i="41" s="1"/>
  <c r="AC22" i="41"/>
  <c r="O22" i="41"/>
  <c r="AC25" i="43"/>
  <c r="O25" i="43"/>
  <c r="P25" i="43" s="1"/>
  <c r="AC24" i="43"/>
  <c r="O24" i="43"/>
  <c r="AC23" i="43"/>
  <c r="O23" i="43"/>
  <c r="P23" i="43" s="1"/>
  <c r="AC22" i="43"/>
  <c r="O22" i="43"/>
  <c r="AC25" i="45"/>
  <c r="AD25" i="45" s="1"/>
  <c r="O25" i="45"/>
  <c r="P25" i="45" s="1"/>
  <c r="AC24" i="45"/>
  <c r="O24" i="45"/>
  <c r="AC23" i="45"/>
  <c r="O23" i="45"/>
  <c r="P23" i="45" s="1"/>
  <c r="O22" i="45"/>
  <c r="AC24" i="44"/>
  <c r="O24" i="44"/>
  <c r="AC23" i="44"/>
  <c r="O23" i="44"/>
  <c r="P23" i="44" s="1"/>
  <c r="AC22" i="44"/>
  <c r="O22" i="44"/>
  <c r="CA200" i="37"/>
  <c r="BZ200" i="37"/>
  <c r="BY200" i="37"/>
  <c r="BX200" i="37"/>
  <c r="BW200" i="37"/>
  <c r="BV200" i="37"/>
  <c r="BU200" i="37"/>
  <c r="BT200" i="37"/>
  <c r="BS200" i="37"/>
  <c r="BR200" i="37"/>
  <c r="BQ200" i="37"/>
  <c r="BP200" i="37"/>
  <c r="BO179" i="37"/>
  <c r="BO180" i="37"/>
  <c r="BO181" i="37"/>
  <c r="BO182" i="37"/>
  <c r="BO183" i="37"/>
  <c r="BO184" i="37"/>
  <c r="BO185" i="37"/>
  <c r="BO186" i="37"/>
  <c r="BO187" i="37"/>
  <c r="BO188" i="37"/>
  <c r="BO189" i="37"/>
  <c r="BO190" i="37"/>
  <c r="BO191" i="37"/>
  <c r="BO192" i="37"/>
  <c r="BO193" i="37"/>
  <c r="BO194" i="37"/>
  <c r="BO195" i="37"/>
  <c r="BO196" i="37"/>
  <c r="BO197" i="37"/>
  <c r="BO198" i="37"/>
  <c r="BO199" i="37"/>
  <c r="BN179" i="37"/>
  <c r="BN180" i="37"/>
  <c r="BN181" i="37"/>
  <c r="BN182" i="37"/>
  <c r="BN183" i="37"/>
  <c r="BN184" i="37"/>
  <c r="BN185" i="37"/>
  <c r="BN186" i="37"/>
  <c r="BN187" i="37"/>
  <c r="BN188" i="37"/>
  <c r="BN189" i="37"/>
  <c r="BN190" i="37"/>
  <c r="BN191" i="37"/>
  <c r="BN192" i="37"/>
  <c r="BN193" i="37"/>
  <c r="BN194" i="37"/>
  <c r="BN195" i="37"/>
  <c r="BN196" i="37"/>
  <c r="BN197" i="37"/>
  <c r="BN198" i="37"/>
  <c r="BN199" i="37"/>
  <c r="BM200" i="37"/>
  <c r="BL200" i="37"/>
  <c r="BK200" i="37"/>
  <c r="BJ200" i="37"/>
  <c r="BI200" i="37"/>
  <c r="BH200" i="37"/>
  <c r="BG200" i="37"/>
  <c r="BF200" i="37"/>
  <c r="BE200" i="37"/>
  <c r="BD200" i="37"/>
  <c r="BC200" i="37"/>
  <c r="BB200" i="37"/>
  <c r="BA200" i="37"/>
  <c r="AZ200" i="37"/>
  <c r="AY200" i="37"/>
  <c r="AX200" i="37"/>
  <c r="AW200" i="37"/>
  <c r="AV200" i="37"/>
  <c r="AU200" i="37"/>
  <c r="AT200" i="37"/>
  <c r="AS200" i="37"/>
  <c r="AQ200" i="37"/>
  <c r="AP200" i="37"/>
  <c r="AM200" i="37"/>
  <c r="AL200" i="37"/>
  <c r="AK200" i="37"/>
  <c r="AJ200" i="37"/>
  <c r="AI200" i="37"/>
  <c r="AH200" i="37"/>
  <c r="AG200" i="37"/>
  <c r="AF200" i="37"/>
  <c r="AE200" i="37"/>
  <c r="AD200" i="37"/>
  <c r="AC200" i="37"/>
  <c r="AB200" i="37"/>
  <c r="AA179" i="37"/>
  <c r="AA200" i="37" s="1"/>
  <c r="AA180" i="37"/>
  <c r="AA181" i="37"/>
  <c r="AA182" i="37"/>
  <c r="AA183" i="37"/>
  <c r="AA184" i="37"/>
  <c r="AA185" i="37"/>
  <c r="AA186" i="37"/>
  <c r="AA187" i="37"/>
  <c r="AA188" i="37"/>
  <c r="AA189" i="37"/>
  <c r="AA190" i="37"/>
  <c r="AA191" i="37"/>
  <c r="AA192" i="37"/>
  <c r="AA193" i="37"/>
  <c r="AA194" i="37"/>
  <c r="AA195" i="37"/>
  <c r="AA196" i="37"/>
  <c r="AA197" i="37"/>
  <c r="AA198" i="37"/>
  <c r="AA199" i="37"/>
  <c r="Z179" i="37"/>
  <c r="Z180" i="37"/>
  <c r="Z181" i="37"/>
  <c r="Z182" i="37"/>
  <c r="Z183" i="37"/>
  <c r="Z184" i="37"/>
  <c r="Z185" i="37"/>
  <c r="Z186" i="37"/>
  <c r="Z187" i="37"/>
  <c r="Z188" i="37"/>
  <c r="Z189" i="37"/>
  <c r="Z190" i="37"/>
  <c r="Z191" i="37"/>
  <c r="Z192" i="37"/>
  <c r="Z193" i="37"/>
  <c r="Z194" i="37"/>
  <c r="Z195" i="37"/>
  <c r="Z196" i="37"/>
  <c r="Z197" i="37"/>
  <c r="Z198" i="37"/>
  <c r="Z199" i="37"/>
  <c r="Y200" i="37"/>
  <c r="W200" i="37"/>
  <c r="U200" i="37"/>
  <c r="S200" i="37"/>
  <c r="Q200" i="37"/>
  <c r="O200" i="37"/>
  <c r="M200" i="37"/>
  <c r="K200" i="37"/>
  <c r="I200" i="37"/>
  <c r="G200" i="37"/>
  <c r="E200" i="37"/>
  <c r="C200" i="37"/>
  <c r="CA172" i="37"/>
  <c r="BZ172" i="37"/>
  <c r="BY172" i="37"/>
  <c r="BX172" i="37"/>
  <c r="BW172" i="37"/>
  <c r="BV172" i="37"/>
  <c r="BU172" i="37"/>
  <c r="BT172" i="37"/>
  <c r="BS172" i="37"/>
  <c r="BR172" i="37"/>
  <c r="BQ172" i="37"/>
  <c r="BP172" i="37"/>
  <c r="BO151" i="37"/>
  <c r="BO152" i="37"/>
  <c r="BO153" i="37"/>
  <c r="BO154" i="37"/>
  <c r="BO155" i="37"/>
  <c r="BO156" i="37"/>
  <c r="BO157" i="37"/>
  <c r="BO158" i="37"/>
  <c r="BO159" i="37"/>
  <c r="BO160" i="37"/>
  <c r="BO161" i="37"/>
  <c r="BO162" i="37"/>
  <c r="BO163" i="37"/>
  <c r="BO164" i="37"/>
  <c r="BO165" i="37"/>
  <c r="BO166" i="37"/>
  <c r="BO167" i="37"/>
  <c r="BO168" i="37"/>
  <c r="BO169" i="37"/>
  <c r="BO170" i="37"/>
  <c r="BO171" i="37"/>
  <c r="BN151" i="37"/>
  <c r="BN152" i="37"/>
  <c r="BN153" i="37"/>
  <c r="BN154" i="37"/>
  <c r="BN155" i="37"/>
  <c r="BN156" i="37"/>
  <c r="BN157" i="37"/>
  <c r="BN158" i="37"/>
  <c r="BN159" i="37"/>
  <c r="BN160" i="37"/>
  <c r="BN161" i="37"/>
  <c r="BN162" i="37"/>
  <c r="BN163" i="37"/>
  <c r="BN164" i="37"/>
  <c r="BN165" i="37"/>
  <c r="BN166" i="37"/>
  <c r="BN167" i="37"/>
  <c r="BN168" i="37"/>
  <c r="BN169" i="37"/>
  <c r="BN170" i="37"/>
  <c r="BN171" i="37"/>
  <c r="BM172" i="37"/>
  <c r="BL172" i="37"/>
  <c r="BK172" i="37"/>
  <c r="BJ172" i="37"/>
  <c r="BI172" i="37"/>
  <c r="BH172" i="37"/>
  <c r="BG172" i="37"/>
  <c r="BF172" i="37"/>
  <c r="BE172" i="37"/>
  <c r="BD172" i="37"/>
  <c r="BC172" i="37"/>
  <c r="BB172" i="37"/>
  <c r="BA172" i="37"/>
  <c r="AZ172" i="37"/>
  <c r="AY172" i="37"/>
  <c r="AX172" i="37"/>
  <c r="AW172" i="37"/>
  <c r="AV172" i="37"/>
  <c r="AU172" i="37"/>
  <c r="AT172" i="37"/>
  <c r="AS172" i="37"/>
  <c r="AR172" i="37"/>
  <c r="AQ172" i="37"/>
  <c r="AP172" i="37"/>
  <c r="AM172" i="37"/>
  <c r="AL172" i="37"/>
  <c r="AK172" i="37"/>
  <c r="AJ172" i="37"/>
  <c r="AI172" i="37"/>
  <c r="AH172" i="37"/>
  <c r="AG172" i="37"/>
  <c r="AF172" i="37"/>
  <c r="AE172" i="37"/>
  <c r="AD172" i="37"/>
  <c r="AC172" i="37"/>
  <c r="AB172" i="37"/>
  <c r="AA151" i="37"/>
  <c r="AA152" i="37"/>
  <c r="AA153" i="37"/>
  <c r="AA154" i="37"/>
  <c r="AA155" i="37"/>
  <c r="AA156" i="37"/>
  <c r="AA157" i="37"/>
  <c r="AA158" i="37"/>
  <c r="AA159" i="37"/>
  <c r="AA160" i="37"/>
  <c r="AA161" i="37"/>
  <c r="AA162" i="37"/>
  <c r="AA163" i="37"/>
  <c r="AA164" i="37"/>
  <c r="AA165" i="37"/>
  <c r="AA166" i="37"/>
  <c r="AA167" i="37"/>
  <c r="AA168" i="37"/>
  <c r="AA169" i="37"/>
  <c r="AA170" i="37"/>
  <c r="AA171" i="37"/>
  <c r="Z151" i="37"/>
  <c r="Z152" i="37"/>
  <c r="Z153" i="37"/>
  <c r="Z154" i="37"/>
  <c r="Z155" i="37"/>
  <c r="Z156" i="37"/>
  <c r="Z157" i="37"/>
  <c r="Z158" i="37"/>
  <c r="Z159" i="37"/>
  <c r="Z160" i="37"/>
  <c r="Z162" i="37"/>
  <c r="Z163" i="37"/>
  <c r="Z164" i="37"/>
  <c r="Z165" i="37"/>
  <c r="Z166" i="37"/>
  <c r="Z167" i="37"/>
  <c r="Z168" i="37"/>
  <c r="Z169" i="37"/>
  <c r="Z170" i="37"/>
  <c r="Z171" i="37"/>
  <c r="X172" i="37"/>
  <c r="V172" i="37"/>
  <c r="T172" i="37"/>
  <c r="R172" i="37"/>
  <c r="P172" i="37"/>
  <c r="N172" i="37"/>
  <c r="L172" i="37"/>
  <c r="J172" i="37"/>
  <c r="H172" i="37"/>
  <c r="F172" i="37"/>
  <c r="D172" i="37"/>
  <c r="B172" i="37"/>
  <c r="CA144" i="37"/>
  <c r="BZ144" i="37"/>
  <c r="BY144" i="37"/>
  <c r="BX144" i="37"/>
  <c r="BW144" i="37"/>
  <c r="BV144" i="37"/>
  <c r="BU144" i="37"/>
  <c r="BT144" i="37"/>
  <c r="BS144" i="37"/>
  <c r="BR144" i="37"/>
  <c r="BQ144" i="37"/>
  <c r="BP144" i="37"/>
  <c r="BO123" i="37"/>
  <c r="BO124" i="37"/>
  <c r="BO125" i="37"/>
  <c r="BO126" i="37"/>
  <c r="BO127" i="37"/>
  <c r="BO128" i="37"/>
  <c r="BO129" i="37"/>
  <c r="BO130" i="37"/>
  <c r="BO131" i="37"/>
  <c r="BO132" i="37"/>
  <c r="BO133" i="37"/>
  <c r="BO134" i="37"/>
  <c r="BO135" i="37"/>
  <c r="BO136" i="37"/>
  <c r="BO137" i="37"/>
  <c r="BO138" i="37"/>
  <c r="BO139" i="37"/>
  <c r="BO140" i="37"/>
  <c r="BO141" i="37"/>
  <c r="BO142" i="37"/>
  <c r="BO143" i="37"/>
  <c r="BN124" i="37"/>
  <c r="BN125" i="37"/>
  <c r="BN126" i="37"/>
  <c r="BN127" i="37"/>
  <c r="BN128" i="37"/>
  <c r="BN129" i="37"/>
  <c r="BN130" i="37"/>
  <c r="BN131" i="37"/>
  <c r="BN132" i="37"/>
  <c r="BN133" i="37"/>
  <c r="BN134" i="37"/>
  <c r="BN135" i="37"/>
  <c r="BN136" i="37"/>
  <c r="BN137" i="37"/>
  <c r="BN138" i="37"/>
  <c r="BN139" i="37"/>
  <c r="BN140" i="37"/>
  <c r="BN141" i="37"/>
  <c r="BN142" i="37"/>
  <c r="BN143" i="37"/>
  <c r="BM144" i="37"/>
  <c r="BL144" i="37"/>
  <c r="BK144" i="37"/>
  <c r="BJ144" i="37"/>
  <c r="BI144" i="37"/>
  <c r="BH144" i="37"/>
  <c r="BG144" i="37"/>
  <c r="BF144" i="37"/>
  <c r="BE144" i="37"/>
  <c r="BD144" i="37"/>
  <c r="BC144" i="37"/>
  <c r="BB144" i="37"/>
  <c r="BA144" i="37"/>
  <c r="AZ144" i="37"/>
  <c r="AY144" i="37"/>
  <c r="AX144" i="37"/>
  <c r="AW144" i="37"/>
  <c r="AV144" i="37"/>
  <c r="AU144" i="37"/>
  <c r="AT144" i="37"/>
  <c r="AS144" i="37"/>
  <c r="AQ144" i="37"/>
  <c r="AM144" i="37"/>
  <c r="AL144" i="37"/>
  <c r="AK144" i="37"/>
  <c r="AJ144" i="37"/>
  <c r="AI144" i="37"/>
  <c r="AH144" i="37"/>
  <c r="AG144" i="37"/>
  <c r="AF144" i="37"/>
  <c r="AE144" i="37"/>
  <c r="AD144" i="37"/>
  <c r="AC144" i="37"/>
  <c r="AB144" i="37"/>
  <c r="AA144" i="37"/>
  <c r="AA124" i="37"/>
  <c r="AA125" i="37"/>
  <c r="AA126" i="37"/>
  <c r="AA127" i="37"/>
  <c r="AA128" i="37"/>
  <c r="AA129" i="37"/>
  <c r="AA130" i="37"/>
  <c r="AA131" i="37"/>
  <c r="AA132" i="37"/>
  <c r="AA133" i="37"/>
  <c r="AA134" i="37"/>
  <c r="AA135" i="37"/>
  <c r="AA136" i="37"/>
  <c r="AA137" i="37"/>
  <c r="AA138" i="37"/>
  <c r="AA139" i="37"/>
  <c r="AA140" i="37"/>
  <c r="AA141" i="37"/>
  <c r="AA142" i="37"/>
  <c r="AA143" i="37"/>
  <c r="Z124" i="37"/>
  <c r="Z125" i="37"/>
  <c r="Z126" i="37"/>
  <c r="Z127" i="37"/>
  <c r="Z128" i="37"/>
  <c r="Z129" i="37"/>
  <c r="Z130" i="37"/>
  <c r="Z131" i="37"/>
  <c r="Z132" i="37"/>
  <c r="Z133" i="37"/>
  <c r="Z134" i="37"/>
  <c r="Z135" i="37"/>
  <c r="Z136" i="37"/>
  <c r="Z137" i="37"/>
  <c r="Z138" i="37"/>
  <c r="Z139" i="37"/>
  <c r="Z140" i="37"/>
  <c r="Z141" i="37"/>
  <c r="Z142" i="37"/>
  <c r="Z143" i="37"/>
  <c r="Y144" i="37"/>
  <c r="X144" i="37"/>
  <c r="W144" i="37"/>
  <c r="V144" i="37"/>
  <c r="U144" i="37"/>
  <c r="T144" i="37"/>
  <c r="S144" i="37"/>
  <c r="R144" i="37"/>
  <c r="Q144" i="37"/>
  <c r="P144" i="37"/>
  <c r="O144" i="37"/>
  <c r="N144" i="37"/>
  <c r="M144" i="37"/>
  <c r="L144" i="37"/>
  <c r="K144" i="37"/>
  <c r="J144" i="37"/>
  <c r="I144" i="37"/>
  <c r="H144" i="37"/>
  <c r="G144" i="37"/>
  <c r="F144" i="37"/>
  <c r="E144" i="37"/>
  <c r="D144" i="37"/>
  <c r="C144" i="37"/>
  <c r="B144" i="37"/>
  <c r="CA116" i="37"/>
  <c r="BZ116" i="37"/>
  <c r="BY116" i="37"/>
  <c r="BX116" i="37"/>
  <c r="BW116" i="37"/>
  <c r="BV116" i="37"/>
  <c r="BU116" i="37"/>
  <c r="BT116" i="37"/>
  <c r="BS116" i="37"/>
  <c r="BR116" i="37"/>
  <c r="BQ116" i="37"/>
  <c r="BP116" i="37"/>
  <c r="BO95" i="37"/>
  <c r="BO96" i="37"/>
  <c r="BO97" i="37"/>
  <c r="BO98" i="37"/>
  <c r="BO99" i="37"/>
  <c r="BO100" i="37"/>
  <c r="BO101" i="37"/>
  <c r="BO102" i="37"/>
  <c r="BO103" i="37"/>
  <c r="BO104" i="37"/>
  <c r="BO105" i="37"/>
  <c r="BO106" i="37"/>
  <c r="BO107" i="37"/>
  <c r="BO108" i="37"/>
  <c r="BO109" i="37"/>
  <c r="BO110" i="37"/>
  <c r="BO111" i="37"/>
  <c r="BO112" i="37"/>
  <c r="BO113" i="37"/>
  <c r="BO114" i="37"/>
  <c r="BO115" i="37"/>
  <c r="BM116" i="37"/>
  <c r="BL116" i="37"/>
  <c r="BK116" i="37"/>
  <c r="BJ116" i="37"/>
  <c r="BI116" i="37"/>
  <c r="BH116" i="37"/>
  <c r="BG116" i="37"/>
  <c r="BF116" i="37"/>
  <c r="BE116" i="37"/>
  <c r="BD116" i="37"/>
  <c r="BC116" i="37"/>
  <c r="BB116" i="37"/>
  <c r="BA116" i="37"/>
  <c r="AZ116" i="37"/>
  <c r="AY116" i="37"/>
  <c r="AX116" i="37"/>
  <c r="AW116" i="37"/>
  <c r="AV116" i="37"/>
  <c r="AU116" i="37"/>
  <c r="AT116" i="37"/>
  <c r="AS116" i="37"/>
  <c r="AQ116" i="37"/>
  <c r="AM116" i="37"/>
  <c r="AL116" i="37"/>
  <c r="AK116" i="37"/>
  <c r="AJ116" i="37"/>
  <c r="AI116" i="37"/>
  <c r="AH116" i="37"/>
  <c r="AG116" i="37"/>
  <c r="AF116" i="37"/>
  <c r="AE116" i="37"/>
  <c r="AD116" i="37"/>
  <c r="AC116" i="37"/>
  <c r="AB116" i="37"/>
  <c r="AA95" i="37"/>
  <c r="AA96" i="37"/>
  <c r="AA97" i="37"/>
  <c r="AA98" i="37"/>
  <c r="AA99" i="37"/>
  <c r="AA100" i="37"/>
  <c r="AA101" i="37"/>
  <c r="AA102" i="37"/>
  <c r="AA103" i="37"/>
  <c r="AA104" i="37"/>
  <c r="AA105" i="37"/>
  <c r="AA106" i="37"/>
  <c r="AA107" i="37"/>
  <c r="AA108" i="37"/>
  <c r="AA109" i="37"/>
  <c r="AA110" i="37"/>
  <c r="AA111" i="37"/>
  <c r="AA112" i="37"/>
  <c r="AA113" i="37"/>
  <c r="AA114" i="37"/>
  <c r="AA115" i="37"/>
  <c r="Z95" i="37"/>
  <c r="Z96" i="37"/>
  <c r="Z97" i="37"/>
  <c r="Z98" i="37"/>
  <c r="Z99" i="37"/>
  <c r="Z100" i="37"/>
  <c r="Z101" i="37"/>
  <c r="Z102" i="37"/>
  <c r="Z103" i="37"/>
  <c r="Z104" i="37"/>
  <c r="Z105" i="37"/>
  <c r="Z106" i="37"/>
  <c r="Z107" i="37"/>
  <c r="Z108" i="37"/>
  <c r="Z109" i="37"/>
  <c r="Z110" i="37"/>
  <c r="Z111" i="37"/>
  <c r="Z112" i="37"/>
  <c r="Z113" i="37"/>
  <c r="Z114" i="37"/>
  <c r="Z115" i="37"/>
  <c r="Y116" i="37"/>
  <c r="W116" i="37"/>
  <c r="U116" i="37"/>
  <c r="S116" i="37"/>
  <c r="Q116" i="37"/>
  <c r="O116" i="37"/>
  <c r="M116" i="37"/>
  <c r="K116" i="37"/>
  <c r="I116" i="37"/>
  <c r="G116" i="37"/>
  <c r="E116" i="37"/>
  <c r="C116" i="37"/>
  <c r="B116" i="37"/>
  <c r="CA88" i="37"/>
  <c r="BZ88" i="37"/>
  <c r="BY88" i="37"/>
  <c r="BX88" i="37"/>
  <c r="BW88" i="37"/>
  <c r="BV88" i="37"/>
  <c r="BU88" i="37"/>
  <c r="BT88" i="37"/>
  <c r="BS88" i="37"/>
  <c r="BR88" i="37"/>
  <c r="BQ88" i="37"/>
  <c r="BP88" i="37"/>
  <c r="BO67" i="37"/>
  <c r="BO68" i="37"/>
  <c r="BO69" i="37"/>
  <c r="BO70" i="37"/>
  <c r="BO71" i="37"/>
  <c r="BO72" i="37"/>
  <c r="BO73" i="37"/>
  <c r="BO74" i="37"/>
  <c r="BO75" i="37"/>
  <c r="BO76" i="37"/>
  <c r="BO77" i="37"/>
  <c r="BO78" i="37"/>
  <c r="BO79" i="37"/>
  <c r="BO80" i="37"/>
  <c r="BO81" i="37"/>
  <c r="BO82" i="37"/>
  <c r="BO83" i="37"/>
  <c r="BO84" i="37"/>
  <c r="BO85" i="37"/>
  <c r="BO86" i="37"/>
  <c r="BO87" i="37"/>
  <c r="BO88" i="37"/>
  <c r="BN67" i="37"/>
  <c r="BN68" i="37"/>
  <c r="BN69" i="37"/>
  <c r="BN70" i="37"/>
  <c r="BN71" i="37"/>
  <c r="BN72" i="37"/>
  <c r="BN73" i="37"/>
  <c r="BN74" i="37"/>
  <c r="BN75" i="37"/>
  <c r="BN76" i="37"/>
  <c r="BN77" i="37"/>
  <c r="BN78" i="37"/>
  <c r="BN79" i="37"/>
  <c r="BN80" i="37"/>
  <c r="BN81" i="37"/>
  <c r="BN82" i="37"/>
  <c r="BN83" i="37"/>
  <c r="BN84" i="37"/>
  <c r="BN85" i="37"/>
  <c r="BN86" i="37"/>
  <c r="BN87" i="37"/>
  <c r="BM88" i="37"/>
  <c r="BL88" i="37"/>
  <c r="BK88" i="37"/>
  <c r="BJ88" i="37"/>
  <c r="BI88" i="37"/>
  <c r="BH88" i="37"/>
  <c r="BG88" i="37"/>
  <c r="BF88" i="37"/>
  <c r="BE88" i="37"/>
  <c r="BD88" i="37"/>
  <c r="BC88" i="37"/>
  <c r="BB88" i="37"/>
  <c r="BA88" i="37"/>
  <c r="AZ88" i="37"/>
  <c r="AY88" i="37"/>
  <c r="AX88" i="37"/>
  <c r="AW88" i="37"/>
  <c r="AV88" i="37"/>
  <c r="AU88" i="37"/>
  <c r="AT88" i="37"/>
  <c r="AS88" i="37"/>
  <c r="AR88" i="37"/>
  <c r="AQ88" i="37"/>
  <c r="AM88" i="37"/>
  <c r="AL88" i="37"/>
  <c r="AK88" i="37"/>
  <c r="AJ88" i="37"/>
  <c r="AI88" i="37"/>
  <c r="AH88" i="37"/>
  <c r="AG88" i="37"/>
  <c r="AF88" i="37"/>
  <c r="AE88" i="37"/>
  <c r="AD88" i="37"/>
  <c r="AC88" i="37"/>
  <c r="AB88" i="37"/>
  <c r="Z67" i="37"/>
  <c r="X88" i="37"/>
  <c r="V88" i="37"/>
  <c r="T88" i="37"/>
  <c r="R88" i="37"/>
  <c r="P88" i="37"/>
  <c r="N88" i="37"/>
  <c r="M88" i="37"/>
  <c r="L88" i="37"/>
  <c r="K88" i="37"/>
  <c r="J88" i="37"/>
  <c r="I88" i="37"/>
  <c r="H88" i="37"/>
  <c r="G88" i="37"/>
  <c r="F88" i="37"/>
  <c r="E88" i="37"/>
  <c r="D88" i="37"/>
  <c r="C88" i="37"/>
  <c r="B88" i="37"/>
  <c r="Y19" i="36"/>
  <c r="Z19" i="36"/>
  <c r="AA19" i="36"/>
  <c r="AB19" i="36"/>
  <c r="AC19" i="36"/>
  <c r="AD19" i="36"/>
  <c r="AE19" i="36"/>
  <c r="AF19" i="36"/>
  <c r="AG19" i="36"/>
  <c r="X19" i="36"/>
  <c r="W19" i="36"/>
  <c r="V19" i="36"/>
  <c r="W18" i="36"/>
  <c r="AG18" i="36"/>
  <c r="AF18" i="36"/>
  <c r="AE18" i="36"/>
  <c r="AD18" i="36"/>
  <c r="AC18" i="36"/>
  <c r="AB18" i="36"/>
  <c r="AA18" i="36"/>
  <c r="Z18" i="36"/>
  <c r="Y18" i="36"/>
  <c r="X18" i="36"/>
  <c r="V18" i="36"/>
  <c r="AT18" i="36" s="1"/>
  <c r="P43" i="45"/>
  <c r="P42" i="45"/>
  <c r="P41" i="45"/>
  <c r="P40" i="45"/>
  <c r="P39" i="45"/>
  <c r="P38" i="45"/>
  <c r="P30" i="45"/>
  <c r="AD23" i="45"/>
  <c r="P43" i="44"/>
  <c r="P42" i="44"/>
  <c r="P41" i="44"/>
  <c r="P40" i="44"/>
  <c r="P39" i="44"/>
  <c r="P38" i="44"/>
  <c r="P30" i="44"/>
  <c r="AC25" i="44"/>
  <c r="AD25" i="44" s="1"/>
  <c r="O25" i="44"/>
  <c r="P34" i="43"/>
  <c r="P39" i="43"/>
  <c r="P38" i="43"/>
  <c r="P30" i="43"/>
  <c r="AD25" i="43"/>
  <c r="AD23" i="43"/>
  <c r="P39" i="42"/>
  <c r="P38" i="42"/>
  <c r="A38" i="42"/>
  <c r="P35" i="42"/>
  <c r="P34" i="42"/>
  <c r="P30" i="42"/>
  <c r="AC25" i="42"/>
  <c r="AD25" i="42" s="1"/>
  <c r="O25" i="42"/>
  <c r="P25" i="42" s="1"/>
  <c r="AD23" i="42"/>
  <c r="P41" i="41"/>
  <c r="P40" i="41"/>
  <c r="P39" i="41"/>
  <c r="P38" i="41"/>
  <c r="P30" i="41"/>
  <c r="AC25" i="41"/>
  <c r="AD25" i="41" s="1"/>
  <c r="O25" i="41"/>
  <c r="P25" i="41" s="1"/>
  <c r="BP60" i="37"/>
  <c r="BQ60" i="37"/>
  <c r="BR60" i="37"/>
  <c r="BS60" i="37"/>
  <c r="BT60" i="37"/>
  <c r="BU60" i="37"/>
  <c r="AB60" i="37"/>
  <c r="AC60" i="37"/>
  <c r="AD60" i="37"/>
  <c r="AE60" i="37"/>
  <c r="AF60" i="37"/>
  <c r="AB32" i="37"/>
  <c r="AC32" i="37"/>
  <c r="AD32" i="37"/>
  <c r="AE32" i="37"/>
  <c r="AF32" i="37"/>
  <c r="BP32" i="37"/>
  <c r="BQ32" i="37"/>
  <c r="BR32" i="37"/>
  <c r="BS32" i="37"/>
  <c r="BT32" i="37"/>
  <c r="BU32" i="37"/>
  <c r="P28" i="1"/>
  <c r="P24" i="1"/>
  <c r="BV60" i="37"/>
  <c r="CA60" i="37"/>
  <c r="BZ60" i="37"/>
  <c r="BY60" i="37"/>
  <c r="BX60" i="37"/>
  <c r="BW60" i="37"/>
  <c r="BM60" i="37"/>
  <c r="BL60" i="37"/>
  <c r="BK60" i="37"/>
  <c r="BJ60" i="37"/>
  <c r="BI60" i="37"/>
  <c r="BH60" i="37"/>
  <c r="BG60" i="37"/>
  <c r="BF60" i="37"/>
  <c r="BE60" i="37"/>
  <c r="BD60" i="37"/>
  <c r="BC60" i="37"/>
  <c r="BB60" i="37"/>
  <c r="BA60" i="37"/>
  <c r="AZ60" i="37"/>
  <c r="AY60" i="37"/>
  <c r="AX60" i="37"/>
  <c r="AW60" i="37"/>
  <c r="AV60" i="37"/>
  <c r="AU60" i="37"/>
  <c r="AT60" i="37"/>
  <c r="AS60" i="37"/>
  <c r="AR60" i="37"/>
  <c r="AQ60" i="37"/>
  <c r="AM60" i="37"/>
  <c r="AL60" i="37"/>
  <c r="AK60" i="37"/>
  <c r="AJ60" i="37"/>
  <c r="AI60" i="37"/>
  <c r="AH60" i="37"/>
  <c r="AG60" i="37"/>
  <c r="B60" i="37"/>
  <c r="BO59" i="37"/>
  <c r="AA59" i="37"/>
  <c r="Z59" i="37"/>
  <c r="BO58" i="37"/>
  <c r="AA58" i="37"/>
  <c r="Z58" i="37"/>
  <c r="BO57" i="37"/>
  <c r="AA57" i="37"/>
  <c r="Z57" i="37"/>
  <c r="BO56" i="37"/>
  <c r="AA56" i="37"/>
  <c r="Z56" i="37"/>
  <c r="BO55" i="37"/>
  <c r="AA55" i="37"/>
  <c r="Z55" i="37"/>
  <c r="BO54" i="37"/>
  <c r="AA54" i="37"/>
  <c r="Z54" i="37"/>
  <c r="BO53" i="37"/>
  <c r="AA53" i="37"/>
  <c r="Z53" i="37"/>
  <c r="BO52" i="37"/>
  <c r="AA52" i="37"/>
  <c r="Z52" i="37"/>
  <c r="BO51" i="37"/>
  <c r="AA51" i="37"/>
  <c r="Z51" i="37"/>
  <c r="BO50" i="37"/>
  <c r="AA50" i="37"/>
  <c r="Z50" i="37"/>
  <c r="BO49" i="37"/>
  <c r="AA49" i="37"/>
  <c r="Z49" i="37"/>
  <c r="BO48" i="37"/>
  <c r="AA48" i="37"/>
  <c r="Z48" i="37"/>
  <c r="BO47" i="37"/>
  <c r="AA47" i="37"/>
  <c r="Z47" i="37"/>
  <c r="BO46" i="37"/>
  <c r="AA46" i="37"/>
  <c r="Z46" i="37"/>
  <c r="BO45" i="37"/>
  <c r="AA45" i="37"/>
  <c r="Z45" i="37"/>
  <c r="BO44" i="37"/>
  <c r="AA44" i="37"/>
  <c r="Z44" i="37"/>
  <c r="BO43" i="37"/>
  <c r="AA43" i="37"/>
  <c r="Z43" i="37"/>
  <c r="BO42" i="37"/>
  <c r="AA42" i="37"/>
  <c r="Z42" i="37"/>
  <c r="BO41" i="37"/>
  <c r="AA41" i="37"/>
  <c r="Z41" i="37"/>
  <c r="BO40" i="37"/>
  <c r="BO39" i="37"/>
  <c r="BO60" i="37" s="1"/>
  <c r="AA40" i="37"/>
  <c r="AA39" i="37"/>
  <c r="AA60" i="37" s="1"/>
  <c r="Z40" i="37"/>
  <c r="BN60" i="37"/>
  <c r="Z39" i="37"/>
  <c r="Z60" i="37" s="1"/>
  <c r="BN12" i="37"/>
  <c r="BO12" i="37"/>
  <c r="BN13" i="37"/>
  <c r="BO13" i="37"/>
  <c r="BO11" i="37"/>
  <c r="BO14" i="37"/>
  <c r="BO15" i="37"/>
  <c r="BO16" i="37"/>
  <c r="BO17" i="37"/>
  <c r="BO18" i="37"/>
  <c r="BO19" i="37"/>
  <c r="BO20" i="37"/>
  <c r="BO21" i="37"/>
  <c r="BO22" i="37"/>
  <c r="BO23" i="37"/>
  <c r="BO24" i="37"/>
  <c r="BO25" i="37"/>
  <c r="BO26" i="37"/>
  <c r="BO27" i="37"/>
  <c r="BO28" i="37"/>
  <c r="BO29" i="37"/>
  <c r="BO30" i="37"/>
  <c r="BO31" i="37"/>
  <c r="BN14" i="37"/>
  <c r="BN15" i="37"/>
  <c r="BN16" i="37"/>
  <c r="BN17" i="37"/>
  <c r="BN18" i="37"/>
  <c r="BN19" i="37"/>
  <c r="BN20" i="37"/>
  <c r="BN21" i="37"/>
  <c r="BN22" i="37"/>
  <c r="BN23" i="37"/>
  <c r="BN24" i="37"/>
  <c r="BN25" i="37"/>
  <c r="BN26" i="37"/>
  <c r="BN27" i="37"/>
  <c r="BN28" i="37"/>
  <c r="BN29" i="37"/>
  <c r="BN30" i="37"/>
  <c r="BN31" i="37"/>
  <c r="BN11" i="37"/>
  <c r="AA12" i="37"/>
  <c r="AA13" i="37"/>
  <c r="AA14" i="37"/>
  <c r="AA15" i="37"/>
  <c r="AA16" i="37"/>
  <c r="AA17" i="37"/>
  <c r="AA18" i="37"/>
  <c r="AA19" i="37"/>
  <c r="AA20" i="37"/>
  <c r="AA21" i="37"/>
  <c r="AA22" i="37"/>
  <c r="AA23" i="37"/>
  <c r="AA24" i="37"/>
  <c r="AA25" i="37"/>
  <c r="AA26" i="37"/>
  <c r="AA27" i="37"/>
  <c r="AA28" i="37"/>
  <c r="AA29" i="37"/>
  <c r="AA30" i="37"/>
  <c r="AA31" i="37"/>
  <c r="AA11" i="37"/>
  <c r="Z12" i="37"/>
  <c r="Z13" i="37"/>
  <c r="Z14" i="37"/>
  <c r="Z15" i="37"/>
  <c r="Z16" i="37"/>
  <c r="Z17" i="37"/>
  <c r="Z18" i="37"/>
  <c r="Z19" i="37"/>
  <c r="Z20" i="37"/>
  <c r="Z21" i="37"/>
  <c r="Z22" i="37"/>
  <c r="Z23" i="37"/>
  <c r="Z24" i="37"/>
  <c r="Z25" i="37"/>
  <c r="Z26" i="37"/>
  <c r="Z27" i="37"/>
  <c r="Z28" i="37"/>
  <c r="Z29" i="37"/>
  <c r="Z30" i="37"/>
  <c r="Z31" i="37"/>
  <c r="Z11" i="37"/>
  <c r="Z32" i="37" s="1"/>
  <c r="C32" i="37"/>
  <c r="D32" i="37"/>
  <c r="E32" i="37"/>
  <c r="F32" i="37"/>
  <c r="G32" i="37"/>
  <c r="H32" i="37"/>
  <c r="I32" i="37"/>
  <c r="J32" i="37"/>
  <c r="K32" i="37"/>
  <c r="L32" i="37"/>
  <c r="M32" i="37"/>
  <c r="N32" i="37"/>
  <c r="O32" i="37"/>
  <c r="P32" i="37"/>
  <c r="Q32" i="37"/>
  <c r="R32" i="37"/>
  <c r="S32" i="37"/>
  <c r="T32" i="37"/>
  <c r="U32" i="37"/>
  <c r="V32" i="37"/>
  <c r="W32" i="37"/>
  <c r="X32" i="37"/>
  <c r="Y32" i="37"/>
  <c r="AG32" i="37"/>
  <c r="AH32" i="37"/>
  <c r="AI32" i="37"/>
  <c r="AJ32" i="37"/>
  <c r="AK32" i="37"/>
  <c r="AL32" i="37"/>
  <c r="AM32" i="37"/>
  <c r="B32" i="37"/>
  <c r="CA32" i="37"/>
  <c r="BZ32" i="37"/>
  <c r="BY32" i="37"/>
  <c r="BX32" i="37"/>
  <c r="BW32" i="37"/>
  <c r="BV32" i="37"/>
  <c r="BM32" i="37"/>
  <c r="BL32" i="37"/>
  <c r="BK32" i="37"/>
  <c r="BJ32" i="37"/>
  <c r="BI32" i="37"/>
  <c r="BH32" i="37"/>
  <c r="BG32" i="37"/>
  <c r="BF32" i="37"/>
  <c r="BE32" i="37"/>
  <c r="BD32" i="37"/>
  <c r="BC32" i="37"/>
  <c r="BB32" i="37"/>
  <c r="BA32" i="37"/>
  <c r="AZ32" i="37"/>
  <c r="AY32" i="37"/>
  <c r="AX32" i="37"/>
  <c r="AW32" i="37"/>
  <c r="AV32" i="37"/>
  <c r="AU32" i="37"/>
  <c r="AT32" i="37"/>
  <c r="AS32" i="37"/>
  <c r="AR32" i="37"/>
  <c r="AQ32" i="37"/>
  <c r="AP32" i="37"/>
  <c r="P29" i="1"/>
  <c r="AT15" i="36"/>
  <c r="AT16" i="36"/>
  <c r="AT17" i="36"/>
  <c r="AT22" i="36"/>
  <c r="P32" i="1"/>
  <c r="P34" i="1"/>
  <c r="P35" i="1"/>
  <c r="P36" i="1"/>
  <c r="P37" i="1"/>
  <c r="P38" i="1"/>
  <c r="P39" i="1"/>
  <c r="N4" i="20"/>
  <c r="N3" i="20"/>
  <c r="F8" i="20"/>
  <c r="F7" i="20"/>
  <c r="J7" i="20"/>
  <c r="J6" i="20"/>
  <c r="J5" i="20"/>
  <c r="J4" i="20"/>
  <c r="J3" i="20"/>
  <c r="F6" i="20"/>
  <c r="F5" i="20"/>
  <c r="F4" i="20"/>
  <c r="F3" i="20"/>
  <c r="P33" i="1"/>
  <c r="Z172" i="37"/>
  <c r="AA172" i="37"/>
  <c r="AA32" i="37"/>
  <c r="Z88" i="37"/>
  <c r="O26" i="44" l="1"/>
  <c r="P25" i="44"/>
  <c r="BN228" i="37"/>
  <c r="AU18" i="36"/>
  <c r="AZ18" i="36"/>
  <c r="AY22" i="36"/>
  <c r="AU22" i="36"/>
  <c r="AU15" i="36"/>
  <c r="AZ15" i="36"/>
  <c r="AU17" i="36"/>
  <c r="AZ17" i="36"/>
  <c r="AU16" i="36"/>
  <c r="AZ16" i="36"/>
  <c r="BO116" i="37"/>
  <c r="BO172" i="37"/>
  <c r="BO228" i="37"/>
  <c r="BO144" i="37"/>
  <c r="BO200" i="37"/>
  <c r="BN32" i="37"/>
  <c r="AT19" i="36"/>
  <c r="BO32" i="37"/>
  <c r="BN88" i="37"/>
  <c r="Z116" i="37"/>
  <c r="AA116" i="37"/>
  <c r="Z144" i="37"/>
  <c r="BN172" i="37"/>
  <c r="Z200" i="37"/>
  <c r="BN200" i="37"/>
  <c r="AU19" i="36" l="1"/>
  <c r="AZ19" i="36"/>
  <c r="BN123" i="37"/>
  <c r="BN144" i="37" s="1"/>
  <c r="BN116" i="3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0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26" authorId="1" shapeId="0" xr:uid="{00000000-0006-0000-00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0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P21" authorId="0" shapeId="0" xr:uid="{00000000-0006-0000-0100-000001000000}">
      <text>
        <r>
          <rPr>
            <b/>
            <sz val="10"/>
            <color indexed="8"/>
            <rFont val="Tahoma"/>
            <family val="2"/>
          </rPr>
          <t>Microsoft Office User:</t>
        </r>
        <r>
          <rPr>
            <sz val="10"/>
            <color indexed="8"/>
            <rFont val="Tahoma"/>
            <family val="2"/>
          </rPr>
          <t xml:space="preserve">
</t>
        </r>
        <r>
          <rPr>
            <sz val="10"/>
            <color indexed="8"/>
            <rFont val="Tahoma"/>
            <family val="2"/>
          </rPr>
          <t>no tocar</t>
        </r>
      </text>
    </comment>
    <comment ref="A23" authorId="0" shapeId="0" xr:uid="{00000000-0006-0000-0100-000002000000}">
      <text>
        <r>
          <rPr>
            <b/>
            <sz val="10"/>
            <color rgb="FF000000"/>
            <rFont val="Tahoma"/>
            <family val="2"/>
          </rPr>
          <t>Microsoft Office User:</t>
        </r>
        <r>
          <rPr>
            <sz val="10"/>
            <color rgb="FF000000"/>
            <rFont val="Tahoma"/>
            <family val="2"/>
          </rPr>
          <t xml:space="preserve">
</t>
        </r>
        <r>
          <rPr>
            <sz val="10"/>
            <color rgb="FF000000"/>
            <rFont val="Tahoma"/>
            <family val="2"/>
          </rPr>
          <t xml:space="preserve">seguimiento 
</t>
        </r>
      </text>
    </comment>
    <comment ref="A25" authorId="0" shapeId="0" xr:uid="{00000000-0006-0000-0100-000003000000}">
      <text>
        <r>
          <rPr>
            <b/>
            <sz val="10"/>
            <color indexed="8"/>
            <rFont val="Tahoma"/>
            <family val="2"/>
          </rPr>
          <t>Microsoft Office User:</t>
        </r>
        <r>
          <rPr>
            <sz val="10"/>
            <color indexed="8"/>
            <rFont val="Tahoma"/>
            <family val="2"/>
          </rPr>
          <t xml:space="preserve">
</t>
        </r>
        <r>
          <rPr>
            <sz val="10"/>
            <color indexed="8"/>
            <rFont val="Tahoma"/>
            <family val="2"/>
          </rPr>
          <t xml:space="preserve">seguimiento a los giros 
</t>
        </r>
      </text>
    </comment>
    <comment ref="C32" authorId="0" shapeId="0" xr:uid="{00000000-0006-0000-0100-000004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100-000005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100-000006000000}">
      <text>
        <r>
          <rPr>
            <b/>
            <sz val="9"/>
            <color rgb="FF000000"/>
            <rFont val="Tahoma"/>
            <family val="2"/>
          </rPr>
          <t>Microsoft Office User:</t>
        </r>
        <r>
          <rPr>
            <sz val="9"/>
            <color rgb="FF000000"/>
            <rFont val="Tahoma"/>
            <family val="2"/>
          </rPr>
          <t xml:space="preserve">
</t>
        </r>
        <r>
          <rPr>
            <sz val="9"/>
            <color rgb="FF000000"/>
            <rFont val="Tahoma"/>
            <family val="2"/>
          </rPr>
          <t xml:space="preserve">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P21" authorId="0" shapeId="0" xr:uid="{00000000-0006-0000-0200-000001000000}">
      <text>
        <r>
          <rPr>
            <b/>
            <sz val="10"/>
            <color indexed="8"/>
            <rFont val="Tahoma"/>
            <family val="2"/>
          </rPr>
          <t>Microsoft Office User:</t>
        </r>
        <r>
          <rPr>
            <sz val="10"/>
            <color indexed="8"/>
            <rFont val="Tahoma"/>
            <family val="2"/>
          </rPr>
          <t xml:space="preserve">
</t>
        </r>
        <r>
          <rPr>
            <sz val="10"/>
            <color indexed="8"/>
            <rFont val="Tahoma"/>
            <family val="2"/>
          </rPr>
          <t>no tocar</t>
        </r>
      </text>
    </comment>
    <comment ref="A23" authorId="0" shapeId="0" xr:uid="{00000000-0006-0000-0200-000002000000}">
      <text>
        <r>
          <rPr>
            <b/>
            <sz val="10"/>
            <color rgb="FF000000"/>
            <rFont val="Tahoma"/>
            <family val="2"/>
          </rPr>
          <t>Microsoft Office User:</t>
        </r>
        <r>
          <rPr>
            <sz val="10"/>
            <color rgb="FF000000"/>
            <rFont val="Tahoma"/>
            <family val="2"/>
          </rPr>
          <t xml:space="preserve">
</t>
        </r>
        <r>
          <rPr>
            <sz val="10"/>
            <color rgb="FF000000"/>
            <rFont val="Tahoma"/>
            <family val="2"/>
          </rPr>
          <t xml:space="preserve">seguimiento 
</t>
        </r>
      </text>
    </comment>
    <comment ref="A25" authorId="0" shapeId="0" xr:uid="{00000000-0006-0000-0200-000003000000}">
      <text>
        <r>
          <rPr>
            <b/>
            <sz val="10"/>
            <color rgb="FF000000"/>
            <rFont val="Tahoma"/>
            <family val="2"/>
          </rPr>
          <t>Microsoft Office User:</t>
        </r>
        <r>
          <rPr>
            <sz val="10"/>
            <color rgb="FF000000"/>
            <rFont val="Tahoma"/>
            <family val="2"/>
          </rPr>
          <t xml:space="preserve">
</t>
        </r>
        <r>
          <rPr>
            <sz val="10"/>
            <color rgb="FF000000"/>
            <rFont val="Tahoma"/>
            <family val="2"/>
          </rPr>
          <t xml:space="preserve">seguimiento a los giros 
</t>
        </r>
      </text>
    </comment>
    <comment ref="C32" authorId="0" shapeId="0" xr:uid="{00000000-0006-0000-0200-000004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200-000005000000}">
      <text>
        <r>
          <rPr>
            <b/>
            <sz val="9"/>
            <color rgb="FF000000"/>
            <rFont val="Tahoma"/>
            <family val="2"/>
          </rPr>
          <t xml:space="preserve">OFICINA ASESORA DE PLANEACIÓN:
</t>
        </r>
        <r>
          <rPr>
            <sz val="9"/>
            <color rgb="FF000000"/>
            <rFont val="Tahoma"/>
            <family val="2"/>
          </rPr>
          <t xml:space="preserve">Máximo de caracteres Avances y logros:  2.000 (Incluidos espacios)
</t>
        </r>
        <r>
          <rPr>
            <sz val="9"/>
            <color rgb="FF000000"/>
            <rFont val="Tahoma"/>
            <family val="2"/>
          </rPr>
          <t xml:space="preserve">Máximo de caracteres Retrasos y alternativas de solución: 1.000 (Incluidos espacios)
</t>
        </r>
        <r>
          <rPr>
            <sz val="9"/>
            <color rgb="FF000000"/>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200-000006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tc={4853F5E5-2EBB-8040-A284-F6EB483EFFA5}</author>
  </authors>
  <commentList>
    <comment ref="P21" authorId="0" shapeId="0" xr:uid="{00000000-0006-0000-0300-000001000000}">
      <text>
        <r>
          <rPr>
            <b/>
            <sz val="10"/>
            <color indexed="8"/>
            <rFont val="Tahoma"/>
            <family val="2"/>
          </rPr>
          <t>Microsoft Office User:</t>
        </r>
        <r>
          <rPr>
            <sz val="10"/>
            <color indexed="8"/>
            <rFont val="Tahoma"/>
            <family val="2"/>
          </rPr>
          <t xml:space="preserve">
</t>
        </r>
        <r>
          <rPr>
            <sz val="10"/>
            <color indexed="8"/>
            <rFont val="Tahoma"/>
            <family val="2"/>
          </rPr>
          <t>no tocar</t>
        </r>
      </text>
    </comment>
    <comment ref="A23" authorId="0" shapeId="0" xr:uid="{00000000-0006-0000-0300-000002000000}">
      <text>
        <r>
          <rPr>
            <b/>
            <sz val="10"/>
            <color indexed="8"/>
            <rFont val="Tahoma"/>
            <family val="2"/>
          </rPr>
          <t>Microsoft Office User:</t>
        </r>
        <r>
          <rPr>
            <sz val="10"/>
            <color indexed="8"/>
            <rFont val="Tahoma"/>
            <family val="2"/>
          </rPr>
          <t xml:space="preserve">
</t>
        </r>
        <r>
          <rPr>
            <sz val="10"/>
            <color indexed="8"/>
            <rFont val="Tahoma"/>
            <family val="2"/>
          </rPr>
          <t xml:space="preserve">seguimiento 
</t>
        </r>
      </text>
    </comment>
    <comment ref="A25" authorId="0" shapeId="0" xr:uid="{00000000-0006-0000-0300-000003000000}">
      <text>
        <r>
          <rPr>
            <b/>
            <sz val="10"/>
            <color indexed="8"/>
            <rFont val="Tahoma"/>
            <family val="2"/>
          </rPr>
          <t>Microsoft Office User:</t>
        </r>
        <r>
          <rPr>
            <sz val="10"/>
            <color indexed="8"/>
            <rFont val="Tahoma"/>
            <family val="2"/>
          </rPr>
          <t xml:space="preserve">
</t>
        </r>
        <r>
          <rPr>
            <sz val="10"/>
            <color indexed="8"/>
            <rFont val="Tahoma"/>
            <family val="2"/>
          </rPr>
          <t xml:space="preserve">seguimiento a los giros 
</t>
        </r>
      </text>
    </comment>
    <comment ref="C32" authorId="0" shapeId="0" xr:uid="{00000000-0006-0000-0300-000004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300-000005000000}">
      <text>
        <r>
          <rPr>
            <b/>
            <sz val="9"/>
            <color rgb="FF000000"/>
            <rFont val="Tahoma"/>
            <family val="2"/>
          </rPr>
          <t xml:space="preserve">OFICINA ASESORA DE PLANEACIÓN:
</t>
        </r>
        <r>
          <rPr>
            <sz val="9"/>
            <color rgb="FF000000"/>
            <rFont val="Tahoma"/>
            <family val="2"/>
          </rPr>
          <t xml:space="preserve">Máximo de caracteres Avances y logros:  2.000 (Incluidos espacios)
</t>
        </r>
        <r>
          <rPr>
            <sz val="9"/>
            <color rgb="FF000000"/>
            <rFont val="Tahoma"/>
            <family val="2"/>
          </rPr>
          <t xml:space="preserve">Máximo de caracteres Retrasos y alternativas de solución: 1.000 (Incluidos espacios)
</t>
        </r>
        <r>
          <rPr>
            <sz val="9"/>
            <color rgb="FF000000"/>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300-000006000000}">
      <text>
        <r>
          <rPr>
            <b/>
            <sz val="9"/>
            <color rgb="FF000000"/>
            <rFont val="Tahoma"/>
            <family val="2"/>
          </rPr>
          <t>Microsoft Office User:</t>
        </r>
        <r>
          <rPr>
            <sz val="9"/>
            <color rgb="FF000000"/>
            <rFont val="Tahoma"/>
            <family val="2"/>
          </rPr>
          <t xml:space="preserve">
</t>
        </r>
        <r>
          <rPr>
            <sz val="9"/>
            <color rgb="FF000000"/>
            <rFont val="Tahoma"/>
            <family val="2"/>
          </rPr>
          <t xml:space="preserve">En el caso de no presentarse retrasos en el periodo de reporte, incluir una nota indicando que las cifras son acordes con la programación. 
</t>
        </r>
      </text>
    </comment>
    <comment ref="D39" authorId="2" shapeId="0" xr:uid="{4853F5E5-2EBB-8040-A284-F6EB483EFFA5}">
      <text>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en la ejecución de las actividades solo se pueden colocar el avance en numero enteros, por tal motivo no es posible, colocar el avance real que fue de 0.15% sobre el 3% que se tenía programado. </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P21" authorId="0" shapeId="0" xr:uid="{00000000-0006-0000-0400-000001000000}">
      <text>
        <r>
          <rPr>
            <b/>
            <sz val="10"/>
            <color indexed="8"/>
            <rFont val="Tahoma"/>
            <family val="2"/>
          </rPr>
          <t>Microsoft Office User:</t>
        </r>
        <r>
          <rPr>
            <sz val="10"/>
            <color indexed="8"/>
            <rFont val="Tahoma"/>
            <family val="2"/>
          </rPr>
          <t xml:space="preserve">
</t>
        </r>
        <r>
          <rPr>
            <sz val="10"/>
            <color indexed="8"/>
            <rFont val="Tahoma"/>
            <family val="2"/>
          </rPr>
          <t>no tocar</t>
        </r>
      </text>
    </comment>
    <comment ref="A23" authorId="0" shapeId="0" xr:uid="{00000000-0006-0000-0400-000002000000}">
      <text>
        <r>
          <rPr>
            <b/>
            <sz val="10"/>
            <color indexed="8"/>
            <rFont val="Tahoma"/>
            <family val="2"/>
          </rPr>
          <t>Microsoft Office User:</t>
        </r>
        <r>
          <rPr>
            <sz val="10"/>
            <color indexed="8"/>
            <rFont val="Tahoma"/>
            <family val="2"/>
          </rPr>
          <t xml:space="preserve">
</t>
        </r>
        <r>
          <rPr>
            <sz val="10"/>
            <color indexed="8"/>
            <rFont val="Tahoma"/>
            <family val="2"/>
          </rPr>
          <t xml:space="preserve">seguimiento 
</t>
        </r>
      </text>
    </comment>
    <comment ref="A25" authorId="0" shapeId="0" xr:uid="{00000000-0006-0000-0400-000003000000}">
      <text>
        <r>
          <rPr>
            <b/>
            <sz val="10"/>
            <color rgb="FF000000"/>
            <rFont val="Tahoma"/>
            <family val="2"/>
          </rPr>
          <t>Microsoft Office User:</t>
        </r>
        <r>
          <rPr>
            <sz val="10"/>
            <color rgb="FF000000"/>
            <rFont val="Tahoma"/>
            <family val="2"/>
          </rPr>
          <t xml:space="preserve">
</t>
        </r>
        <r>
          <rPr>
            <sz val="10"/>
            <color rgb="FF000000"/>
            <rFont val="Tahoma"/>
            <family val="2"/>
          </rPr>
          <t xml:space="preserve">seguimiento a los giros 
</t>
        </r>
      </text>
    </comment>
    <comment ref="C32" authorId="0" shapeId="0" xr:uid="{00000000-0006-0000-0400-000004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400-000005000000}">
      <text>
        <r>
          <rPr>
            <b/>
            <sz val="9"/>
            <color rgb="FF000000"/>
            <rFont val="Tahoma"/>
            <family val="2"/>
          </rPr>
          <t xml:space="preserve">OFICINA ASESORA DE PLANEACIÓN:
</t>
        </r>
        <r>
          <rPr>
            <sz val="9"/>
            <color rgb="FF000000"/>
            <rFont val="Tahoma"/>
            <family val="2"/>
          </rPr>
          <t xml:space="preserve">Máximo de caracteres Avances y logros:  2.000 (Incluidos espacios)
</t>
        </r>
        <r>
          <rPr>
            <sz val="9"/>
            <color rgb="FF000000"/>
            <rFont val="Tahoma"/>
            <family val="2"/>
          </rPr>
          <t xml:space="preserve">Máximo de caracteres Retrasos y alternativas de solución: 1.000 (Incluidos espacios)
</t>
        </r>
        <r>
          <rPr>
            <sz val="9"/>
            <color rgb="FF000000"/>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400-000006000000}">
      <text>
        <r>
          <rPr>
            <b/>
            <sz val="9"/>
            <color rgb="FF000000"/>
            <rFont val="Tahoma"/>
            <family val="2"/>
          </rPr>
          <t>Microsoft Office User:</t>
        </r>
        <r>
          <rPr>
            <sz val="9"/>
            <color rgb="FF000000"/>
            <rFont val="Tahoma"/>
            <family val="2"/>
          </rPr>
          <t xml:space="preserve">
</t>
        </r>
        <r>
          <rPr>
            <sz val="9"/>
            <color rgb="FF000000"/>
            <rFont val="Tahoma"/>
            <family val="2"/>
          </rPr>
          <t xml:space="preserve">En el caso de no presentarse retrasos en el periodo de reporte, incluir una nota indicando que las cifras son acordes con la programación.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P21" authorId="0" shapeId="0" xr:uid="{00000000-0006-0000-0500-000001000000}">
      <text>
        <r>
          <rPr>
            <b/>
            <sz val="10"/>
            <color rgb="FF000000"/>
            <rFont val="Tahoma"/>
            <family val="2"/>
          </rPr>
          <t>Microsoft Office User:</t>
        </r>
        <r>
          <rPr>
            <sz val="10"/>
            <color rgb="FF000000"/>
            <rFont val="Tahoma"/>
            <family val="2"/>
          </rPr>
          <t xml:space="preserve">
</t>
        </r>
        <r>
          <rPr>
            <sz val="10"/>
            <color rgb="FF000000"/>
            <rFont val="Tahoma"/>
            <family val="2"/>
          </rPr>
          <t>no tocar</t>
        </r>
      </text>
    </comment>
    <comment ref="A23" authorId="0" shapeId="0" xr:uid="{00000000-0006-0000-0500-000002000000}">
      <text>
        <r>
          <rPr>
            <b/>
            <sz val="10"/>
            <color rgb="FF000000"/>
            <rFont val="Tahoma"/>
            <family val="2"/>
          </rPr>
          <t>Microsoft Office User:</t>
        </r>
        <r>
          <rPr>
            <sz val="10"/>
            <color rgb="FF000000"/>
            <rFont val="Tahoma"/>
            <family val="2"/>
          </rPr>
          <t xml:space="preserve">
</t>
        </r>
        <r>
          <rPr>
            <sz val="10"/>
            <color rgb="FF000000"/>
            <rFont val="Tahoma"/>
            <family val="2"/>
          </rPr>
          <t xml:space="preserve">seguimiento 
</t>
        </r>
      </text>
    </comment>
    <comment ref="A25" authorId="0" shapeId="0" xr:uid="{00000000-0006-0000-0500-000003000000}">
      <text>
        <r>
          <rPr>
            <b/>
            <sz val="10"/>
            <color rgb="FF000000"/>
            <rFont val="Tahoma"/>
            <family val="2"/>
          </rPr>
          <t>Microsoft Office User:</t>
        </r>
        <r>
          <rPr>
            <sz val="10"/>
            <color rgb="FF000000"/>
            <rFont val="Tahoma"/>
            <family val="2"/>
          </rPr>
          <t xml:space="preserve">
</t>
        </r>
        <r>
          <rPr>
            <sz val="10"/>
            <color rgb="FF000000"/>
            <rFont val="Tahoma"/>
            <family val="2"/>
          </rPr>
          <t xml:space="preserve">seguimiento a los giros 
</t>
        </r>
      </text>
    </comment>
    <comment ref="C32" authorId="0" shapeId="0" xr:uid="{00000000-0006-0000-0500-000004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500-000005000000}">
      <text>
        <r>
          <rPr>
            <b/>
            <sz val="9"/>
            <color rgb="FF000000"/>
            <rFont val="Tahoma"/>
            <family val="2"/>
          </rPr>
          <t xml:space="preserve">OFICINA ASESORA DE PLANEACIÓN:
</t>
        </r>
        <r>
          <rPr>
            <sz val="9"/>
            <color rgb="FF000000"/>
            <rFont val="Tahoma"/>
            <family val="2"/>
          </rPr>
          <t xml:space="preserve">Máximo de caracteres Avances y logros:  2.000 (Incluidos espacios)
</t>
        </r>
        <r>
          <rPr>
            <sz val="9"/>
            <color rgb="FF000000"/>
            <rFont val="Tahoma"/>
            <family val="2"/>
          </rPr>
          <t xml:space="preserve">Máximo de caracteres Retrasos y alternativas de solución: 1.000 (Incluidos espacios)
</t>
        </r>
        <r>
          <rPr>
            <sz val="9"/>
            <color rgb="FF000000"/>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500-000006000000}">
      <text>
        <r>
          <rPr>
            <b/>
            <sz val="9"/>
            <color rgb="FF000000"/>
            <rFont val="Tahoma"/>
            <family val="2"/>
          </rPr>
          <t>Microsoft Office User:</t>
        </r>
        <r>
          <rPr>
            <sz val="9"/>
            <color rgb="FF000000"/>
            <rFont val="Tahoma"/>
            <family val="2"/>
          </rPr>
          <t xml:space="preserve">
</t>
        </r>
        <r>
          <rPr>
            <sz val="9"/>
            <color rgb="FF000000"/>
            <rFont val="Tahoma"/>
            <family val="2"/>
          </rPr>
          <t xml:space="preserve">En el caso de no presentarse retrasos en el periodo de reporte, incluir una nota indicando que las cifras son acordes con la programación.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V5" authorId="0" shapeId="0" xr:uid="{00000000-0006-0000-0600-000001000000}">
      <text>
        <r>
          <rPr>
            <b/>
            <sz val="10"/>
            <color rgb="FF000000"/>
            <rFont val="Tahoma"/>
            <family val="2"/>
          </rPr>
          <t>Microsoft Office User:</t>
        </r>
        <r>
          <rPr>
            <sz val="10"/>
            <color rgb="FF000000"/>
            <rFont val="Tahoma"/>
            <family val="2"/>
          </rPr>
          <t xml:space="preserve">
</t>
        </r>
        <r>
          <rPr>
            <sz val="10"/>
            <color rgb="FF000000"/>
            <rFont val="Tahoma"/>
            <family val="2"/>
          </rPr>
          <t xml:space="preserve">Relacionar la descripción cualitativa del cumplimiento en coherencia con el avance del indicador.
</t>
        </r>
        <r>
          <rPr>
            <sz val="10"/>
            <color rgb="FF000000"/>
            <rFont val="Tahoma"/>
            <family val="2"/>
          </rPr>
          <t>De presentarse el mismo reporte (meta 1..n) indicarlo. ejemplo: avance reportado en proyecto 7738, actividad 1.</t>
        </r>
      </text>
    </comment>
    <comment ref="AW5" authorId="0" shapeId="0" xr:uid="{00000000-0006-0000-0600-000002000000}">
      <text>
        <r>
          <rPr>
            <b/>
            <sz val="10"/>
            <color rgb="FF000000"/>
            <rFont val="Tahoma"/>
            <family val="2"/>
          </rPr>
          <t>Microsoft Office User:</t>
        </r>
        <r>
          <rPr>
            <sz val="10"/>
            <color rgb="FF000000"/>
            <rFont val="Tahoma"/>
            <family val="2"/>
          </rPr>
          <t xml:space="preserve">
</t>
        </r>
        <r>
          <rPr>
            <sz val="10"/>
            <color rgb="FF000000"/>
            <rFont val="Tahoma"/>
            <family val="2"/>
          </rPr>
          <t>Relacionar el detalle del retraso, en coherencia con la programación de cada periodo. De presentarse esta situación es obligatorio diligenciar este campo.</t>
        </r>
      </text>
    </comment>
    <comment ref="AX5" authorId="0" shapeId="0" xr:uid="{00000000-0006-0000-0600-000003000000}">
      <text>
        <r>
          <rPr>
            <b/>
            <sz val="10"/>
            <color rgb="FF000000"/>
            <rFont val="Tahoma"/>
            <family val="2"/>
          </rPr>
          <t>Microsoft Office User:</t>
        </r>
        <r>
          <rPr>
            <sz val="10"/>
            <color rgb="FF000000"/>
            <rFont val="Tahoma"/>
            <family val="2"/>
          </rPr>
          <t xml:space="preserve">
</t>
        </r>
        <r>
          <rPr>
            <sz val="10"/>
            <color rgb="FF000000"/>
            <rFont val="Tahoma"/>
            <family val="2"/>
          </rPr>
          <t xml:space="preserve">Relacionar la descripción de las alternativas de solución </t>
        </r>
      </text>
    </comment>
    <comment ref="A11" authorId="0" shapeId="0" xr:uid="{00000000-0006-0000-0600-000004000000}">
      <text>
        <r>
          <rPr>
            <b/>
            <sz val="10"/>
            <color rgb="FF000000"/>
            <rFont val="Tahoma"/>
            <family val="2"/>
          </rPr>
          <t>Microsoft Office User:</t>
        </r>
        <r>
          <rPr>
            <sz val="10"/>
            <color rgb="FF000000"/>
            <rFont val="Tahoma"/>
            <family val="2"/>
          </rPr>
          <t xml:space="preserve">
</t>
        </r>
        <r>
          <rPr>
            <sz val="10"/>
            <color rgb="FF000000"/>
            <rFont val="Tahoma"/>
            <family val="2"/>
          </rPr>
          <t xml:space="preserve">Seleccionar el nivel del indicador a reportar y relacionar el código asignado del indicador a medir segun: SEGPLAN, PMR, número de actividad, etc). La codificación se puede consultar en la pestaña de  generalidades.
</t>
        </r>
      </text>
    </comment>
    <comment ref="I11" authorId="0" shapeId="0" xr:uid="{00000000-0006-0000-0600-000005000000}">
      <text>
        <r>
          <rPr>
            <b/>
            <sz val="10"/>
            <color rgb="FF000000"/>
            <rFont val="Tahoma"/>
            <family val="2"/>
          </rPr>
          <t>Microsoft Office User:</t>
        </r>
        <r>
          <rPr>
            <sz val="10"/>
            <color rgb="FF000000"/>
            <rFont val="Tahoma"/>
            <family val="2"/>
          </rPr>
          <t xml:space="preserve">
</t>
        </r>
        <r>
          <rPr>
            <sz val="10"/>
            <color rgb="FF000000"/>
            <rFont val="Tahoma"/>
            <family val="2"/>
          </rPr>
          <t xml:space="preserve">Corresponde a la meta PDD o meta proyecto articulada con el indicador a medir.
</t>
        </r>
        <r>
          <rPr>
            <sz val="10"/>
            <color rgb="FF000000"/>
            <rFont val="Tahoma"/>
            <family val="2"/>
          </rPr>
          <t xml:space="preserve">Así mismo se podrá establecer una meta nueva en caso de evidenciar la necesidad. </t>
        </r>
      </text>
    </comment>
    <comment ref="J11" authorId="0" shapeId="0" xr:uid="{00000000-0006-0000-0600-000006000000}">
      <text>
        <r>
          <rPr>
            <b/>
            <sz val="10"/>
            <color rgb="FF000000"/>
            <rFont val="Tahoma"/>
            <family val="2"/>
          </rPr>
          <t>Microsoft Office User:</t>
        </r>
        <r>
          <rPr>
            <sz val="10"/>
            <color rgb="FF000000"/>
            <rFont val="Tahoma"/>
            <family val="2"/>
          </rPr>
          <t xml:space="preserve">
</t>
        </r>
        <r>
          <rPr>
            <sz val="10"/>
            <color rgb="FF000000"/>
            <rFont val="Tahoma"/>
            <family val="2"/>
          </rPr>
          <t xml:space="preserve">Detallar la expresión cualitativa del indicador.
</t>
        </r>
        <r>
          <rPr>
            <sz val="10"/>
            <color rgb="FF000000"/>
            <rFont val="Tahoma"/>
            <family val="2"/>
          </rPr>
          <t>Objeto + condición deseada del objeto (verbo conjugado) + elementos adicionales de contexto descriptivo</t>
        </r>
      </text>
    </comment>
    <comment ref="K11" authorId="0" shapeId="0" xr:uid="{00000000-0006-0000-0600-000007000000}">
      <text>
        <r>
          <rPr>
            <b/>
            <sz val="10"/>
            <color rgb="FF000000"/>
            <rFont val="Tahoma"/>
            <family val="2"/>
          </rPr>
          <t>Microsoft Office User:</t>
        </r>
        <r>
          <rPr>
            <sz val="10"/>
            <color rgb="FF000000"/>
            <rFont val="Tahoma"/>
            <family val="2"/>
          </rPr>
          <t xml:space="preserve">
</t>
        </r>
        <r>
          <rPr>
            <sz val="10"/>
            <color rgb="FF000000"/>
            <rFont val="Tahoma"/>
            <family val="2"/>
          </rPr>
          <t xml:space="preserve">En coherencia con los mediciones establecidas por la SDH, Corresponde a:
</t>
        </r>
        <r>
          <rPr>
            <sz val="10"/>
            <color rgb="FF000000"/>
            <rFont val="Tahoma"/>
            <family val="2"/>
          </rPr>
          <t xml:space="preserve">Suma 
</t>
        </r>
        <r>
          <rPr>
            <sz val="10"/>
            <color rgb="FF000000"/>
            <rFont val="Tahoma"/>
            <family val="2"/>
          </rPr>
          <t xml:space="preserve">Creciente
</t>
        </r>
        <r>
          <rPr>
            <sz val="10"/>
            <color rgb="FF000000"/>
            <rFont val="Tahoma"/>
            <family val="2"/>
          </rPr>
          <t xml:space="preserve">Decreciente
</t>
        </r>
        <r>
          <rPr>
            <sz val="10"/>
            <color rgb="FF000000"/>
            <rFont val="Tahoma"/>
            <family val="2"/>
          </rPr>
          <t>Constante</t>
        </r>
      </text>
    </comment>
    <comment ref="N11" authorId="0" shapeId="0" xr:uid="{00000000-0006-0000-0600-000008000000}">
      <text>
        <r>
          <rPr>
            <b/>
            <sz val="10"/>
            <color rgb="FF000000"/>
            <rFont val="Tahoma"/>
            <family val="2"/>
          </rPr>
          <t>Microsoft Office User:</t>
        </r>
        <r>
          <rPr>
            <sz val="10"/>
            <color rgb="FF000000"/>
            <rFont val="Tahoma"/>
            <family val="2"/>
          </rPr>
          <t xml:space="preserve">
</t>
        </r>
        <r>
          <rPr>
            <sz val="10"/>
            <color rgb="FF000000"/>
            <rFont val="Tahoma"/>
            <family val="2"/>
          </rPr>
          <t>Corresponde a la descripción detallada de la medición del indicador y la formula del mismo</t>
        </r>
      </text>
    </comment>
    <comment ref="T11" authorId="0" shapeId="0" xr:uid="{00000000-0006-0000-0600-000009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tc={4AB56AE7-447B-6C48-B2E6-5C2FE900B7D2}</author>
    <author>tc={C39B89A7-AEF5-8649-BDE7-02449608441F}</author>
    <author>tc={D85FA9C9-8A04-8B49-AFED-25A1340F15B1}</author>
    <author>tc={5050E3B0-566F-A94F-8F86-1BDA106741A0}</author>
    <author>tc={A304A00C-AA75-944B-B0F8-9C7928FC84FF}</author>
    <author>tc={BB2F7522-CE89-354D-ACE4-144A2AE5B816}</author>
    <author>Francisca</author>
    <author>tc={316D8F29-EAAF-DE44-B16F-6C8BDFB0B886}</author>
    <author>tc={F8EC305F-C4DB-D549-83A7-81BC4CE50005}</author>
    <author>tc={D4379017-C2FF-454F-85D4-1546CBC7E158}</author>
    <author>tc={3366D410-8541-0344-8143-323B8C57BB56}</author>
    <author>tc={43C2C635-3C8C-0B45-A93E-30B0E87D39CD}</author>
    <author>tc={CC12572F-D510-9C4D-9AA1-D8FAF2EDA80F}</author>
    <author>tc={4CDA41AF-553B-AF4F-8DA2-F5FFFF4F1ECD}</author>
    <author>tc={3DA5E1E9-C976-3E46-BF95-DF3C8B5B65F2}</author>
    <author>tc={471F8002-39BF-734C-815E-0FA10A432C5C}</author>
    <author>tc={268E0AC8-8CC0-F841-80A6-D72E109BAB48}</author>
    <author>tc={3CE9D990-DAA3-3746-8AD8-930E37B9FDB4}</author>
    <author>tc={C8963B84-614F-0C4B-B4DF-33FA76D0B52E}</author>
    <author>tc={6EA80AD4-522E-D741-BA11-05F682E3AB99}</author>
  </authors>
  <commentList>
    <comment ref="AV41" authorId="0" shapeId="0" xr:uid="{4AB56AE7-447B-6C48-B2E6-5C2FE900B7D2}">
      <text>
        <t>[Comentario encadenado]
Tu versión de Excel te permite leer este comentario encadenado; sin embargo, las ediciones que se apliquen se quitarán si el archivo se abre en una versión más reciente de Excel. Más información: https://go.microsoft.com/fwlink/?linkid=870924
Comentario:
    +1 com rural</t>
      </text>
    </comment>
    <comment ref="AV42" authorId="1" shapeId="0" xr:uid="{C39B89A7-AEF5-8649-BDE7-02449608441F}">
      <text>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+1 com rural
</t>
      </text>
    </comment>
    <comment ref="AR44" authorId="2" shapeId="0" xr:uid="{D85FA9C9-8A04-8B49-AFED-25A1340F15B1}">
      <text>
        <t>[Comentario encadenado]
Tu versión de Excel te permite leer este comentario encadenado; sin embargo, las ediciones que se apliquen se quitarán si el archivo se abre en una versión más reciente de Excel. Más información: https://go.microsoft.com/fwlink/?linkid=870924
Comentario:
    +2 CIOM RURAL</t>
      </text>
    </comment>
    <comment ref="AV44" authorId="3" shapeId="0" xr:uid="{5050E3B0-566F-A94F-8F86-1BDA106741A0}">
      <text>
        <t>[Comentario encadenado]
Tu versión de Excel te permite leer este comentario encadenado; sin embargo, las ediciones que se apliquen se quitarán si el archivo se abre en una versión más reciente de Excel. Más información: https://go.microsoft.com/fwlink/?linkid=870924
Comentario:
    +3 rural</t>
      </text>
    </comment>
    <comment ref="AR49" authorId="4" shapeId="0" xr:uid="{A304A00C-AA75-944B-B0F8-9C7928FC84FF}">
      <text>
        <t>[Comentario encadenado]
Tu versión de Excel te permite leer este comentario encadenado; sin embargo, las ediciones que se apliquen se quitarán si el archivo se abre en una versión más reciente de Excel. Más información: https://go.microsoft.com/fwlink/?linkid=870924
Comentario:
    +1 CIOM RURAL</t>
      </text>
    </comment>
    <comment ref="AV58" authorId="5" shapeId="0" xr:uid="{BB2F7522-CE89-354D-ACE4-144A2AE5B816}">
      <text>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+3 CIOM rural
</t>
      </text>
    </comment>
    <comment ref="AP74" authorId="6" shapeId="0" xr:uid="{2669A4FF-698C-4549-A0B5-BE2F688FBEC8}">
      <text>
        <r>
          <rPr>
            <b/>
            <sz val="9"/>
            <color rgb="FF000000"/>
            <rFont val="Tahoma"/>
            <family val="2"/>
          </rPr>
          <t>Francisca:</t>
        </r>
        <r>
          <rPr>
            <sz val="9"/>
            <color rgb="FF000000"/>
            <rFont val="Tahoma"/>
            <family val="2"/>
          </rPr>
          <t xml:space="preserve">
</t>
        </r>
        <r>
          <rPr>
            <sz val="9"/>
            <color rgb="FF000000"/>
            <rFont val="Tahoma"/>
            <family val="2"/>
          </rPr>
          <t>-1 ORI DE JANNY CUBILLOS. MESA: ID 15417</t>
        </r>
      </text>
    </comment>
    <comment ref="AR75" authorId="7" shapeId="0" xr:uid="{316D8F29-EAAF-DE44-B16F-6C8BDFB0B886}">
      <text>
        <t>[Comentario encadenado]
Tu versión de Excel te permite leer este comentario encadenado; sin embargo, las ediciones que se apliquen se quitarán si el archivo se abre en una versión más reciente de Excel. Más información: https://go.microsoft.com/fwlink/?linkid=870924
Comentario:
    - 1 DE KAROL CONTRERAS (MESA 16382)</t>
      </text>
    </comment>
    <comment ref="AV75" authorId="8" shapeId="0" xr:uid="{F8EC305F-C4DB-D549-83A7-81BC4CE50005}">
      <text>
        <t>[Comentario encadenado]
Tu versión de Excel te permite leer este comentario encadenado; sin embargo, las ediciones que se apliquen se quitarán si el archivo se abre en una versión más reciente de Excel. Más información: https://go.microsoft.com/fwlink/?linkid=870924
Comentario:
    -1 atención caso 17460</t>
      </text>
    </comment>
    <comment ref="AP116" authorId="9" shapeId="0" xr:uid="{D4379017-C2FF-454F-85D4-1546CBC7E158}">
      <text>
        <t>[Comentario encadenado]
Tu versión de Excel te permite leer este comentario encadenado; sin embargo, las ediciones que se apliquen se quitarán si el archivo se abre en una versión más reciente de Excel. Más información: https://go.microsoft.com/fwlink/?linkid=870924
Comentario:
    menos 1 caso de Bosa que se paso a eliminar No. mesa de ayuda 15417</t>
      </text>
    </comment>
    <comment ref="AR116" authorId="10" shapeId="0" xr:uid="{3366D410-8541-0344-8143-323B8C57BB56}">
      <text>
        <t>[Comentario encadenado]
Tu versión de Excel te permite leer este comentario encadenado; sin embargo, las ediciones que se apliquen se quitarán si el archivo se abre en una versión más reciente de Excel. Más información: https://go.microsoft.com/fwlink/?linkid=870924
Comentario:
    SE DESCONTARON DOS ATENCIONES DE LA CIOM RURAL PORQUE LAS MUJERES NO VIVIAN EN BOG</t>
      </text>
    </comment>
    <comment ref="AT116" authorId="11" shapeId="0" xr:uid="{43C2C635-3C8C-0B45-A93E-30B0E87D39CD}">
      <text>
        <t>[Comentario encadenado]
Tu versión de Excel te permite leer este comentario encadenado; sin embargo, las ediciones que se apliquen se quitarán si el archivo se abre en una versión más reciente de Excel. Más información: https://go.microsoft.com/fwlink/?linkid=870924
Comentario:
    se descuenta 2 seg: 1 ciom rural por ser fuera de la ciudad y 1 seg de kennedy 16939</t>
      </text>
    </comment>
    <comment ref="AR128" authorId="12" shapeId="0" xr:uid="{CC12572F-D510-9C4D-9AA1-D8FAF2EDA80F}">
      <text>
        <t>[Comentario encadenado]
Tu versión de Excel te permite leer este comentario encadenado; sin embargo, las ediciones que se apliquen se quitarán si el archivo se abre en una versión más reciente de Excel. Más información: https://go.microsoft.com/fwlink/?linkid=870924
Comentario:
    +5 CIOM RURAL</t>
      </text>
    </comment>
    <comment ref="AR133" authorId="13" shapeId="0" xr:uid="{4CDA41AF-553B-AF4F-8DA2-F5FFFF4F1ECD}">
      <text>
        <t>[Comentario encadenado]
Tu versión de Excel te permite leer este comentario encadenado; sin embargo, las ediciones que se apliquen se quitarán si el archivo se abre en una versión más reciente de Excel. Más información: https://go.microsoft.com/fwlink/?linkid=870924
Comentario:
    +1 CIOM RURAL</t>
      </text>
    </comment>
    <comment ref="AR134" authorId="14" shapeId="0" xr:uid="{3DA5E1E9-C976-3E46-BF95-DF3C8B5B65F2}">
      <text>
        <t>[Comentario encadenado]
Tu versión de Excel te permite leer este comentario encadenado; sin embargo, las ediciones que se apliquen se quitarán si el archivo se abre en una versión más reciente de Excel. Más información: https://go.microsoft.com/fwlink/?linkid=870924
Comentario:
    +3 CIOM RURAL</t>
      </text>
    </comment>
    <comment ref="AP159" authorId="15" shapeId="0" xr:uid="{471F8002-39BF-734C-815E-0FA10A432C5C}">
      <text>
        <t>[Comentario encadenado]
Tu versión de Excel te permite leer este comentario encadenado; sin embargo, las ediciones que se apliquen se quitarán si el archivo se abre en una versión más reciente de Excel. Más información: https://go.microsoft.com/fwlink/?linkid=870924
Comentario:
    -2 ASESORIAS DE ANA BRAVO. MESA : ID 15595</t>
      </text>
    </comment>
    <comment ref="AP170" authorId="16" shapeId="0" xr:uid="{268E0AC8-8CC0-F841-80A6-D72E109BAB48}">
      <text>
        <t>[Comentario encadenado]
Tu versión de Excel te permite leer este comentario encadenado; sin embargo, las ediciones que se apliquen se quitarán si el archivo se abre en una versión más reciente de Excel. Más información: https://go.microsoft.com/fwlink/?linkid=870924
Comentario:
    +1 DE LA CIOM RURAL</t>
      </text>
    </comment>
    <comment ref="AT172" authorId="17" shapeId="0" xr:uid="{3CE9D990-DAA3-3746-8AD8-930E37B9FDB4}">
      <text>
        <t>[Comentario encadenado]
Tu versión de Excel te permite leer este comentario encadenado; sin embargo, las ediciones que se apliquen se quitarán si el archivo se abre en una versión más reciente de Excel. Más información: https://go.microsoft.com/fwlink/?linkid=870924
Comentario:
    menos 1 asesoria en puente aranda</t>
      </text>
    </comment>
    <comment ref="AP200" authorId="18" shapeId="0" xr:uid="{C8963B84-614F-0C4B-B4DF-33FA76D0B52E}">
      <text>
        <t>[Comentario encadenado]
Tu versión de Excel te permite leer este comentario encadenado; sin embargo, las ediciones que se apliquen se quitarán si el archivo se abre en una versión más reciente de Excel. Más información: https://go.microsoft.com/fwlink/?linkid=870924
Comentario:
    menos 1 caso de Bosa que se paso a eliminar No. mesa de ayuda 15417</t>
      </text>
    </comment>
    <comment ref="AR200" authorId="19" shapeId="0" xr:uid="{6EA80AD4-522E-D741-BA11-05F682E3AB99}">
      <text>
        <t>[Comentario encadenado]
Tu versión de Excel te permite leer este comentario encadenado; sin embargo, las ediciones que se apliquen se quitarán si el archivo se abre en una versión más reciente de Excel. Más información: https://go.microsoft.com/fwlink/?linkid=870924
Comentario:
    SE DESCONTARON DOS ATENCIONES DE LA CIOM RURAL PORQUE LAS MUJERES NO VIVIAN EN BOG</t>
      </text>
    </comment>
  </commentList>
</comments>
</file>

<file path=xl/sharedStrings.xml><?xml version="1.0" encoding="utf-8"?>
<sst xmlns="http://schemas.openxmlformats.org/spreadsheetml/2006/main" count="2519" uniqueCount="561">
  <si>
    <t>SECRETARÍA DISTRITAL DE LA MUJER</t>
  </si>
  <si>
    <t>Código: DE-FO-05</t>
  </si>
  <si>
    <t xml:space="preserve">DIRECCIONAMIENTO ESTRATEGICO </t>
  </si>
  <si>
    <t xml:space="preserve">Versión: </t>
  </si>
  <si>
    <t xml:space="preserve">FORMULACIÓN Y SEGUIMIENTO  PLAN DE ACCIÓN </t>
  </si>
  <si>
    <t xml:space="preserve">Fecha de Emisión: </t>
  </si>
  <si>
    <t>Página 1 de 3</t>
  </si>
  <si>
    <t>NOMBRE DEL PROYECTO</t>
  </si>
  <si>
    <t>FECHA DE REPORTE</t>
  </si>
  <si>
    <t>dd/mm/aaaa</t>
  </si>
  <si>
    <t>TIPO DE REPORTE</t>
  </si>
  <si>
    <t>FORMULACION</t>
  </si>
  <si>
    <t>ACTUALIZACION</t>
  </si>
  <si>
    <t>SEGUIMIENTO</t>
  </si>
  <si>
    <t>PROPÓSITO</t>
  </si>
  <si>
    <t>LOGRO</t>
  </si>
  <si>
    <t>PROGRAMA</t>
  </si>
  <si>
    <t>DESCRIPCIÓN DE LA META (ACTIVIDAD MGA)</t>
  </si>
  <si>
    <t>MAGNITUD META VIGENCIA ACTUAL</t>
  </si>
  <si>
    <t>PONDERACIÓN META (%)</t>
  </si>
  <si>
    <t>PERIODO REPORTADO</t>
  </si>
  <si>
    <t>mmmm</t>
  </si>
  <si>
    <t>EJECUCIÓN PRESUPUESTAL DEL PROYECTO</t>
  </si>
  <si>
    <t>RESERVAS VIGENCIA ANTERIOR</t>
  </si>
  <si>
    <t>PRESUPUESTO ASIGNADO EN LA VIGENCIA ACTUAL</t>
  </si>
  <si>
    <t>Recursos Programados</t>
  </si>
  <si>
    <t>Recursos Ejecutados (giros)</t>
  </si>
  <si>
    <t>Recursos Ejecutados</t>
  </si>
  <si>
    <t>Recursos girados</t>
  </si>
  <si>
    <t xml:space="preserve">REPORTE METAS VIGENCIA ANTERIOR - Pendientes de cumplir por contratos sin ejecutar a 31.DIC (Reservas Presupuestales) </t>
  </si>
  <si>
    <t>DESCRIPCIÓN DE LA META (ACTIVIDAD)</t>
  </si>
  <si>
    <t>PROG.</t>
  </si>
  <si>
    <t>AVANCE TRIMESTRE</t>
  </si>
  <si>
    <t>TOTAL</t>
  </si>
  <si>
    <t>DESCRIPCIÓN CUALITATIVA DEL AVANCE POR META
(Logros y beneficios, y retrasos y alternativas de solución (2.000 caracteres))</t>
  </si>
  <si>
    <t>ENE</t>
  </si>
  <si>
    <t>FEB</t>
  </si>
  <si>
    <t>MAR</t>
  </si>
  <si>
    <t>ABR</t>
  </si>
  <si>
    <t>MAY</t>
  </si>
  <si>
    <t>JUN</t>
  </si>
  <si>
    <t>JUL</t>
  </si>
  <si>
    <t>AGO</t>
  </si>
  <si>
    <t>SEP</t>
  </si>
  <si>
    <t>OCT</t>
  </si>
  <si>
    <t>NOV</t>
  </si>
  <si>
    <t>DIC</t>
  </si>
  <si>
    <t>EXPLICACIÓN: Información correspondiente a reservas presupuestales.</t>
  </si>
  <si>
    <t>REPORTE METAS VIGENCIA (Ejecución vigencia)</t>
  </si>
  <si>
    <t xml:space="preserve">DESCRIPCIÓN DE LA META (ACTIVIDAD) </t>
  </si>
  <si>
    <t>PONDERACIÓN META</t>
  </si>
  <si>
    <t xml:space="preserve">AVANCE DE META </t>
  </si>
  <si>
    <t>DESCRIPCIÓN CUALITATIVA DEL AVANCE POR META</t>
  </si>
  <si>
    <t>Avances y Logros (2.000 caracteres)</t>
  </si>
  <si>
    <t>Retrasos y Alternativas de solución (1.000 caracteres)</t>
  </si>
  <si>
    <t>Beneficios</t>
  </si>
  <si>
    <t>Realizar 14.123 orientaciones y acompañamientos psicosociales a mujeres</t>
  </si>
  <si>
    <t>Programación</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</si>
  <si>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</si>
  <si>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</si>
  <si>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</si>
  <si>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Ejecución</t>
  </si>
  <si>
    <t>DESCRIPCIÓN DE LA ACTIVIDAD (ACCIÓN)</t>
  </si>
  <si>
    <t>PONDERACIÓN VERTICAL (Porcentual)</t>
  </si>
  <si>
    <t>CRONOGRAMA %</t>
  </si>
  <si>
    <t>DESCRIPCIÓN CUALITATIVA DEL AVANCE POR ACTIVIDAD</t>
  </si>
  <si>
    <t>CRITERIOS DE SEGUIMIENTO</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</si>
  <si>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</si>
  <si>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</si>
  <si>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</si>
  <si>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</si>
  <si>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</si>
  <si>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</si>
  <si>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</si>
  <si>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</si>
  <si>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</si>
  <si>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</si>
  <si>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</si>
  <si>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</si>
  <si>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</si>
  <si>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</si>
  <si>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</si>
  <si>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*Incluir tantas filas sean necesarias</t>
  </si>
  <si>
    <t>Versión: 08</t>
  </si>
  <si>
    <t>Fecha de Emisión: 4 de enero de 2022</t>
  </si>
  <si>
    <t>x</t>
  </si>
  <si>
    <t xml:space="preserve"> Implementación de la Estrategia de Territorialización de la Política Pública de Mujeres y Equidad de Género a través de las Casas de Igualdad de Oportunidades para las Mujeres en Bogotá</t>
  </si>
  <si>
    <t>1. Hacer un nuevo contrato social con igualdad de oportunidades para la inclusión social, productiva y política</t>
  </si>
  <si>
    <t>2. Reducir la pobreza monetaria, multidimensional y la feminización de la pobreza.</t>
  </si>
  <si>
    <t>2. Igualdad de oportunidades y desarrollo de capacidades para las mujeres</t>
  </si>
  <si>
    <t>2. Realizar 14.123 orientaciones y acompañamientos psicosociales a mujeres</t>
  </si>
  <si>
    <t xml:space="preserve">MAGNITUD META VIGENCIA ACTUAL	</t>
  </si>
  <si>
    <t>RESERVAS VIGENCIA ANTERIOR (en pesos, sin decimales)</t>
  </si>
  <si>
    <t>PRESUPUESTO ASIGNADO EN LA VIGENCIA ACTUAL (en pesos, sin decimales)</t>
  </si>
  <si>
    <t>AVANCE</t>
  </si>
  <si>
    <t>PROGRAMACION DE COMPROMISOS</t>
  </si>
  <si>
    <t>COMPROMISOS</t>
  </si>
  <si>
    <t>PROGRAMACION DE GIROS</t>
  </si>
  <si>
    <t>GIROS</t>
  </si>
  <si>
    <t>AVANCE MENSUAL</t>
  </si>
  <si>
    <t>2. Realizar 1.069 orientaciones y acompañamientos psicosociales a mujeres</t>
  </si>
  <si>
    <t>3. Adelantar 1 proceso de asistencia técnica y fortalecimiento a procesos organizativos de mujeres.</t>
  </si>
  <si>
    <t>Desarrollar un proceso de asistencia técnica a organizaciones de mujeres y COLMYG/CLM</t>
  </si>
  <si>
    <t xml:space="preserve">Adelantar un proceso de fortalecimiento de grupos, redes y organizaciones de mujeres. </t>
  </si>
  <si>
    <t>4. Realizar 13.668 orientaciones y asesorías socio jurídicas a mujeres víctimas de violencias</t>
  </si>
  <si>
    <t xml:space="preserve"> Realizar 776 orientaciones y asesorías socio jurídicas a mujeres víctimas de violencias</t>
  </si>
  <si>
    <t xml:space="preserve"> Realizar 776 rientaciones y asesorías socio jurídicas a mujeres víctimas de violencias</t>
  </si>
  <si>
    <t>5. Apoyar la implementación de 3 estrategias prioritarias del sector mujeres</t>
  </si>
  <si>
    <t>1.Implementar la estrategia tejiendo mundos de igualdad con niñas y niños.</t>
  </si>
  <si>
    <t xml:space="preserve">Implementar acciones del Plan de Igualdad de Oportunidades para la Equidad de Género en el nivel local </t>
  </si>
  <si>
    <t>Realizar acompañamiento técnico a las 20 Alcaldías Locales para la Transversalización de la igualdad de género en el nivel local</t>
  </si>
  <si>
    <t>6. Operar en las 20 localidades el Modelo de Atención: Casas de Igualdad de Oportunidades para las Mujeres</t>
  </si>
  <si>
    <t>Realizar las acciones operativas necesarias para el funcionamiento físico de las CIOM</t>
  </si>
  <si>
    <t>Implementar las estrategias territoriales en el marco del  Modelo de Atención Casas de Igualdad de Oportunidades para las mujeres.</t>
  </si>
  <si>
    <t>Personal contratado para apoyar las actividades propias de los proyectos de inversion misionales de la entidad</t>
  </si>
  <si>
    <t>FORMULACIÓN Y SEGUIMIENTO PLAN DE ACCIÓN</t>
  </si>
  <si>
    <t>Página 2 de 3</t>
  </si>
  <si>
    <t xml:space="preserve">PROGRAMACIÓN </t>
  </si>
  <si>
    <t>DESCRIPCIÓN CUALITATIVA DEL AVANCE</t>
  </si>
  <si>
    <t>RETRASOS Y FACTORES LIMITANTES PARA EL CUMPLIMIENTO</t>
  </si>
  <si>
    <t>SOLUCIONES PROPUESTAS PARA RESOLVER LOS RETRASOS Y FACTORES LIMITANTES PARA EL CUMPLIMIENTO</t>
  </si>
  <si>
    <t>PRODUCTO INSTITUCIONAL (PMR):</t>
  </si>
  <si>
    <t>OBJETIVO ESTRATEGICO:</t>
  </si>
  <si>
    <t>NIVEL</t>
  </si>
  <si>
    <t>INFORMACIÓN PLANES OPERATIVOS ANUALES</t>
  </si>
  <si>
    <t xml:space="preserve"> META</t>
  </si>
  <si>
    <t>INDICADOR</t>
  </si>
  <si>
    <t>TIPO DE ANUALIZACIÓN  (Según aplique)</t>
  </si>
  <si>
    <t xml:space="preserve">MAGNITUD CUATRIENIO  (Según aplique) </t>
  </si>
  <si>
    <t>UNIDAD DE MEDIDAD</t>
  </si>
  <si>
    <t xml:space="preserve">DESCRIPCIÓN DE LA MEDICIÓN </t>
  </si>
  <si>
    <t>PROGRAMACIÓN ANUAL</t>
  </si>
  <si>
    <t>PERIODICIDAD</t>
  </si>
  <si>
    <t xml:space="preserve">MEDIOS DE VERIFICACIÓN </t>
  </si>
  <si>
    <t>PROGRAMACIÓN</t>
  </si>
  <si>
    <t xml:space="preserve">AVANCE META </t>
  </si>
  <si>
    <t>Meta sectorial</t>
  </si>
  <si>
    <t>Meta trazadora</t>
  </si>
  <si>
    <t>Meta estratégica</t>
  </si>
  <si>
    <t>PMR</t>
  </si>
  <si>
    <t xml:space="preserve"> De actividad  </t>
  </si>
  <si>
    <t>Otro</t>
  </si>
  <si>
    <t xml:space="preserve"> Proceso</t>
  </si>
  <si>
    <t>Planes Decreto 612</t>
  </si>
  <si>
    <t>MAGNITUD FÍSICA</t>
  </si>
  <si>
    <t>AVANCE %</t>
  </si>
  <si>
    <t>Territorializar la política pública de mujeres y equidad de género a través de las Casas de Igualdad de Oportunidades en las 20 localidades</t>
  </si>
  <si>
    <t>Número de localidades con el modelo de atención Casas de Igualdad de Oportunidades para las mujeres implementado</t>
  </si>
  <si>
    <t>Constante</t>
  </si>
  <si>
    <t xml:space="preserve">No. de localidades con el modelo de atención CIOM </t>
  </si>
  <si>
    <t>El modelo de atención de las CIOM, se aplicará en las 20 localidades, asignando a un equipo por localidad que dinamice el modelo y atienda a las necesidades de las mujeres en cada una de ellas. En este sentido, la medición se realizará acorde a la  implementación  del modelo de atención en las  20 localidades.</t>
  </si>
  <si>
    <t>anual</t>
  </si>
  <si>
    <t xml:space="preserve">un informe de gestión </t>
  </si>
  <si>
    <t xml:space="preserve">667 Indicador secundario </t>
  </si>
  <si>
    <t>secundario: Número de mujeres vinculadas a procesos de información, sensibilización y campañas de difusión de sus derechos desarrollados por  las CIOM</t>
  </si>
  <si>
    <t>suma</t>
  </si>
  <si>
    <t xml:space="preserve">No. de mujeres vinculadas </t>
  </si>
  <si>
    <t>Sumatoria de las mujeres participantes en los procesos de información, sensibilización y campañas de difusión de sus derechos</t>
  </si>
  <si>
    <t xml:space="preserve">mensual </t>
  </si>
  <si>
    <t>Simisional</t>
  </si>
  <si>
    <t xml:space="preserve">668 Indicar Secundario </t>
  </si>
  <si>
    <t>Secundario: Número de orientaciones y acompañamientos psicosociales a mujeres  desarrollados por la planta de las CIOM</t>
  </si>
  <si>
    <t xml:space="preserve">suma </t>
  </si>
  <si>
    <t xml:space="preserve">19377
</t>
  </si>
  <si>
    <t xml:space="preserve">No. de orientaciones y seguimientos psicosociales </t>
  </si>
  <si>
    <t>Sumatoria de orientaciones y acompañamientos Psicosociales a mujeres realizados en el marco del modelo de operación CIOM</t>
  </si>
  <si>
    <t>669 Indicar secundario</t>
  </si>
  <si>
    <t>Secundario: Número orientaciones y asesorías socio jurídicas a mujeres víctimas de violencias  desarrollados por la planta de las CIOM</t>
  </si>
  <si>
    <t xml:space="preserve">No. de orientaciones y asesorias socio jurídicas/ </t>
  </si>
  <si>
    <t>Sumatoria de orientaciones y asesorías socio jurídicas a mujeres víctimas de violencias realizados en el marco del modelo de operación CIOM</t>
  </si>
  <si>
    <t xml:space="preserve">Territorializar la Política Pública de Mujeres y Equidad de Género </t>
  </si>
  <si>
    <t xml:space="preserve">Vincular a mujeres a través de las CIOM a procesos de información, sensibilización y campañas de difusión </t>
  </si>
  <si>
    <t>Número de mujeres vinculadas a procesos de las Casas de Igualdad de Oportunidades para el reconocimiento y garantia de sus derechos</t>
  </si>
  <si>
    <t xml:space="preserve">Realizar orientaciones y acompañamientos psicosociales a través de la operación del modelo de atención CIOM </t>
  </si>
  <si>
    <t>Número de orientaciones psicosociales realizadas a mujeres para la mejora de su calidad</t>
  </si>
  <si>
    <t xml:space="preserve">Realizar orientaciones y asesorias socio jurídicas a través de la operación del modelo de atención CIOM </t>
  </si>
  <si>
    <t>Numero de orientaciones y asesorías jurídicas a mujeres víctimas de violencias a través de las Casas de Igualdad de Oportunidades</t>
  </si>
  <si>
    <t>3.1.1</t>
  </si>
  <si>
    <t xml:space="preserve">Realizar proceso de asistencia tecnica para el fortalecimiento de las organizaciones, redes y grupos de mujeres </t>
  </si>
  <si>
    <t>No. de organizaciones con proceso de asistencia tecnica.</t>
  </si>
  <si>
    <t xml:space="preserve">No. de organizaciones asistidas </t>
  </si>
  <si>
    <t>Sumatoria de organizaciones redes y grupos asistidos tecnicamente</t>
  </si>
  <si>
    <t xml:space="preserve">trimestral </t>
  </si>
  <si>
    <t xml:space="preserve">1 informe </t>
  </si>
  <si>
    <t>3.1.2</t>
  </si>
  <si>
    <t>Numero de COLMYG/ CLM con asistencia técnica</t>
  </si>
  <si>
    <t xml:space="preserve">No. de COLMYG/CLM con asistencia técnica </t>
  </si>
  <si>
    <t xml:space="preserve">No. Colmyg/clm asistidas </t>
  </si>
  <si>
    <t xml:space="preserve">Sumatoria de COLMYG/ CLM con asistencia tecnica </t>
  </si>
  <si>
    <t>5.1</t>
  </si>
  <si>
    <t xml:space="preserve">Vincular a Niñas, niños a la Estrategia Tejiendo Mundos de igualdad  con Niñas y Niños </t>
  </si>
  <si>
    <t xml:space="preserve">No. de niñas y niños vinculadas a la estrategia tejiendo mundos de igualdad </t>
  </si>
  <si>
    <t>No. de niños y niñas vinculadas a la estrategia tejiendo mundos de igualdad</t>
  </si>
  <si>
    <t xml:space="preserve">sumatoria de niñas y niños a través de las Estrategia Tejiendo Mundos de Igualdad </t>
  </si>
  <si>
    <t>Base de Datos Niñas Niños</t>
  </si>
  <si>
    <t>5.2</t>
  </si>
  <si>
    <t xml:space="preserve">No. de Acciones de implementadas del plan de Igualdad de Oportunidades </t>
  </si>
  <si>
    <t xml:space="preserve">constante </t>
  </si>
  <si>
    <t xml:space="preserve">No de acciones implementadas </t>
  </si>
  <si>
    <t xml:space="preserve">sumatoria de acciones implementadads en el Plan de de Igualdad de Oportunidades. </t>
  </si>
  <si>
    <t>1 informe en excel</t>
  </si>
  <si>
    <t xml:space="preserve">6.2.1 </t>
  </si>
  <si>
    <t>Implementar el modelo de atención de la Casa de Igualdad de Oportunidades  de las Mujeres para la Ruralidad</t>
  </si>
  <si>
    <t xml:space="preserve">Una CIOM Rural Itinerante implementada </t>
  </si>
  <si>
    <t xml:space="preserve">Una CIOM Rural Itinerante </t>
  </si>
  <si>
    <t>Un modelo de CIOM Rural Itinerante implementado</t>
  </si>
  <si>
    <t>6.2.2</t>
  </si>
  <si>
    <t>Realizar jornadas territoriales Mujer Contigo en tu Barrio/ Vereda a través del as CIOM</t>
  </si>
  <si>
    <t xml:space="preserve">No. de jornadas territoriales realizadas </t>
  </si>
  <si>
    <t xml:space="preserve">Sumatoria de jornadas territoriales realizadas a través de las CIOM  </t>
  </si>
  <si>
    <t xml:space="preserve">Simisional </t>
  </si>
  <si>
    <t>ELABORÓ</t>
  </si>
  <si>
    <t>Firma:</t>
  </si>
  <si>
    <t>APROBÓ (Según aplique Gerenta de proyecto, Lider técnica y responsable de proceso)</t>
  </si>
  <si>
    <t>REVISÓ OFICINA ASESORA DE PLANEACIÓN</t>
  </si>
  <si>
    <t xml:space="preserve">VoBo. </t>
  </si>
  <si>
    <t>Nombre:</t>
  </si>
  <si>
    <t xml:space="preserve">Cargo: </t>
  </si>
  <si>
    <t>Cargo: Jefa Oficina Asesora de Planeación</t>
  </si>
  <si>
    <t xml:space="preserve">FORMULACIÓN Y SEGUIMIENTO PLAN DE ACCIÓN </t>
  </si>
  <si>
    <t>ANEXO - TERRITORIALIZACIÓN</t>
  </si>
  <si>
    <t>Página 3 de 3</t>
  </si>
  <si>
    <t xml:space="preserve">PRORAMACIÓN </t>
  </si>
  <si>
    <t xml:space="preserve">SEGUIMIENTO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</si>
  <si>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</si>
  <si>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</si>
  <si>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</si>
  <si>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</si>
  <si>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</si>
  <si>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</si>
  <si>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</si>
  <si>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</si>
  <si>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</si>
  <si>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</si>
  <si>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</si>
  <si>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</si>
  <si>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</si>
  <si>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</si>
  <si>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</si>
  <si>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</si>
  <si>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</si>
  <si>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</si>
  <si>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</si>
  <si>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</si>
  <si>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</si>
  <si>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</si>
  <si>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</si>
  <si>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</si>
  <si>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</si>
  <si>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</si>
  <si>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</si>
  <si>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</si>
  <si>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</si>
  <si>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</si>
  <si>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</si>
  <si>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</si>
  <si>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</si>
  <si>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</si>
  <si>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</si>
  <si>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</si>
  <si>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</si>
  <si>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</si>
  <si>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</si>
  <si>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</si>
  <si>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</si>
  <si>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</si>
  <si>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 xml:space="preserve">Realizar orientaciones y acompañamientos psicosociales a mujeres por contratistas (proyecto de inversión) </t>
  </si>
  <si>
    <t xml:space="preserve">Realizar orientaciones y acompañamientos psicosociales a mujeres por contratistas (planta temporal) </t>
  </si>
  <si>
    <t xml:space="preserve">Realizar orientaciones y acompañamientos psicosociales a mujeres por contratistas (planta temporal + proyecto de inversión) 																																																																													Realizar orientaciones y acompañamientos psicosociales a mujeres por contratistas (proyecto de inversión) </t>
  </si>
  <si>
    <t>Realizar orientaciones y asesorias socio jurídicas a través de la operación del modelo de atención CIOM (proyecto de inversión)</t>
  </si>
  <si>
    <t xml:space="preserve">Realizar orientaciones y asesorias socio jurídicas a través de la operación del modelo de atención CIOM (gestión planta temporal )																																																																													</t>
  </si>
  <si>
    <t xml:space="preserve">Realizar orientaciones y asesorias socio jurídicas a través de la operación del modelo de atención CIOM (gestión planta temporal + proyecto de inversión  )																																																																													</t>
  </si>
  <si>
    <t>Operar en las 20 localidades el Modelo de Atención: Casas de Igualdad de Oportunidades para las Mujeres</t>
  </si>
  <si>
    <t>PESTAÑA No. 1 METAS PA PROYECTO</t>
  </si>
  <si>
    <t>ITEM</t>
  </si>
  <si>
    <t xml:space="preserve">DESCRIPCIÓN </t>
  </si>
  <si>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</si>
  <si>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</si>
  <si>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En estos campos se debe diligenciar el detalle de la estructura Plan de Desarrollo vigente, bajo la cual se encuentra articulado el proyecto de inversión </t>
  </si>
  <si>
    <t>PROGRMA</t>
  </si>
  <si>
    <t>En este campo se debe diligenciar el mes de reporte de la información. Favor recordar que la información debe ser acumulada vigencia.</t>
  </si>
  <si>
    <t>En este campo se debe diligenciar la información correspondiente al presupuesto programado y recursos ejecutados, según aplique vigencia y reservas. (Cifras en pesos)</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</si>
  <si>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</si>
  <si>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CRONOGRAMA</t>
  </si>
  <si>
    <t xml:space="preserve">En este campo se debe diligenciar la ponderación horizontal de las actividades a desarrollar para el cumplimiento de las metas durante la vigencia. </t>
  </si>
  <si>
    <t>META (PROGRAMACIÓN Y SEGUIMIENTO)</t>
  </si>
  <si>
    <t xml:space="preserve">En este campo se debe diligenciar la magnitud física de la meta programada y ejecutada de acuerdo con la unidad de medida de la meta, según aplique vigencia o reserva. </t>
  </si>
  <si>
    <t>REPORTE METAS VIGENCIA ANTERIOR
DESCRIPCIÓN CUALITATIVA DEL AVANCE POR META
(Logros y beneficios, y retrasos y alternativas de solución (2.000 caracteres))</t>
  </si>
  <si>
    <t xml:space="preserve">En este campo se debe diligenciar la información correspondiente a las reservas presupuestales, se debe relacionar si aporta al cumplimiento de la magnitud física de la meta. </t>
  </si>
  <si>
    <t xml:space="preserve">REPORTE METAS VIGENCIA
DESCRIPCIÓN CUALITATIVA DEL AVANCE POR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</si>
  <si>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</si>
  <si>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PESTAÑA No. 2 INDICADORES PA</t>
  </si>
  <si>
    <t xml:space="preserve">PRODUCTO INSTITUCIONAL </t>
  </si>
  <si>
    <t>En este campo se debe diligenciar la descripción del Producto, meta, resultado - PMR al cual aportan las acciones e indicadores que se van a medir</t>
  </si>
  <si>
    <t xml:space="preserve">OBJETIVO ESTRATÉGICO </t>
  </si>
  <si>
    <t>En este campo se debe diligenciar la descripción del objetivo estratégico que se detalla en el Plan Estratégico intitucional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</si>
  <si>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</si>
  <si>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</si>
  <si>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PROCESO</t>
  </si>
  <si>
    <t>En este campo se debe relacionar la descripción del proceso en coherencia con el mapa de procesos  vigente</t>
  </si>
  <si>
    <t>PLANES DECRETO 612</t>
  </si>
  <si>
    <t>En este campo se debe diligenciar la descripción del plan al cual le aporta la acción e indicador a medir, en los casos que no aplique indicar con un N/A.</t>
  </si>
  <si>
    <t xml:space="preserve">META </t>
  </si>
  <si>
    <t xml:space="preserve">En este campo se debe diligenciar la descripción de la meta PDD o meta proyecto articulada con la acción e indicador a medir.
Así mismo se podrá establecer una meta operativa nueva en caso de evidenciar la necesidad. </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</si>
  <si>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</si>
  <si>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t>TIPO DE ANUALIZACIÓN (según aplique)</t>
  </si>
  <si>
    <t>Este campo no es obligatorio, se diligencia según aplique
En este campo se debe relacionar el tipo de anualizacioón en coherencia con los mediciones establecidas por la SDH: Suma, Creciente, Decreciente y Constante.</t>
  </si>
  <si>
    <t>MAGNITUD</t>
  </si>
  <si>
    <r>
      <t xml:space="preserve">En este campo se debe relacionar la meta programada de acuerdo al indicador formulado Parámetro de referencia para determinar la magnitud. </t>
    </r>
    <r>
      <rPr>
        <i/>
        <sz val="11"/>
        <rFont val="Times New Roman"/>
        <family val="1"/>
      </rPr>
      <t>Ejemplo: 600, 100, 4.000.</t>
    </r>
  </si>
  <si>
    <t>UNIDAD DE MEDIDA</t>
  </si>
  <si>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</si>
  <si>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t>DESCRIPCIÓN DE LA MEDICIÓN</t>
  </si>
  <si>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</si>
  <si>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 xml:space="preserve">PERIODICIDAD </t>
  </si>
  <si>
    <t xml:space="preserve">En este campo se debe establecer la periodicidad de la medicicion del indicador y del reporte del seguimiento </t>
  </si>
  <si>
    <t>MEDIOS DE VERIFICACIÓN</t>
  </si>
  <si>
    <t xml:space="preserve">En este campo se deben relacionar los soportes en los cuales se puede revisar el cumplimiento de las acciones e indicadores programados y ejecutatos. </t>
  </si>
  <si>
    <t>PROGRAMACIÓN META</t>
  </si>
  <si>
    <t>En este campo se debe relacionar la programación horizontal del desarrollo de las acciones de acuerdo a la medicición del indicador</t>
  </si>
  <si>
    <t>AVANCE META</t>
  </si>
  <si>
    <t>En este campo se debe reportar el avance del desarrollo de acciones de acuerdo a la medición del indicador</t>
  </si>
  <si>
    <t>En este campo se debe relacionar la descripción cualitativa del cumplimiento de la acción e impacto alcanzado respecto de la misionalidad de la entidad, ésta debe estar desagregada en:
- Magnitud de la meta alcanzada.
- Descripción cualitativa, respecto al alcance de los objetivos estratégicos y resultado esperado</t>
  </si>
  <si>
    <t xml:space="preserve">RETRASOS Y FACTORES LIMITANTES PARA EL CUMPLIMIENTO </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</si>
  <si>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</si>
  <si>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</si>
  <si>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</si>
  <si>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</si>
  <si>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</si>
  <si>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PRODUCTO INSTITUCIONAL</t>
  </si>
  <si>
    <t xml:space="preserve">PROCESO ASOCIADO - PLAN OPERATIVO </t>
  </si>
  <si>
    <t xml:space="preserve">NOMBRE PROYECTO DE INVERSIÓN </t>
  </si>
  <si>
    <t>NOMBRE META / INDICADOR</t>
  </si>
  <si>
    <t xml:space="preserve">TIPO DE ANUALIZACIÓN </t>
  </si>
  <si>
    <t xml:space="preserve">GRUPO ETARIO </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</si>
  <si>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</si>
  <si>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</si>
  <si>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</si>
  <si>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</si>
  <si>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</si>
  <si>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</si>
  <si>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</si>
  <si>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</si>
  <si>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</si>
  <si>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</si>
  <si>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</si>
  <si>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</si>
  <si>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</si>
  <si>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</si>
  <si>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</si>
  <si>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</si>
  <si>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</si>
  <si>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</si>
  <si>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</si>
  <si>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</si>
  <si>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</si>
  <si>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</si>
  <si>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</si>
  <si>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</si>
  <si>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</si>
  <si>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</si>
  <si>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</si>
  <si>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</si>
  <si>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</si>
  <si>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</si>
  <si>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</si>
  <si>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</si>
  <si>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</si>
  <si>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</si>
  <si>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</si>
  <si>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</si>
  <si>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</si>
  <si>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</si>
  <si>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</si>
  <si>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</si>
  <si>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</si>
  <si>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</si>
  <si>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</si>
  <si>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</si>
  <si>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</si>
  <si>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</si>
  <si>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</si>
  <si>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</si>
  <si>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</si>
  <si>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</si>
  <si>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</si>
  <si>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</si>
  <si>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</si>
  <si>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</si>
  <si>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</si>
  <si>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</si>
  <si>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</si>
  <si>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</si>
  <si>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</si>
  <si>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</si>
  <si>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</si>
  <si>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</si>
  <si>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</si>
  <si>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</si>
  <si>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</si>
  <si>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</si>
  <si>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</si>
  <si>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</si>
  <si>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</si>
  <si>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</si>
  <si>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</si>
  <si>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</si>
  <si>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</si>
  <si>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</si>
  <si>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</si>
  <si>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</si>
  <si>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</si>
  <si>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</si>
  <si>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</si>
  <si>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</si>
  <si>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</si>
  <si>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</si>
  <si>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</si>
  <si>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</si>
  <si>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</si>
  <si>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</si>
  <si>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</si>
  <si>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</si>
  <si>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</si>
  <si>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</si>
  <si>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</si>
  <si>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</si>
  <si>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</si>
  <si>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</si>
  <si>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</si>
  <si>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</si>
  <si>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</si>
  <si>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</si>
  <si>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</si>
  <si>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</si>
  <si>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</si>
  <si>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</si>
  <si>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</si>
  <si>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</si>
  <si>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</si>
  <si>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</si>
  <si>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</si>
  <si>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</si>
  <si>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</si>
  <si>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</si>
  <si>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</si>
  <si>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</si>
  <si>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</si>
  <si>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</si>
  <si>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</si>
  <si>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</si>
  <si>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</si>
  <si>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</si>
  <si>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</si>
  <si>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</si>
  <si>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</si>
  <si>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</si>
  <si>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</si>
  <si>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</si>
  <si>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</si>
  <si>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</si>
  <si>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</si>
  <si>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</si>
  <si>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</si>
  <si>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</si>
  <si>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</si>
  <si>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</si>
  <si>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</si>
  <si>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</si>
  <si>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</si>
  <si>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</si>
  <si>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</si>
  <si>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</si>
  <si>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</si>
  <si>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</si>
  <si>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</si>
  <si>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</si>
  <si>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</si>
  <si>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</si>
  <si>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</si>
  <si>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</si>
  <si>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</si>
  <si>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</si>
  <si>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</si>
  <si>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</si>
  <si>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</si>
  <si>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 xml:space="preserve">recurso por ejecutar por meta </t>
  </si>
  <si>
    <t>meta 1</t>
  </si>
  <si>
    <t>ponderacion</t>
  </si>
  <si>
    <t xml:space="preserve">meta 2 </t>
  </si>
  <si>
    <t>meta 3</t>
  </si>
  <si>
    <t>meta 4</t>
  </si>
  <si>
    <t>meta 5</t>
  </si>
  <si>
    <t>meta 6</t>
  </si>
  <si>
    <t xml:space="preserve">ACTIVIDAD </t>
  </si>
  <si>
    <t xml:space="preserve">PRIMER TRI </t>
  </si>
  <si>
    <t xml:space="preserve">SEGUNDO TRIM </t>
  </si>
  <si>
    <t xml:space="preserve">TERCER TRIM </t>
  </si>
  <si>
    <t xml:space="preserve">TOTAL </t>
  </si>
  <si>
    <t>META 1</t>
  </si>
  <si>
    <t>META 2</t>
  </si>
  <si>
    <t>META 3</t>
  </si>
  <si>
    <t>META 4</t>
  </si>
  <si>
    <t>META 5</t>
  </si>
  <si>
    <t>META 6</t>
  </si>
  <si>
    <t>META 7</t>
  </si>
  <si>
    <t>META 10</t>
  </si>
  <si>
    <t>META 11</t>
  </si>
  <si>
    <t>META 12</t>
  </si>
  <si>
    <t>META 14</t>
  </si>
  <si>
    <t>META 15</t>
  </si>
  <si>
    <t>Cargo: Contratista</t>
  </si>
  <si>
    <t xml:space="preserve">Cargo: Directora de Territorialización de Derechos y Participación </t>
  </si>
  <si>
    <t>Cargo: Subsecretaria de fortalecimiento de capacidades y oportunidades</t>
  </si>
  <si>
    <t>Nombre:Lisa Cristina Gomez Camargo</t>
  </si>
  <si>
    <t>Nombre: María Fernanda Jaramillo Jiménez</t>
  </si>
  <si>
    <t xml:space="preserve">Nombre: Marcela Enciso Gaitán </t>
  </si>
  <si>
    <t xml:space="preserve">Con la contratación del personal de apoyo al equipo de la CIOM, se está logrando dinamizar nuevos espacios en las localidades para la difusión e información en torno a la PPMYEG y los derechos de las mujeres. Se espera continuar consolidando el trabajo en equipo de las CIOM a fin de lograr la meta propuesta para la presente vigencia, con un reporte de seguimiento bimensual y acompañamiento a los equipos, para el logro de este objetivo. </t>
  </si>
  <si>
    <t>El modelo de atención de las CIOM, contempla diferentes acciones encaminadas a territorializar la PPMYEG y de esta manera avanzar hacia la garantía, reconocimiento, apropiación y restitución de los derechos de las mujeres, en este sentido durante el período reportado, se avanzó sustancialmente en la contratación de los recusos del proyecto de inversión 7675, a fin de reforzar la prestación del servicio de las CIOM en términos de orientación y asesoría socio jurídica, orientación y acompañamiento psicosocial, procesos de difusión, información y sensibilización en derechos,  transversalización de los enfoques de la PPMYEG en los proyectos de inversión local, acciones de Plan de igualdad  en las 20 localidades y la CIOM Rural Itinerante. Se destaca la inaguración de la CIOM de Santa Fe, en febrero, como centro de encuentro de las mujeres en articulación con el sistema distrital de cuidado y la oferta institucional.</t>
  </si>
  <si>
    <t xml:space="preserve">Firma: </t>
  </si>
  <si>
    <t xml:space="preserve">La meta lograda en enero estuvo por debajo de la programada, debido a que el mes de enero tuvo un comportamiento diferente por la apertura económica post COVID, lo que se evidenció en la baja disponibilidad de  las mujeres para participar en estos procesos.  </t>
  </si>
  <si>
    <t xml:space="preserve">No se logró la meta programada para el periodo de enero, debido a que el proceso de contratación del personal que apoya el desarrollo de esta estrategia, se culminó finalizando el mes. Sin embargo en el mes de marzo dada la demanda del servicio se reprogramó la meta propuesta. </t>
  </si>
  <si>
    <t>Con la contratación del personal, se logró dinamizar la estrategia</t>
  </si>
  <si>
    <t xml:space="preserve">En el marco del modelo de atención de las CIOM, la implementación de las acciones de PIOEG para la territorialización de la PPMYEG, es un accionar constante a fin de avanzar en la apropiación de los derechos de las mujeres en las 20 localidades. En este sentido, se han implementado las siguientes acciones con apoyo de las contratistas del proyecto de inversión: 
(1) acción en el marco del derecho a la paz
(3) acciones en el marco del derecho a una vida libre de violencias.
(5) acciones en el marco del derecho a la participación
(1) acción en el marco del derecho a un empleo digno 
(1) acción en el marco del derecho a la salud
(2) acción en el marco del derecho a una cultura libre de sexismo. 
</t>
  </si>
  <si>
    <t>Se evidencia una diferencia respecto a los giros y compromisos programados en febrero,  debido a que el proceso de contratación en el mes de enero presentó algunas situaciones no esperadas, que ngeneraron que los contratos de prestación de servicios iniciaran la última semana de enero y la primera de febrero, motivo por el cual no se ejecutaron los giros de la manera esperada. En marzo se evidenció la superación de esta situación</t>
  </si>
  <si>
    <t>De los 4 contratos de prestación de servicios asociados a esta meta, 1 dió inicio la última semana de enero y los 3 restantes el 1 de febrero. Con el equipo contratado se espera llegar a la ruralidad de Bogotá y apoyar a las localidades acorde a la demanda del servicio en el marco de la operación del modelo de atención CIOM. En marzo se evidenció la superación de esta situación</t>
  </si>
  <si>
    <t xml:space="preserve">Se evidencia una diferencia respecto a los giros y compromisos programados en el mes de febrero, debido a que el proceso de contratación en el mes de enero presentó algunas situaciones no esperadas, que generaron que los contratos de prestación de servicios iniciaran la última semana de enero y la primera de febrero, motivo por el cual no se ejecutaron los giros de la manera esperada. Se espera tener una mayor regularidad en los giros, desde marzo, así como, avanzar en los compromisos pendientes para superar este retraso.	En marzo se superó está situación. 
			</t>
  </si>
  <si>
    <t xml:space="preserve"> </t>
  </si>
  <si>
    <t>X</t>
  </si>
  <si>
    <r>
      <rPr>
        <sz val="11"/>
        <color theme="1"/>
        <rFont val="Times New Roman"/>
        <family val="1"/>
      </rPr>
      <t>Se evidencia una diferencia respecto a los giros y compromisos programados en el mes de febrero, debido a que el proceso de contratación en el mes de enero presentó algunas situaciones no esperadas, que generaron que los contratos de prestación de servicios iniciaran la última semana de enero y la primera de febrero, motivo por el cual no se ejecutaron los giros de la manera esperada. En marzo se superò está situación.</t>
    </r>
    <r>
      <rPr>
        <sz val="11"/>
        <color rgb="FFFF0000"/>
        <rFont val="Times New Roman"/>
        <family val="1"/>
      </rPr>
      <t xml:space="preserve"> </t>
    </r>
  </si>
  <si>
    <t>Lso servicios de orientación y acompañamiento psicosocial, gratuitos, realizados a través de las CIOM, se constituye un espacio de para que las mujeres, se apropien de sus derechos y tomar decisiones a favor del bienestar y su autonomía invitándolas a recuperar el control sobre sus vidas por una vida libre de violencias.</t>
  </si>
  <si>
    <t xml:space="preserve">La atención socio jurídica desde el nivel de orientación y asesoría en el marco de la implementación de la Estrategia de Justicia de Género de la entidad, permite avanzar en la garantía y restablecimiento de los derechos de las mujeres, brindándoles herramientas que les permiten acceder a la justicia de una manera informada. Total atenciones a la fecha durante la vigencia: 438 atenciones. </t>
  </si>
  <si>
    <t xml:space="preserve">La atención socio jurídica gratuita, desde el nivel de orientación y asesoría, en el marco de la implementación de la Estrategia de Justicia de Género de la entidad, permite a las mujeres avanzar contar con las herramientas necesarias para accedere de una manera informada  a la administración de justicia en el ejercicio pleno de sus  derechos y restablecimiento de los mismos. </t>
  </si>
  <si>
    <t xml:space="preserve">El servicio de orientación psicosocial que se ofrece en las CIOM se constituye en un espacio privado de reflexión sobre las violencias basadas en género y el impacto psicosocial que estás generan en sus vidas, identificando los malestares que afrontan, las afectaciones emocionales y relacionales que conllevan. En los espacios de atención se identifican los recursos y las redes de apoyo con las que cuentan las ciudadanas y se les motiva a tomar decisiones a favor del bienestar y su autonomía invitándolas a recuperar el control sobre sus vidas. La atención psicosocial busca mitigar los efectos de las violencias contra las mujeres, tales como el silenciamiento, la vergüenza, la naturalización o justificación de estas y la culpa que les genera. Bajo este contexto, durante este periodo, se avanzó en la contratación del personal de apoyo para el cumplimiento de esta meta y con ellas,  se realizaron 483 orientaciones y acompañamientos psicosociales, destacando principalmente las atenciones realizadas en Bosa y Ciudad Bolívar en respuesta a la demanda del servicio, y las atenciones realizadas en la ruralidad por parte del equipo de la CIOM Rural Itinerante, como una apuesta por acercar la oferta a las mujeres campesinas y rurales de Bogotá, con los enfoques de la PPMYEG. También se atendió y dió respuesta a la demanda del servicio, principalmente en las localidades de: Bosa, Cuidad Bolívar y Kennedy. </t>
  </si>
  <si>
    <t xml:space="preserve">Durante el periodo, se logró la contratación del equipo de fortalecimiento a las organizaciones y se avanzó en la realización de empalme para el seguimiento a la caracterización de las organizaciones diagnosticadas durante el año 2021. Igualmente se ha avanzado en el acompañamiento técnico y concertación, el clave de fortalecimiento, con los con los grupos étnicos. Con relación al fortalecimiento a los COLMYG, el plan de trabajo contempla: terminar procesos de diagnóstico de los COLMYG en las diferentes localidades, socializar la propuesta para su adecuación normativa en todas las localidades, desarrollar procesos de información y sensibilización virtuales dirigidos a las organizaciones de mujeres participantes y a las entidades que hacen parte y actividades de fortalecimiento psicosocial. En este sentido se ha avanzado en: la socialización de los avances de la PPMYEG con las referentes de las 20 localidades quienes ejercen la secretaría técnica de estas instancias de participación local, también se realiza acompañamiento al proceso de Puente Aranda para su actualización normativa y dar seguimiento al proceso de elección del nuevo Consejo, con la AL e IDPAC. Se realizó el acompañamiento a AL la Candelaria con la AL para explicar el proceso de actualización normativa y en el COLMyG Fontibón, se trabajó "comunicación asertiva". Se realizaron acciones de información y coordinación del proceso de actualización normativa de los COLMYG en 17 localidades. Se avanzó en el análisis de los documentos de acto normativo en las localidades de: 1,3,4,6,9,10,12,13,14, 16 y 18, se devolvió diagnóstico de COLMYG en la localidad 7. Durante la vigencia se ha logrado caracterizar 53 org, para identificar las necesidades sobre las cuales se requiere trabajar para su fortalecimiento, procurando su incidencia en el territorio. Se logró avanzar en el análisis de 70 caracterizaciones para establecer el plan de trabajo, incluye las caracterizaciones realizadas en la vigencia anterior. </t>
  </si>
  <si>
    <t>el fortalecimiento a las organizaciones, grupos y redes de mujeres, se convierte en una herramienta para territorializar la PPMYEG, posesionar la agenda de las mujeres y lograr una mayor incidencia y participación de las mujeres en los diferentes espacios.</t>
  </si>
  <si>
    <t xml:space="preserve">La estrategia tejiendo mundos de igualdad con NN, es una oportunidad de abordar losa derechos de las mujeres desde la niñez promoviendo su apropiación, y deconstrucción de roles y esterotipos de género que perpetuan las violencias contras las mujeres. Por su parte la Estrategia de Transversalización de género, se hace una herramienta para posesionar la agenda de las mujeres acorde a las necesidades de cada territorio y así mismo   permite avanzar en la incorporación de los enfoques de la PPMYEG en los proyectros locales. y Por ultimo, la territorialización del plan de igualdad, permitió poner en foco en los derechos de la PPMYEG, promover espacios de autocuidado, prevención y atención,  fortalecimiento de capacidades e incidencia de las mujeres, fortalecimiento institucional. </t>
  </si>
  <si>
    <t>CIOM Rural nace con la necesidad de implementar acciones afirmativas por las mujeres rurales y campesinas y se priorizaron las localidades de: Usme, Chapinero, Ciudad Bolívar, Santa fe y Suba. Por otro lado, la CIOM, ha logrado posesionarse en las 5 localidades, ha adelantado procesos de difusión, información y sensibilización, realizado primeras atenciones y canalizado a los dif. servicios, ha garantizado y brindado atención psicosocial y socio jurídica a mujeres rurales y campesinas, en ellas se evidencia una demanda de los servicios por: VIF, violencia económica y barreras institucionales, así como por los impactos y malestares por las VBG. Se destaca el acompañamiento a las organizaciones rurales que participaron de la convocatoria institucional con la OEI. También se logró realizar las conmemoraciones del 8M en las 5 localidades, enfatizando estrategias que promuevan la autonomía económica, la redistribución del cuidado y la transformación de imaginarios y estereotipos de género. Se destaca, la articulación con SDIS especialmente con el programa de ruralidad en Usme,Secretaria de Ambiente Subdirección de Ecosistemas y Ruralidad,IDEARTES, IPES, la participación en la CLIP,a la creación de mesas de trabajo con las mujeres campesinas y rurales de Usme para la participación en el COLMYG.. 
Por otra parte, y a fin de fortalecer la convocatoria e impacto en las jornadas territoriales "Mujer Contigo en tu Barrio" y "Mujer contigo en tu vereda" se contrató a un equipo que apoyará las CIOM a fin de acercar la oferta de los servicios de la entidad en las upz y veredas mas alejadas y/o con mayores índices de violencias contra las mujeres. En este sentido, se ha logrado realizar 142 jornadas.</t>
  </si>
  <si>
    <t xml:space="preserve">La operación del modelo de atención de las CIOM,  se configura en un espacio para el acercamiento a los servcios de la entidad y  apropiación de los derechos de las mujeres en clave de prevención y atención, por otra parte, la CIOM Rural Itinerante, es una acción afirmativa, a las necesidades y de las mujeres campesinas y rurales. </t>
  </si>
  <si>
    <r>
      <t>Los procesos de difusión-movilización, información, sensibilización y los encuentros de conversación psicosocial, que se realizan a través del modelo de atención CIOM, estan encaminados a avanzar hacia el reconococimiento  y apropiación de los derechos de las mujeres en Bogotá, desde los enfoques de la PPMYEG. Durante este periodo, se lograron vincular 18868 mujeres a estos procesos. Siendo importante mencionar que si bien se presenta un leve en enero retraso acorde a lo programado, en os meses siguientes se evidenció el trabajo en equipo y el esfuerzo por gestionar nuevos espacios en las localidades para la consecución de esta meta</t>
    </r>
    <r>
      <rPr>
        <sz val="11"/>
        <color rgb="FFFF0000"/>
        <rFont val="Times New Roman"/>
        <family val="1"/>
      </rPr>
      <t xml:space="preserve">. </t>
    </r>
  </si>
  <si>
    <r>
      <t>La atención socio jurídica desde el nivel de orientación y asesoría, en el marco de la implementación de la Estrategia de Justicia de Género de la entidad, a través del equipo CIOM, permite avanzar en la garantía y restablecimiento de los derechos de las mujeres, brindándoles herramientas que les permitan acceder a la justicia de una manera informada, desde los enfoques de género.  Durente este periodo, con el equipo de planta y de contratistas a cargo de este servicio</t>
    </r>
    <r>
      <rPr>
        <b/>
        <sz val="11"/>
        <color theme="1"/>
        <rFont val="Times New Roman"/>
        <family val="1"/>
      </rPr>
      <t xml:space="preserve"> se logró realizar 4593 atenciones socio jurídicas desde las CIOM</t>
    </r>
    <r>
      <rPr>
        <sz val="11"/>
        <color theme="1"/>
        <rFont val="Times New Roman"/>
        <family val="1"/>
      </rPr>
      <t>.  El aumento de las atenciones versus lo programado, se debe a la demanda de la ciudadanía.Con base en los resultados obtenidos,  se evaluará  la reprogramación de esta meta.</t>
    </r>
  </si>
  <si>
    <r>
      <t>El modelo de atención de las CIOM, contempla entre otras, el servicio de orientación y acompañamiento psicosocial, que busca brindarle herramientas a las mujeres para afrontar los impactos de las violencias basadas en género y con ello avanzar hacia el ejercicio pleno de sus derechos, desde el empoderamiento y apropiación de los mismos.</t>
    </r>
    <r>
      <rPr>
        <b/>
        <sz val="11"/>
        <color theme="1"/>
        <rFont val="Times New Roman"/>
        <family val="1"/>
      </rPr>
      <t xml:space="preserve"> Durante este periodo, con el equipo de planta y de contratistas a cargo de este servicio se logró realizar 4152 atenciones psicosociales desde las CIOM. </t>
    </r>
    <r>
      <rPr>
        <sz val="11"/>
        <color theme="1"/>
        <rFont val="Times New Roman"/>
        <family val="1"/>
      </rPr>
      <t xml:space="preserve"> El aumento de las atenciones versus lo programado, se debe a la demanda de la ciudadanía. Con base en los resultados obtenidos, se evaluará  la reprogramación de esta meta.</t>
    </r>
  </si>
  <si>
    <r>
      <t xml:space="preserve">Desde el componente de empoderamiento en el ejercicio de sus derechos, se brinda orientación y acompañamiento psicosocial que busca, a través de la atención individual, el reconocimiento de los recursos y capacidades de afrontamiento que tienen las mujeres con el propósito de fortalecer los procesos de exigibilidad como sujetas políticas y ciudadanas de derechos, desde las perspectivas y enfoques de la PPMyEG: enfoque de género, diferencial y de derechos humanos de las mujeres. El acompañamiento psicosocial implica poner el foco en la especificidad de cada ciudadana: sus necesidades, problemáticas, intereses, creencias y características particulares, con el fin de brindar una atención integral y garantizar la diversidad, igualdad efectiva, acción sin daño, ejercicio de derechos y no discriminación. </t>
    </r>
    <r>
      <rPr>
        <b/>
        <sz val="11"/>
        <color theme="1"/>
        <rFont val="Times New Roman"/>
        <family val="1"/>
      </rPr>
      <t xml:space="preserve">Durante este período, desde el equipo de planta de las CIOM se realizaron 3669 atenciones psicosociales. </t>
    </r>
    <r>
      <rPr>
        <sz val="11"/>
        <color theme="1"/>
        <rFont val="Times New Roman"/>
        <family val="1"/>
      </rPr>
      <t xml:space="preserve">El aumento de las atenciones versus lo programado, se debe a la demanda de la ciudadanía. Con base en los resultados obtenidos,  se evaluará la reprogramación de la magnitud. </t>
    </r>
  </si>
  <si>
    <r>
      <t xml:space="preserve">En prevención y atención de violencia contra las mujeres, las CIOM en armonía con la Resolución Interna 435 de 2020  “Por medio de la cual se desarrollan los objetivos, principios y componentes de la Estrategia de Justicia de Género, se deroga la Resolución Interna 428 de 2017 y se dictan otras otras disposiciones”, orienta y asesora a las mujeres considerando su contexto económico, social, familiar, cultural entre otros factores, buscando transformar proyectos de vida, romper  ciclos de violencia, relaciones de poder, subordinación y exclusión, apoyando la búsqueda de su autonomía económica, el control de los recursos y el acceso a los bienes y servicios. Este servicio, que constituye en uno de los escenarios principales  para las mujeres en las 20 localidades de Bogotá, que les permite avanzar en el reconocimiento de sus derechos, conocer las rutas para hacerlos exigibles, el restablecimiento en los casos que hayan sido vulnerados o restringidos y la identificación y superación de barreras que se presentan para su efectiva materialización, a través de la articulación interinstitucional e intersectorial con autoridades administrativas y judiciales competentes. En este sentido, desde las CIOM se brinda los niveles de orientación y asesoría socio jurídica. Durante este periodo, </t>
    </r>
    <r>
      <rPr>
        <b/>
        <sz val="11"/>
        <color theme="1"/>
        <rFont val="Times New Roman"/>
        <family val="1"/>
      </rPr>
      <t xml:space="preserve">se realizaron 4155 atenciones desde el equipo de planta de la CIOM.  </t>
    </r>
    <r>
      <rPr>
        <sz val="11"/>
        <color theme="1"/>
        <rFont val="Times New Roman"/>
        <family val="1"/>
      </rPr>
      <t>El aumento de las atenciones versus lo programado, se debe a la demanda de la ciudadanía. Con base en los resultados obtenidos, se evaluará la reprogramación de la magnitud.</t>
    </r>
  </si>
  <si>
    <t xml:space="preserve">En el marco del modelo de atención de las CIOM, la implementación de las acciones de PIOEG para la territorialización de la PPMYEG, es un accionar constante a fin de avanzar en la apropiación de los derechos de las mujeres en las 20 localidades. Para este periodo, se han implementado: (1 acción en el marco del derecho a la paz, dentro de las cuales se destaca el acompañamiento técnico para construir una estrategia preliminar de participación de las mujeres de Sumapaz en PDET y acompañar este ejercicio en Sumapaz, (3) acciones en el marco del derecho a una vida libre de violencias, entre las cuales se destacan el desarrollo de las jornadas territoriales; (6) acciones en el marco del derecho a la participación y representación política, entre las cuales, se destaca la convocatoria realizada en el marco del convenio con la OEI, el acompañamiento técnico a  organizaciones étnicas para la construcción de sus inciativas y la caracterización de organizaciones de mujeres, también el proceso de asistencia técnica a los FDL, así como los procesos de sensibilización a mujeres y a servidoras y servidores, entorno a presupuestos participativos, planeación local y enfoques de la PPMYEG orientados a fortalecer las herramientas para avanzar en la territorialización de  la PPMYEG; (3) acción en el marco del derecho a una cultura libre de sexismo, resaltando el los talleres en el marco del Día Internación de las Manos Rojas, orientado a la visibilización y prevención del reclutamiento forzado en NN, las actividades en el marco de la conmemoración 8M, mes de la niñez y la recreación, así como las actividades de bienestar y uso del tiempo libre en las CIOM; (1) acción en el marco del derecho a la salud plena, en los cuales se puede observar los diferentes procesos en torno a este derecho y específicamente en torno a los derecho sexuales y derechos reproductivos y por último, (1) acción en torno al derecho al trabajo, en la que se resalta los procesos en diferentes localidades en torno a los trabajos no remunerados. </t>
  </si>
  <si>
    <t>CIOM Rural nace con la necesidad de implementar acciones afirmativas por las mujeres rurales y campesinas y se priorizaron las localidades de: Usme, Chapinero, Ciudad Bolívar, Santa fe y Suba. CIOM Rural nace con la necesidad de implementar acciones afirmativas por las mujeres rurales y campesinas y se priorizaron las localidades de: Usme, Chapinero, Ciudad Bolívar, Santa fe y Suba. Por otro lado, la CIOM, ha logrado posesionarse en las 5 localidades, ha adelantado procesos de difusión, información y sensibilización, realizado primeras atenciones y canalizado a los dif. servicios, ha garantizado y brindado atención psicosocial y socio jurídica a mujeres rurales y campesinas, en ellas se evidencia una demanda de los servicios por: VIF, violencia económica y barreras institucionales, así como por los impactos y malestares por las VBG. Se destaca el acompañamiento a las organizaciones rurales que participaron de la convocatoria institucional con la OEI. También se logró realizar las conmemoraciones del 8M en las 5 localidades, enfatizando estrategias que promuevan la autonomía económica, la redistribución del cuidado y la transformación de imaginarios y estereotipos de género. Se destaca, la articulación con SDIS especialmente con el programa de ruralidad en Usme,Secretaria de Ambiente Subdirección de Ecosistemas y Ruralidad,IDEARTES, IPES, la participación en la CLIP,a la creación de mesas de trabajo con las mujeres campesinas y rurales de Usme para la participación en el COLMYG..</t>
  </si>
  <si>
    <t xml:space="preserve"> Las jornadas territoriales "Mujer Contigo en tu Barrio" y "Mujer contigo en tu vereda" buscan acercar la oferta del servicios de la entidad en las UPZ  y veredas más alejadas y/o con mayores indices de violencias contra las mujeres. En lo corrido del año se han realizado 142 jornadas territoriales. </t>
  </si>
  <si>
    <t xml:space="preserve">La diferencia entre los giros programados para abril que no se pagaron corresponden a: orden de compra de equipo de telecomunicaciones (cancelada), 15 millones programados por la DGAF para el servicio de vigilancia no girados por esta dirección. Adicionalmente, la programación de giros obedecía a la programación de arrendamientos y bolsas que no se han suscrito dentro de las que se encuentran: Papelería, logística y extintores. </t>
  </si>
  <si>
    <r>
      <t xml:space="preserve">El convenio 911 de 2021 con la OEI, tiene como propósito: convocar, seleccionar, evaluar y acompañar iniciativas de innovación social para el fortalecimiento a las organizaciones, colectivos y grupos de mujeres enmarcada en la lucha contra la discriminación y la violencia hacia las mujeres, este convenio por cronograma inició este año. Así las cosas, durante el mes de enero se definieron los términos de referencia para el proceso de convocatoria  y de la concertación étnica a los incentivos y se conformó el equipo de profesionales para acompañar y dar seguimiento a estas iniciativas. Durante febrero, se abrió la convocatoria "Bogotá con las Mujeres", logrando la recepción de 137 iniciativas de organizaciones de mujeres, de las cuales fueron seleccionadas </t>
    </r>
    <r>
      <rPr>
        <sz val="11"/>
        <color theme="4"/>
        <rFont val="Times New Roman"/>
        <family val="1"/>
      </rPr>
      <t>50</t>
    </r>
    <r>
      <rPr>
        <sz val="11"/>
        <rFont val="Times New Roman"/>
        <family val="1"/>
      </rPr>
      <t xml:space="preserve">. Se realizó acompañamiento tècnico a las organizaciones étnicas correspondientes a las concertaciones para la construcción de sus iniciativas:2 organizaciones del pueblo Rom, 2 organizaciones de mujeres afrocolombianas, 1 organización de mujeres palenqueras, 4 cabildos indígenas y 1 organización raizal. Por otra parte, se realizó un diplomado en "Marketing Digital y Comercialización", dentro del Convenio en mención,que logró la inscripción de 430 mujeres residentes en Bogotá, igualmente se está trabajando en la apertura de otro diplomado dado la alta demanda por parte de las org. Se consolidó un listado de mujeres para recibir los incentivos a la participación desde las localidades, quedando preseleccionadas 200 mujeres. Por otro lado, se gestaron diversas reuniones en clave de articulación para la consolidación de oferta distrital para las organizaciones, con Camara de Comercio, Secretaría Jurídica Distrital, </t>
    </r>
  </si>
  <si>
    <t xml:space="preserve">La atención socio jurídica especializada en los enfoques de derechos humanos de las mujeres, género y diferencial, que se brinda desde las Casas de Igualdad de Oportunidades para las Mujeres, contribuye de manera progresiva y significativa para que las mujeres ejerzan el derecho al acceso a la administración de justicia con elementos que les permite identificarse como sujetas de derechos, dotándolas de herramientas que les facilita exigir el restablecimiento y garantía de sus derechos, disminuyendo y afrontando las barreras de acceso al ejercicio pleno de su ciudadanía. Se resaltan las atenciones realizadas a las mujeres campesinas y rurales, a través del a CIOM Rural Itinerante, como una acción afirmativa con la ruralidad de Bogotá, adicionalmente, atendió y dió respuesta a la demanda de servicios, principalmente de las localidades: knnedy y  San Cristóbal. En total se han realizado 438 orientaciones y/o asesorįas socio jurídicas. </t>
  </si>
  <si>
    <t>Durante enero de 2022, se contrató al equipo al cargo de la Estrategia Tejiendo Mundos de Igualdad con Niñas y Niños para todo el Disitrito, logrando avanzar en la difusión de la misma y generando articulaciones para la continuación de esta estrategia en las 20 localidades. En la vigencia, se logró vincular a 3326 NN a la estrategia en la mayoria de las localidades a excepción de: Chapinero, la Candelaria y Sumapaz. Se destaca los talleres realizados en el marco del día Internacional de las Manos Rojas, orientado a la visibilización y prevención del reclutamiento forzado de niñas y niños, y también  los encuentro en el marco del 11 de Febrero Día Internacional de la Mujer y la Niña en la Ciencia, los talleres realizados en el marco del 8M. También se inició la Hora del Cuento, como un encuentro distrital semanal donde a través de las lectura se reflexiona en torno a los derechos de las mujeres y la necesidad de continuar trabajado por un mundo equitativo, libre, sin discriminación y violencia de género. También se realizó  2 encuentros formativos en el marco de la conmemoración del 8M dirigidos a estudiantes de la Licenciatura en Educación Infantil, con la participación de adolescentes y docentes. Adicionalmente, se elaboró un mural en la CIOM Santa fé en el lugar destinado para el encuentro de niñas y niños, como parte de la articulación CIOM y Manzana del cuidado y se realizó un taller con NN en su inaguración. Se resalta las acciones realizadas en abril en el marco del mes de la niñez y la recreación.</t>
  </si>
  <si>
    <r>
      <t>La implementación de la estrategia de fortalecimiento a organizaciones sociales de mujeres, en respuesta al modelo de atención de las CIOM y con el ánimo de brindarle herramientas a los procesos organizativos para las mujeres,  para mejorar su incidencia en el territorio en el marco de la PPMYEG, es una apuesta para la actual vigencia. En este sentido,se contrató el personal de apoyo a cargo de esta meta, se definieron los términos de referencia para la convocatoria a las organizaciones en el marco del convenio 911 de 2021 con la OEI, y se abrió la convocatoria en el mes de febrero para que las organizaciones presentaran  sus iniciativas y  participen de este proceso; se inscribieron 137 iniciativas  que se evaluaron  y se seleccionaron  48. Así mismo, se brindó asistencia técnica a 10 organizaciones étnicas para la construcción de sus inciativas. Por otro lado, se realizóel diplomado de Marketing Digital y Comercialización, logrando la inscripción de 430 mujeres residentes de Bogotá y se consolidó el listado de mujeres que  serán beneficiarias de los incentivos a la participación. Por último,  en lo corrido del años, se han caracterizado 53 organizaciones</t>
    </r>
    <r>
      <rPr>
        <sz val="11"/>
        <color rgb="FFFF0000"/>
        <rFont val="Times New Roman"/>
        <family val="1"/>
      </rPr>
      <t xml:space="preserve"> </t>
    </r>
    <r>
      <rPr>
        <sz val="11"/>
        <rFont val="Times New Roman"/>
        <family val="1"/>
      </rPr>
      <t xml:space="preserve">, siendo este el inicio de su proceso de para el fortalecimiento y se ha devuelto el analisis de las caracterizaciones de 70 org, incluidas las ya caracterizadas en la vigencia anterior, para avanzar en la construcción de su plan de trabajo. </t>
    </r>
  </si>
  <si>
    <r>
      <t>Los procesos de difusión-movilización, información, sensibilización y los encuentros de conversación psicosocial, que se realizan a través del modelo de atención CIOM, estan encaminados a avanzar hacia el reconocimiento  y apropiación de los derechos de las mujeres en Bogotá, desde los enfoques de la PPMYEG. Durante este periodo, s</t>
    </r>
    <r>
      <rPr>
        <b/>
        <sz val="11"/>
        <color theme="1"/>
        <rFont val="Times New Roman"/>
        <family val="1"/>
      </rPr>
      <t>e logró vincular 18868 mujeres a estos procesos</t>
    </r>
    <r>
      <rPr>
        <sz val="11"/>
        <color theme="1"/>
        <rFont val="Times New Roman"/>
        <family val="1"/>
      </rPr>
      <t>. Siendo importante mencionar que si bien se presenta un leve retraso acorde a lo programado, en los meses siguientes se evidenció el trabajo en equipo y el esfuerzo por gestionar nuevos espacios en las localidades para la consecución de esta meta</t>
    </r>
    <r>
      <rPr>
        <sz val="11"/>
        <color rgb="FFFF0000"/>
        <rFont val="Times New Roman"/>
        <family val="1"/>
      </rPr>
      <t xml:space="preserve">. </t>
    </r>
  </si>
  <si>
    <t>Durante este periodo, se logró avanzar sustancialmente en los proceso de contratación del equipo que liderara la implementación de la estrategia de fortalecimiento a las organizaciones, así como los términos de referencia para la convocatoria en el marco de la ejecución del convenio 911 de 2021 con la OEI. En este sentido, durante el mes de febrero se abrió la convocatoria para que las organizaciones presentaran sus inciativas, postulándose 137 iniciativas de las cuales serán evaluadas para identificar 48 que seran beneficiadas de este proceso, así mismo se logró brindar asistencia técnica a 10 organizaciones étnicas para la construcción de su iniciativa de la siguiente manera: 2 organizaciones del pueblo Rom, 2 organizaciones de mujeres afrocolombianas, 1 organización de mujeres palenqueras, 4 cabildos indígenas y 1 organización raizal. Y por último, en febrero se logró la caracterización de 12 organizaciones de mujeres, . En marzo se consolidó un listado de mujeres para recibir los inventivos a la participación desde las localidades, quedando preseleccionadas 200. Se dió acompañamiento a 10 concertaciones étnicas para la implementación de las iniciativas, desarrollando procesos con las organizaciones de los pueblos ROM, mujeres indígenas, palenqueras y afro. Se ha caracterizado a 53 organizaciones de mujeres de las diferentes localidades de Bogotá siendo este el primer paso para identificar sus necesidad y poder establecer un plan de trabajo orientado a su fortalecimiento.</t>
  </si>
  <si>
    <r>
      <t xml:space="preserve">Durante el periodo, se logró la contratación del equipo de fortalecimiento a las organizaciones y se avanzó en la realización de empalme para el seguimiento a la caracterización de las organizaciones diagnosticadas durante el año 2021. Igualmente, se avanzó en las concertaciones de las reuniones con los grupos étnicos, específicamente con las mujeres palenqueras, indígenas, afrodescendientes y Rrom. Con relación al fortalecimiento a los COLMYG, se realizó un plan de trabajo que contempla: terminar procesos de diagnóstico de los COLMYG en las diferentes localidades, socializar la propuesta de normativa de los COLMYG en toda la ciudad, desarrollar procesos de información y sensibilización virtuales dirigidos a las organizaciones de mujeres participantes y a las entidades que hacen parte de los Comités y actividades de fortalecimiento psicosocial.  Durante la vigencia, se ha logrado caracterizar </t>
    </r>
    <r>
      <rPr>
        <sz val="11"/>
        <color theme="4"/>
        <rFont val="Times New Roman"/>
        <family val="1"/>
      </rPr>
      <t>57</t>
    </r>
    <r>
      <rPr>
        <sz val="11"/>
        <rFont val="Times New Roman"/>
        <family val="1"/>
      </rPr>
      <t xml:space="preserve"> organizaciones, este proceso es fundamental para identificar las necesidades sobre las cuales se requiere trabajar para le fortalecimiento de las organizaciones procurando su incidencia en el territorio. Por otro lado, se socializaron los avances de la PPMYEG con las referentas de las 20 localidades quienes ejercen la secretaría técnica de estas instancias de participación local, también se realizó acompañamiento al proceso de Puente Aranda para garantizar su actualización normativa y dar seguimiento al proceso de elección del nuevo Consejo, con la alcaldía local e IDPAC. Igualmente se realizó el acompañamiento a la Candelaria con alcaldía local y referenta de la SDMujer para explicar el proceso de actualización normativa, En Ciudad Bolívar se realiza primera sensibilización sobre política pública (CONPES 14), y en el COLMyG Fontibón, se trabajo "comunicación asertiva". En abril, se realizaron acciones de información y coordinación del proceso de actualización normativa de los COLMYG en 17 localidades. Se avanzó en el análisis de los documentos de acto normativo en las localidades de: 1,3,4,6,9,10,12,13,14, 16 y 18, se devolvió diagnóstico de COLMYG en la localidad 7.</t>
    </r>
  </si>
  <si>
    <t>Para el mejoramiento de la calidad de vida de las mujeres y su empoderamiento el servicio de orientación psicosocial de las Casas de Igualdad de Oportunidades para las Mujeres se constituye en un espacio privado de reflexión sobre las violencias y malestares que afrontan, en el que se identifica el impacto emocional y relacional de estas problemáticas, se informa las rutas de atención, visibilizando los recursos y las redes de apoyo con las que cuentan las ciudadanas participantes. En este contexto, para la vigencia 2022, se contrató a un equipo de apoyo para dinamizar el modelo de atención de las CIOM con relación a este servicio, con el fin de optimizar y acelerar la respuesta por la alta demanda en algunas localildades. En este sentido, durante el cuatrimestre se han realizado 483 atenciones psicosociales a través de la operación del modelo de las CIOM. Se evidencia una alta demanda de este servicio, que se refleja en el aumento mensual de las atenciones y las agendas de las CIOM</t>
  </si>
  <si>
    <t xml:space="preserve">A fin de continuar con la implementación de las 3 acciones afirmativas: plan de igualdad de oportunidades, la Estrategia Tejiendo Mundos de igualdad con Niñas y Niños-ETMINN, y la Estrategia de Transversalización de los enfoques de la PPMYEG, se realizó durante enero, la contratación del personal a cargo. Así las cosas, en febrero, se desarrollaron diferentes procesos, entre los cuales se destaca: Los talleres liderados por la ETMINN en el marco del día internacional de las Manos Rojas encaminadas a la prevención del reclutamiento forzado de NN; los talleres  en el Marco del Día de la Mujer y de la Niña en la Ciencia, y el mes de la niñez logrando vincular a 3326  NN durante el periodo. Por otro lado, se brindó  asistencia técnica a 10 localidades (Antonio Nariño, La Candelaria, Chapinero, Los Mártires, Kennedy, Bosa, RUU, San Cristóbal, Usme y Teusaquillo) en el marco de los proyectos asociadas al sector, y por último, las acciones afirmativas en el marco de plan de igualdad, resaltando principalmente, la asistencia y acompañamiento en el marco de PDET, en Sumapaz; así como,las actividades de bienestar que se promueven en las CIOM a fin de brindar espacios de uso del tiempo para las mujeres y las conmemoraciones locales del s actividades en el marco de la conmemoración 8M, mes de la niñez y recreación, en el marco del derecho a una cultura libre de sexismo, así como, también las acciones en el marco del derecho  a la participación por las acciones de fortalecimiento a grupos de mujeres y COLMYG que busca brindar  herramientas para mejorar su incidencia. </t>
  </si>
  <si>
    <t>Garantizar el personal y los contratos de arrendamiento, aseo y vigilancia y transporte para la implementación del Modelo de Atención de las CIOM,  permite avanzar en la territorialización de la PPMYEG. Durante este periodo, se logró avanzar sustancialmente en la contratación programada para la actual vigencia.  Por otro lado, se fortaleció la estrategia territorial, con un equipo de apoyo contratado para  las jornadas territoriales "Mujer Contigo en tu Barrio y Mujer Contigo en tu Vereda" que se configura como una apuesta de desconcentración del modelo de atención de las CIOM, respondiendo a las nuevas dinámicas de la ciudad y de las mujeres y  acercando la oferta, así las cosas durante este cuatrimestre se ha logrado realizar 142 jornadas territoriales. Por otro lado, se continuó con  la implementación del modelo de atención para la ruralidad con la CIOM Rural, como una acción afirmativa para las mujeres rurales y campesinas, generando diversos proceso de articulación a fin de acercar la oferta institucional desde los enfoques de la PPMYEG, y brindando atención psicosocial y socio jurídica con un enfoque diferencial y especializado en género. Por otro lado, se destaca la inaguración de la CIOM de Santa Fe, en febrero, como centro de encuentro de las mujeres que articula el sistema distrital de cuidado.</t>
  </si>
  <si>
    <t xml:space="preserve">Durante enero de 2022, se logró contratar al equipo de apoyo que acompaña la implementación de esta estrategia para las 20 localidades. Siendo importante aclarar, que no se participó en ningún comité técnico, teniendo en cuenta que las Alcaldias Locales  en el primer mes del año se encuentran en cierre de la vigencia anterior y planeación de la actual vigencia.  En febrero, se inició con esta Estrategia, en respuesta al llamado de los Fondos de Desarrollo Local - FDL, logrando asistir a comités técnicos de  6 localidades: Chapinero, Los Mártires,Kennedy, Bosa, RUU y Teusaquillo con los proyectos asociadas al sector mujeres, estrategia de cuidado a cuidadoras, prevención del feminicidio y construcción de ciudadanía. Se destaca, principalmente, la visita técnica a los Martires, por solicitud de la Alcaldía Local, a las actividades desarrolladas en el marco de la ejecución del proyecto asociado a estrategia de cuidado a cuidadoras, la realización de estas actividades permite a las alcaldías contar con los lineamientos técnicos necesarios para la incorporación de los enfoques de la PPMYEG en los proyectos de inversión local. En marzo, se logró brindar asistencia técnica en 9 localidades: Antonio Nariño, Bosa, chapinero, Kennedy, Los Martires, Usme, Teusaquillo, San Cristobal y la Candelaria. en Abril se llegó a tres localidades 3 localidades: Antonio Nariño, Teusaquillo y  Usme. Total de localidades con asistencia técnica: 10 . </t>
  </si>
  <si>
    <t>A fin de garantizar la operación del modelo de atención de las CIOM, durante el mes de enero se adicionó el contrato de vigilancia de las CIOM (No. 664/21). Se suscribieron los contratos de arrendamiento de los inmuebles de: Usaquén, San Cristóbal, Los Mártires, Antonio Nariño  y RUU. En el mes de febrero, se realizó la adición del contrato de arrendamiento de Kennedy (No.492 de 2021), y se pagaron los servicios públicos de las CIOM. En marzo, se adicionó los siguientes contratos de arrendamientos: Teusaquillo, Candelaria, Tunjuelito, Puente Aranda, Ciudad Bolivar y Chapinero. Adicionalmente, se adicionó y prórrogó a la orden de compra 66587 de 2021 aseo y cafeteria. Abril: se suscribió los contratos de transporte y trasteo.</t>
  </si>
  <si>
    <t>A fin  de garantizar la operación del modelo de atención de las CIOM, se lograron suscribir 58 contratos de prestación de servicios, durante el trimestre</t>
  </si>
  <si>
    <r>
      <t>Durante enero de 2022, se contrató al equipo al cargo de la Estrategia Tejiendo Mundos de Igualdad con Niñas y Niños para todo el Disitrito, logrando avanzar en la difusión de la misma y generando articulaciones para la continuación de esta estrategia en las 20 localidades. En el primer trimestre,</t>
    </r>
    <r>
      <rPr>
        <b/>
        <sz val="11"/>
        <rFont val="Times New Roman"/>
        <family val="1"/>
      </rPr>
      <t xml:space="preserve"> se logró vincular a 3326 NN a la estrategia </t>
    </r>
    <r>
      <rPr>
        <sz val="11"/>
        <rFont val="Times New Roman"/>
        <family val="1"/>
      </rPr>
      <t>en la mayoria de las localidades a excepción de: Chapinero, la Candelaria y Sumapaz. Se destaca los talleres realizados en el marco del día Internacional de las Manos Rojas, orientado a la visibilización y prevención del reclutamiento forzado de niñas y niños, y también  los encuentro en el marco del 11 de Febrero Día Internacional de la Mujer y la Niña en la Ciencia, los talleres realizados en el marco del 8M. También se inició la Hora del Cuento, como un encuentro distrital semanal donde a través de las lectura se reflexiona en torno a los derechos de las mujeres y la necesidad de continuar trabajado por un mundo equitativo, libre, sin discriminación y violencia de género. También se realizaron 2 encuentros formativos en el marco de la conmemoración del 8M dirigidos a estudiantes de la Licenciatura en Educación Infantil, con la participación de adolescentes y docentes, igualmente las acciones en abril enmarcadas en el mes de niñez y la recreación. Adicionalmente, se elaboró el mural en la CIOM Santa fé para ofrecer un espacio de encuentro para niñas y niños en articulación CIOM y Manzana del cuidado, además se realizó un taller con NN en su inaguració</t>
    </r>
    <r>
      <rPr>
        <sz val="11"/>
        <color theme="4"/>
        <rFont val="Times New Roman"/>
        <family val="1"/>
      </rPr>
      <t xml:space="preserve">n. Se evidencia una alta demanda del servicio de este Estrategia por lo que se reprogamó la meta.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</si>
</sst>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1" formatCode="_-* #,##0_-;\-* #,##0_-;_-* &quot;-&quot;_-;_-@_-"/>
    <numFmt numFmtId="44" formatCode="_-&quot;$&quot;* #,##0.00_-;\-&quot;$&quot;* #,##0.00_-;_-&quot;$&quot;* &quot;-&quot;??_-;_-@_-"/>
    <numFmt numFmtId="164" formatCode="#,##0\ &quot;€&quot;;\-#,##0\ &quot;€&quot;"/>
    <numFmt numFmtId="165" formatCode="_-* #,##0\ &quot;€&quot;_-;\-* #,##0\ &quot;€&quot;_-;_-* &quot;-&quot;\ &quot;€&quot;_-;_-@_-"/>
    <numFmt numFmtId="166" formatCode="_-* #,##0\ _€_-;\-* #,##0\ _€_-;_-* &quot;-&quot;\ _€_-;_-@_-"/>
    <numFmt numFmtId="167" formatCode="_-* #,##0.00\ &quot;€&quot;_-;\-* #,##0.00\ &quot;€&quot;_-;_-* &quot;-&quot;??\ &quot;€&quot;_-;_-@_-"/>
    <numFmt numFmtId="168" formatCode="_-* #,##0.00\ _€_-;\-* #,##0.00\ _€_-;_-* &quot;-&quot;??\ _€_-;_-@_-"/>
    <numFmt numFmtId="169" formatCode="_(&quot;$&quot;\ * #,##0.00_);_(&quot;$&quot;\ * \(#,##0.00\);_(&quot;$&quot;\ * &quot;-&quot;??_);_(@_)"/>
    <numFmt numFmtId="170" formatCode="_ &quot;$&quot;\ * #,##0.00_ ;_ &quot;$&quot;\ * \-#,##0.00_ ;_ &quot;$&quot;\ * &quot;-&quot;??_ ;_ @_ "/>
    <numFmt numFmtId="171" formatCode="&quot;$&quot;\ #,##0"/>
    <numFmt numFmtId="172" formatCode="_-* #,##0\ _€_-;\-* #,##0\ _€_-;_-* &quot;-&quot;??\ _€_-;_-@_-"/>
    <numFmt numFmtId="173" formatCode="0.0%"/>
    <numFmt numFmtId="174" formatCode="[$$-240A]\ #,##0;[Red][$$-240A]\ #,##0"/>
    <numFmt numFmtId="175" formatCode="#,##0;[Red]#,##0"/>
    <numFmt numFmtId="176" formatCode="_-[$$-240A]\ * #,##0.00_-;\-[$$-240A]\ * #,##0.00_-;_-[$$-240A]\ * &quot;-&quot;??_-;_-@_-"/>
    <numFmt numFmtId="177" formatCode="_-[$$-240A]\ * #,##0_-;\-[$$-240A]\ * #,##0_-;_-[$$-240A]\ * &quot;-&quot;??_-;_-@_-"/>
    <numFmt numFmtId="178" formatCode="0.000%"/>
  </numFmts>
  <fonts count="53"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b/>
      <sz val="9"/>
      <color indexed="8"/>
      <name val="Tahoma"/>
      <family val="2"/>
    </font>
    <font>
      <sz val="9"/>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i/>
      <sz val="11"/>
      <name val="Times New Roman"/>
      <family val="1"/>
    </font>
    <font>
      <b/>
      <sz val="12"/>
      <name val="Times New Roman"/>
      <family val="1"/>
    </font>
    <font>
      <sz val="8"/>
      <name val="Calibri"/>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8"/>
      <color theme="0" tint="-0.34998626667073579"/>
      <name val="Calibri"/>
      <family val="2"/>
      <scheme val="minor"/>
    </font>
    <font>
      <b/>
      <sz val="12"/>
      <color theme="1"/>
      <name val="Times New Roman"/>
      <family val="1"/>
    </font>
    <font>
      <b/>
      <sz val="11"/>
      <color theme="0" tint="-0.34998626667073579"/>
      <name val="Times New Roman"/>
      <family val="1"/>
    </font>
    <font>
      <b/>
      <sz val="10"/>
      <color rgb="FF000000"/>
      <name val="Tahoma"/>
      <family val="2"/>
    </font>
    <font>
      <sz val="10"/>
      <color rgb="FF000000"/>
      <name val="Tahoma"/>
      <family val="2"/>
    </font>
    <font>
      <sz val="10"/>
      <color theme="1"/>
      <name val="Calibri"/>
      <family val="2"/>
      <scheme val="minor"/>
    </font>
    <font>
      <sz val="10"/>
      <name val="Calibri"/>
      <family val="2"/>
      <scheme val="minor"/>
    </font>
    <font>
      <b/>
      <sz val="9"/>
      <color rgb="FF000000"/>
      <name val="Tahoma"/>
      <family val="2"/>
    </font>
    <font>
      <sz val="9"/>
      <color rgb="FF000000"/>
      <name val="Tahoma"/>
      <family val="2"/>
    </font>
    <font>
      <sz val="10"/>
      <color rgb="FF000000"/>
      <name val="Calibri"/>
      <family val="2"/>
    </font>
    <font>
      <sz val="10"/>
      <name val="Calibri"/>
      <family val="2"/>
    </font>
    <font>
      <sz val="10"/>
      <color rgb="FFFF0000"/>
      <name val="Arial"/>
      <family val="2"/>
    </font>
    <font>
      <b/>
      <sz val="8"/>
      <color theme="1"/>
      <name val="Times New Roman"/>
      <family val="1"/>
    </font>
    <font>
      <sz val="11"/>
      <color theme="4"/>
      <name val="Times New Roman"/>
      <family val="1"/>
    </font>
  </fonts>
  <fills count="27">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DDDDDD"/>
        <bgColor indexed="64"/>
      </patternFill>
    </fill>
    <fill>
      <patternFill patternType="solid">
        <fgColor theme="0" tint="-0.14999847407452621"/>
        <bgColor indexed="64"/>
      </patternFill>
    </fill>
    <fill>
      <patternFill patternType="solid">
        <fgColor theme="6"/>
        <bgColor indexed="64"/>
      </patternFill>
    </fill>
    <fill>
      <patternFill patternType="solid">
        <fgColor theme="8"/>
        <bgColor indexed="64"/>
      </patternFill>
    </fill>
    <fill>
      <patternFill patternType="solid">
        <fgColor rgb="FFFFFF00"/>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style="thin">
        <color indexed="64"/>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s>
  <cellStyleXfs count="34">
    <xf numFmtId="0" fontId="0" fillId="0" borderId="0"/>
    <xf numFmtId="0" fontId="21" fillId="3" borderId="66" applyNumberFormat="0" applyAlignment="0" applyProtection="0"/>
    <xf numFmtId="49" fontId="23" fillId="0" borderId="0" applyFill="0" applyBorder="0" applyProtection="0">
      <alignment horizontal="left" vertical="center"/>
    </xf>
    <xf numFmtId="0" fontId="24" fillId="4" borderId="67" applyNumberFormat="0" applyFont="0" applyFill="0" applyAlignment="0"/>
    <xf numFmtId="0" fontId="24" fillId="4" borderId="68" applyNumberFormat="0" applyFont="0" applyFill="0" applyAlignment="0"/>
    <xf numFmtId="0" fontId="26" fillId="5" borderId="0" applyNumberFormat="0" applyProtection="0">
      <alignment horizontal="left" wrapText="1" indent="4"/>
    </xf>
    <xf numFmtId="0" fontId="27" fillId="5" borderId="0" applyNumberFormat="0" applyProtection="0">
      <alignment horizontal="left" wrapText="1" indent="4"/>
    </xf>
    <xf numFmtId="0" fontId="25" fillId="6" borderId="0" applyNumberFormat="0" applyBorder="0" applyAlignment="0" applyProtection="0"/>
    <xf numFmtId="16" fontId="28" fillId="0" borderId="0" applyFont="0" applyFill="0" applyBorder="0" applyAlignment="0">
      <alignment horizontal="left"/>
    </xf>
    <xf numFmtId="0" fontId="29" fillId="7" borderId="0" applyNumberFormat="0" applyBorder="0" applyProtection="0">
      <alignment horizontal="center" vertical="center"/>
    </xf>
    <xf numFmtId="168" fontId="21" fillId="0" borderId="0" applyFont="0" applyFill="0" applyBorder="0" applyAlignment="0" applyProtection="0"/>
    <xf numFmtId="166" fontId="21" fillId="0" borderId="0" applyFont="0" applyFill="0" applyBorder="0" applyAlignment="0" applyProtection="0"/>
    <xf numFmtId="41" fontId="21" fillId="0" borderId="0" applyFont="0" applyFill="0" applyBorder="0" applyAlignment="0" applyProtection="0"/>
    <xf numFmtId="168" fontId="5" fillId="0" borderId="0" applyFont="0" applyFill="0" applyBorder="0" applyAlignment="0" applyProtection="0"/>
    <xf numFmtId="167" fontId="21" fillId="0" borderId="0" applyFont="0" applyFill="0" applyBorder="0" applyAlignment="0" applyProtection="0"/>
    <xf numFmtId="165" fontId="21" fillId="0" borderId="0" applyFont="0" applyFill="0" applyBorder="0" applyAlignment="0" applyProtection="0"/>
    <xf numFmtId="44" fontId="21" fillId="0" borderId="0" applyFont="0" applyFill="0" applyBorder="0" applyAlignment="0" applyProtection="0"/>
    <xf numFmtId="170" fontId="2" fillId="0" borderId="0" applyFont="0" applyFill="0" applyBorder="0" applyAlignment="0" applyProtection="0"/>
    <xf numFmtId="169" fontId="21" fillId="0" borderId="0" applyFont="0" applyFill="0" applyBorder="0" applyAlignment="0" applyProtection="0"/>
    <xf numFmtId="44" fontId="1" fillId="0" borderId="0" applyFont="0" applyFill="0" applyBorder="0" applyAlignment="0" applyProtection="0"/>
    <xf numFmtId="164" fontId="24" fillId="0" borderId="0" applyFont="0" applyFill="0" applyBorder="0" applyAlignment="0" applyProtection="0"/>
    <xf numFmtId="0" fontId="30" fillId="8" borderId="0" applyNumberFormat="0" applyBorder="0" applyAlignment="0" applyProtection="0"/>
    <xf numFmtId="0" fontId="2" fillId="0" borderId="0"/>
    <xf numFmtId="0" fontId="2" fillId="0" borderId="0"/>
    <xf numFmtId="0" fontId="24" fillId="0" borderId="0"/>
    <xf numFmtId="0" fontId="6" fillId="0" borderId="0"/>
    <xf numFmtId="0" fontId="5" fillId="0" borderId="0"/>
    <xf numFmtId="0" fontId="2" fillId="0" borderId="0"/>
    <xf numFmtId="9" fontId="21"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27" fillId="0" borderId="0" applyFill="0" applyBorder="0">
      <alignment wrapText="1"/>
    </xf>
    <xf numFmtId="0" fontId="22" fillId="0" borderId="0"/>
    <xf numFmtId="0" fontId="31" fillId="5" borderId="0" applyNumberFormat="0" applyBorder="0" applyProtection="0">
      <alignment horizontal="left" indent="1"/>
    </xf>
  </cellStyleXfs>
  <cellXfs count="708">
    <xf numFmtId="0" fontId="0" fillId="0" borderId="0" xfId="0"/>
    <xf numFmtId="9" fontId="4" fillId="9" borderId="1" xfId="28" applyFont="1" applyFill="1" applyBorder="1" applyAlignment="1" applyProtection="1">
      <alignment horizontal="center" vertical="center" wrapText="1"/>
      <protection locked="0"/>
    </xf>
    <xf numFmtId="9" fontId="3" fillId="0" borderId="2" xfId="22" applyNumberFormat="1" applyFont="1" applyBorder="1" applyAlignment="1">
      <alignment horizontal="center" vertical="center" wrapText="1"/>
    </xf>
    <xf numFmtId="175" fontId="21" fillId="0" borderId="0" xfId="14" applyNumberFormat="1" applyFont="1" applyBorder="1" applyAlignment="1">
      <alignment vertical="center"/>
    </xf>
    <xf numFmtId="0" fontId="0" fillId="0" borderId="3" xfId="0" applyBorder="1" applyAlignment="1">
      <alignment horizontal="center"/>
    </xf>
    <xf numFmtId="0" fontId="0" fillId="10" borderId="1" xfId="0" applyFill="1" applyBorder="1"/>
    <xf numFmtId="9" fontId="4" fillId="10" borderId="1" xfId="28" applyFont="1" applyFill="1" applyBorder="1" applyAlignment="1" applyProtection="1">
      <alignment horizontal="center" vertical="center" wrapText="1"/>
      <protection locked="0"/>
    </xf>
    <xf numFmtId="9" fontId="3" fillId="10" borderId="2" xfId="22" applyNumberFormat="1" applyFont="1" applyFill="1" applyBorder="1" applyAlignment="1">
      <alignment horizontal="center" vertical="center" wrapText="1"/>
    </xf>
    <xf numFmtId="0" fontId="0" fillId="11" borderId="1" xfId="0" applyFill="1" applyBorder="1"/>
    <xf numFmtId="0" fontId="0" fillId="12" borderId="1" xfId="0" applyFill="1" applyBorder="1"/>
    <xf numFmtId="9" fontId="4" fillId="12" borderId="1" xfId="28" applyFont="1" applyFill="1" applyBorder="1" applyAlignment="1" applyProtection="1">
      <alignment horizontal="center" vertical="center" wrapText="1"/>
      <protection locked="0"/>
    </xf>
    <xf numFmtId="9" fontId="3" fillId="12" borderId="2" xfId="22" applyNumberFormat="1" applyFont="1" applyFill="1" applyBorder="1" applyAlignment="1">
      <alignment horizontal="center" vertical="center" wrapText="1"/>
    </xf>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1" xfId="0" applyFill="1" applyBorder="1"/>
    <xf numFmtId="0" fontId="0" fillId="15" borderId="4" xfId="0" applyFill="1" applyBorder="1"/>
    <xf numFmtId="0" fontId="0" fillId="17" borderId="1" xfId="0" applyFill="1" applyBorder="1"/>
    <xf numFmtId="0" fontId="0" fillId="12" borderId="2" xfId="0" applyFill="1" applyBorder="1"/>
    <xf numFmtId="0" fontId="0" fillId="15" borderId="2" xfId="0" applyFill="1" applyBorder="1"/>
    <xf numFmtId="0" fontId="0" fillId="9" borderId="2" xfId="0" applyFill="1" applyBorder="1"/>
    <xf numFmtId="0" fontId="0" fillId="17" borderId="2" xfId="0" applyFill="1" applyBorder="1"/>
    <xf numFmtId="0" fontId="0" fillId="14" borderId="2" xfId="0" applyFill="1" applyBorder="1"/>
    <xf numFmtId="0" fontId="0" fillId="10" borderId="5" xfId="0" applyFill="1" applyBorder="1"/>
    <xf numFmtId="0" fontId="0" fillId="12" borderId="5" xfId="0" applyFill="1" applyBorder="1"/>
    <xf numFmtId="0" fontId="0" fillId="15" borderId="5" xfId="0" applyFill="1" applyBorder="1"/>
    <xf numFmtId="0" fontId="0" fillId="9" borderId="5" xfId="0" applyFill="1" applyBorder="1"/>
    <xf numFmtId="0" fontId="0" fillId="17" borderId="5" xfId="0" applyFill="1" applyBorder="1"/>
    <xf numFmtId="0" fontId="0" fillId="14" borderId="5" xfId="0" applyFill="1" applyBorder="1"/>
    <xf numFmtId="0" fontId="0" fillId="0" borderId="6" xfId="0" applyBorder="1" applyAlignment="1">
      <alignment horizontal="center"/>
    </xf>
    <xf numFmtId="0" fontId="0" fillId="0" borderId="7" xfId="0" applyBorder="1" applyAlignment="1">
      <alignment horizontal="center"/>
    </xf>
    <xf numFmtId="9" fontId="4" fillId="10" borderId="8" xfId="28" applyFont="1" applyFill="1" applyBorder="1" applyAlignment="1" applyProtection="1">
      <alignment horizontal="center" vertical="center" wrapText="1"/>
      <protection locked="0"/>
    </xf>
    <xf numFmtId="9" fontId="3" fillId="10" borderId="9" xfId="22" applyNumberFormat="1" applyFont="1" applyFill="1" applyBorder="1" applyAlignment="1">
      <alignment horizontal="center" vertical="center" wrapText="1"/>
    </xf>
    <xf numFmtId="9" fontId="3" fillId="12" borderId="8" xfId="22" applyNumberFormat="1" applyFont="1" applyFill="1" applyBorder="1" applyAlignment="1">
      <alignment horizontal="center" vertical="center" wrapText="1"/>
    </xf>
    <xf numFmtId="0" fontId="0" fillId="12" borderId="9" xfId="0" applyFill="1" applyBorder="1"/>
    <xf numFmtId="0" fontId="0" fillId="12" borderId="8" xfId="0" applyFill="1" applyBorder="1"/>
    <xf numFmtId="0" fontId="0" fillId="15" borderId="8" xfId="0" applyFill="1" applyBorder="1"/>
    <xf numFmtId="0" fontId="0" fillId="15" borderId="9" xfId="0" applyFill="1" applyBorder="1"/>
    <xf numFmtId="0" fontId="0" fillId="9" borderId="8" xfId="0" applyFill="1" applyBorder="1"/>
    <xf numFmtId="0" fontId="0" fillId="9" borderId="9" xfId="0" applyFill="1" applyBorder="1"/>
    <xf numFmtId="0" fontId="0" fillId="17" borderId="8" xfId="0" applyFill="1" applyBorder="1"/>
    <xf numFmtId="0" fontId="0" fillId="17" borderId="9" xfId="0" applyFill="1" applyBorder="1"/>
    <xf numFmtId="0" fontId="0" fillId="14" borderId="8" xfId="0" applyFill="1" applyBorder="1"/>
    <xf numFmtId="0" fontId="0" fillId="14" borderId="9" xfId="0" applyFill="1" applyBorder="1"/>
    <xf numFmtId="0" fontId="0" fillId="15" borderId="10" xfId="0" applyFill="1" applyBorder="1"/>
    <xf numFmtId="0" fontId="0" fillId="18" borderId="4" xfId="0" applyFill="1" applyBorder="1"/>
    <xf numFmtId="0" fontId="0" fillId="18" borderId="1" xfId="0" applyFill="1" applyBorder="1"/>
    <xf numFmtId="0" fontId="0" fillId="18" borderId="10" xfId="0" applyFill="1" applyBorder="1"/>
    <xf numFmtId="9" fontId="32" fillId="0" borderId="0" xfId="28" applyFont="1" applyBorder="1" applyAlignment="1">
      <alignment horizontal="center" vertical="center"/>
    </xf>
    <xf numFmtId="0" fontId="0" fillId="0" borderId="0" xfId="0" applyAlignment="1">
      <alignment vertical="center"/>
    </xf>
    <xf numFmtId="0" fontId="12" fillId="19" borderId="69" xfId="22" applyFont="1" applyFill="1" applyBorder="1" applyAlignment="1">
      <alignment vertical="center" wrapText="1"/>
    </xf>
    <xf numFmtId="0" fontId="12" fillId="19" borderId="70" xfId="22" applyFont="1" applyFill="1" applyBorder="1" applyAlignment="1">
      <alignment vertical="center" wrapText="1"/>
    </xf>
    <xf numFmtId="0" fontId="12" fillId="19" borderId="71" xfId="22" applyFont="1" applyFill="1" applyBorder="1" applyAlignment="1">
      <alignment vertical="center" wrapText="1"/>
    </xf>
    <xf numFmtId="0" fontId="12" fillId="19" borderId="0" xfId="22" applyFont="1" applyFill="1" applyAlignment="1">
      <alignment vertical="center" wrapText="1"/>
    </xf>
    <xf numFmtId="0" fontId="14" fillId="19" borderId="0" xfId="22" applyFont="1" applyFill="1" applyAlignment="1">
      <alignment vertical="center" wrapText="1"/>
    </xf>
    <xf numFmtId="0" fontId="12" fillId="19" borderId="11" xfId="22" applyFont="1" applyFill="1" applyBorder="1" applyAlignment="1">
      <alignment vertical="center" wrapText="1"/>
    </xf>
    <xf numFmtId="0" fontId="11" fillId="19" borderId="11" xfId="22" applyFont="1" applyFill="1" applyBorder="1" applyAlignment="1">
      <alignment vertical="center" wrapText="1"/>
    </xf>
    <xf numFmtId="0" fontId="11" fillId="19" borderId="12" xfId="22" applyFont="1" applyFill="1" applyBorder="1" applyAlignment="1">
      <alignment vertical="center" wrapText="1"/>
    </xf>
    <xf numFmtId="0" fontId="12" fillId="19" borderId="13" xfId="22" applyFont="1" applyFill="1" applyBorder="1" applyAlignment="1">
      <alignment vertical="center" wrapText="1"/>
    </xf>
    <xf numFmtId="0" fontId="11" fillId="19" borderId="0" xfId="22" applyFont="1" applyFill="1" applyAlignment="1">
      <alignment vertical="center" wrapText="1"/>
    </xf>
    <xf numFmtId="0" fontId="11" fillId="19" borderId="14" xfId="22" applyFont="1" applyFill="1" applyBorder="1" applyAlignment="1">
      <alignment vertical="center" wrapText="1"/>
    </xf>
    <xf numFmtId="0" fontId="0" fillId="0" borderId="72" xfId="0" applyBorder="1" applyAlignment="1">
      <alignment vertical="center"/>
    </xf>
    <xf numFmtId="0" fontId="0" fillId="0" borderId="73" xfId="0" applyBorder="1" applyAlignment="1">
      <alignment vertical="center"/>
    </xf>
    <xf numFmtId="0" fontId="0" fillId="0" borderId="74" xfId="0" applyBorder="1" applyAlignment="1">
      <alignment vertical="center"/>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19" borderId="13" xfId="22" applyFont="1" applyFill="1" applyBorder="1" applyAlignment="1">
      <alignment horizontal="center" vertical="center" wrapText="1"/>
    </xf>
    <xf numFmtId="0" fontId="12" fillId="19" borderId="75" xfId="22" applyFont="1" applyFill="1" applyBorder="1" applyAlignment="1">
      <alignment horizontal="center" vertical="center" wrapText="1"/>
    </xf>
    <xf numFmtId="0" fontId="15" fillId="19" borderId="0" xfId="22" applyFont="1" applyFill="1" applyAlignment="1">
      <alignment horizontal="center" vertical="center" wrapText="1"/>
    </xf>
    <xf numFmtId="0" fontId="12" fillId="19" borderId="0" xfId="22" applyFont="1" applyFill="1" applyAlignment="1">
      <alignment horizontal="center" vertical="center" wrapText="1"/>
    </xf>
    <xf numFmtId="0" fontId="15" fillId="0" borderId="0" xfId="22" applyFont="1" applyAlignment="1">
      <alignment horizontal="center" vertical="center" wrapText="1"/>
    </xf>
    <xf numFmtId="0" fontId="0" fillId="0" borderId="0" xfId="0" applyAlignment="1">
      <alignment horizontal="center" vertical="center" wrapText="1"/>
    </xf>
    <xf numFmtId="0" fontId="11" fillId="19" borderId="15" xfId="22" applyFont="1" applyFill="1" applyBorder="1" applyAlignment="1">
      <alignment vertical="center" wrapText="1"/>
    </xf>
    <xf numFmtId="0" fontId="11" fillId="19" borderId="16" xfId="22" applyFont="1" applyFill="1" applyBorder="1" applyAlignment="1">
      <alignment vertical="center" wrapText="1"/>
    </xf>
    <xf numFmtId="9" fontId="12" fillId="0" borderId="17" xfId="28" applyFont="1" applyFill="1" applyBorder="1" applyAlignment="1" applyProtection="1">
      <alignment horizontal="center" vertical="center" wrapText="1"/>
    </xf>
    <xf numFmtId="0" fontId="16" fillId="2" borderId="0" xfId="22" applyFont="1" applyFill="1" applyAlignment="1">
      <alignment vertical="center" wrapText="1"/>
    </xf>
    <xf numFmtId="0" fontId="33" fillId="19" borderId="13" xfId="0" applyFont="1" applyFill="1" applyBorder="1" applyAlignment="1">
      <alignment vertical="center"/>
    </xf>
    <xf numFmtId="0" fontId="33" fillId="19" borderId="0" xfId="0" applyFont="1" applyFill="1" applyAlignment="1">
      <alignment vertical="center"/>
    </xf>
    <xf numFmtId="0" fontId="33" fillId="19" borderId="14" xfId="0" applyFont="1" applyFill="1" applyBorder="1" applyAlignment="1">
      <alignment vertical="center"/>
    </xf>
    <xf numFmtId="0" fontId="12" fillId="19" borderId="0" xfId="22" applyFont="1" applyFill="1" applyAlignment="1">
      <alignment horizontal="left" vertical="center" wrapText="1"/>
    </xf>
    <xf numFmtId="0" fontId="0" fillId="19" borderId="0" xfId="0" applyFill="1" applyAlignment="1">
      <alignment vertical="center"/>
    </xf>
    <xf numFmtId="0" fontId="11" fillId="19" borderId="13" xfId="22" applyFont="1" applyFill="1" applyBorder="1" applyAlignment="1">
      <alignment vertical="center" wrapText="1"/>
    </xf>
    <xf numFmtId="175" fontId="0" fillId="0" borderId="0" xfId="0" applyNumberFormat="1" applyAlignment="1">
      <alignment vertical="center"/>
    </xf>
    <xf numFmtId="174" fontId="0" fillId="19" borderId="0" xfId="0" applyNumberFormat="1" applyFill="1" applyAlignment="1">
      <alignment vertical="center"/>
    </xf>
    <xf numFmtId="0" fontId="11" fillId="0" borderId="18" xfId="22" applyFont="1" applyBorder="1" applyAlignment="1">
      <alignment horizontal="left" vertical="center" wrapText="1"/>
    </xf>
    <xf numFmtId="166" fontId="12" fillId="0" borderId="10" xfId="11" applyFont="1" applyFill="1" applyBorder="1" applyAlignment="1" applyProtection="1">
      <alignment horizontal="center" vertical="center" wrapText="1"/>
    </xf>
    <xf numFmtId="165" fontId="21" fillId="0" borderId="0" xfId="15" applyFont="1" applyAlignment="1">
      <alignment vertical="center"/>
    </xf>
    <xf numFmtId="0" fontId="12" fillId="20" borderId="1" xfId="22" applyFont="1" applyFill="1" applyBorder="1" applyAlignment="1">
      <alignment horizontal="center" vertical="center" wrapText="1"/>
    </xf>
    <xf numFmtId="0" fontId="12" fillId="0" borderId="10" xfId="22" applyFont="1" applyBorder="1" applyAlignment="1">
      <alignment horizontal="center" vertical="center" wrapText="1"/>
    </xf>
    <xf numFmtId="0" fontId="12" fillId="0" borderId="4" xfId="22" applyFont="1" applyBorder="1" applyAlignment="1">
      <alignment horizontal="left" vertical="center" wrapText="1"/>
    </xf>
    <xf numFmtId="0" fontId="12" fillId="9" borderId="19" xfId="22" applyFont="1" applyFill="1" applyBorder="1" applyAlignment="1">
      <alignment horizontal="left" vertical="center" wrapText="1"/>
    </xf>
    <xf numFmtId="9" fontId="34" fillId="9" borderId="19" xfId="30" applyFont="1" applyFill="1" applyBorder="1" applyAlignment="1" applyProtection="1">
      <alignment vertical="center" wrapText="1"/>
    </xf>
    <xf numFmtId="173" fontId="12" fillId="9" borderId="19" xfId="28" applyNumberFormat="1" applyFont="1" applyFill="1" applyBorder="1" applyAlignment="1" applyProtection="1">
      <alignment vertical="center" wrapText="1"/>
    </xf>
    <xf numFmtId="165" fontId="32" fillId="0" borderId="0" xfId="15" applyFont="1" applyAlignment="1">
      <alignment vertical="center"/>
    </xf>
    <xf numFmtId="9" fontId="11" fillId="0" borderId="4" xfId="29" applyFont="1" applyFill="1" applyBorder="1" applyAlignment="1" applyProtection="1">
      <alignment horizontal="center" vertical="center" wrapText="1"/>
      <protection locked="0"/>
    </xf>
    <xf numFmtId="9" fontId="12" fillId="0" borderId="20" xfId="22" applyNumberFormat="1" applyFont="1" applyBorder="1" applyAlignment="1">
      <alignment horizontal="center" vertical="center" wrapText="1"/>
    </xf>
    <xf numFmtId="9" fontId="12" fillId="0" borderId="0" xfId="22" applyNumberFormat="1" applyFont="1" applyAlignment="1">
      <alignment vertical="center" wrapText="1"/>
    </xf>
    <xf numFmtId="0" fontId="32" fillId="0" borderId="0" xfId="0" applyFont="1" applyAlignment="1">
      <alignment vertical="center"/>
    </xf>
    <xf numFmtId="0" fontId="12" fillId="9" borderId="1" xfId="22" applyFont="1" applyFill="1" applyBorder="1" applyAlignment="1">
      <alignment horizontal="left" vertical="center" wrapText="1"/>
    </xf>
    <xf numFmtId="9" fontId="11" fillId="9" borderId="1" xfId="28" applyFont="1" applyFill="1" applyBorder="1" applyAlignment="1" applyProtection="1">
      <alignment horizontal="center" vertical="center" wrapText="1"/>
      <protection locked="0"/>
    </xf>
    <xf numFmtId="9" fontId="12" fillId="0" borderId="2" xfId="22" applyNumberFormat="1" applyFont="1" applyBorder="1" applyAlignment="1">
      <alignment horizontal="center" vertical="center" wrapText="1"/>
    </xf>
    <xf numFmtId="0" fontId="12" fillId="0" borderId="1" xfId="22" applyFont="1" applyBorder="1" applyAlignment="1">
      <alignment horizontal="left" vertical="center" wrapText="1"/>
    </xf>
    <xf numFmtId="9" fontId="11" fillId="0" borderId="1" xfId="29" applyFont="1" applyFill="1" applyBorder="1" applyAlignment="1" applyProtection="1">
      <alignment horizontal="center" vertical="center" wrapText="1"/>
      <protection locked="0"/>
    </xf>
    <xf numFmtId="9" fontId="11" fillId="9" borderId="2" xfId="28" applyFont="1" applyFill="1" applyBorder="1" applyAlignment="1" applyProtection="1">
      <alignment horizontal="center" vertical="center" wrapText="1"/>
      <protection locked="0"/>
    </xf>
    <xf numFmtId="9" fontId="11" fillId="9" borderId="19" xfId="28" applyFont="1" applyFill="1" applyBorder="1" applyAlignment="1" applyProtection="1">
      <alignment horizontal="center" vertical="center" wrapText="1"/>
      <protection locked="0"/>
    </xf>
    <xf numFmtId="9" fontId="11" fillId="9" borderId="21" xfId="28" applyFont="1" applyFill="1" applyBorder="1" applyAlignment="1" applyProtection="1">
      <alignment horizontal="center" vertical="center" wrapText="1"/>
      <protection locked="0"/>
    </xf>
    <xf numFmtId="9" fontId="12" fillId="0" borderId="21" xfId="22" applyNumberFormat="1" applyFont="1" applyBorder="1" applyAlignment="1">
      <alignment horizontal="center" vertical="center" wrapText="1"/>
    </xf>
    <xf numFmtId="0" fontId="33" fillId="0" borderId="0" xfId="0" applyFont="1" applyAlignment="1">
      <alignment vertical="center"/>
    </xf>
    <xf numFmtId="0" fontId="35" fillId="9" borderId="22" xfId="0" applyFont="1" applyFill="1" applyBorder="1" applyAlignment="1">
      <alignment vertical="center"/>
    </xf>
    <xf numFmtId="0" fontId="35" fillId="9" borderId="23" xfId="0" applyFont="1" applyFill="1" applyBorder="1" applyAlignment="1">
      <alignment vertical="center"/>
    </xf>
    <xf numFmtId="0" fontId="35" fillId="9" borderId="0" xfId="0" applyFont="1" applyFill="1" applyAlignment="1">
      <alignment vertical="center"/>
    </xf>
    <xf numFmtId="0" fontId="35" fillId="9" borderId="24" xfId="0" applyFont="1" applyFill="1" applyBorder="1" applyAlignment="1">
      <alignment vertical="center"/>
    </xf>
    <xf numFmtId="0" fontId="35" fillId="9" borderId="3" xfId="0" applyFont="1" applyFill="1" applyBorder="1" applyAlignment="1">
      <alignment vertical="center"/>
    </xf>
    <xf numFmtId="0" fontId="35" fillId="9" borderId="25" xfId="0" applyFont="1" applyFill="1" applyBorder="1" applyAlignment="1">
      <alignment vertical="center"/>
    </xf>
    <xf numFmtId="0" fontId="35" fillId="9" borderId="1" xfId="0" applyFont="1" applyFill="1" applyBorder="1" applyAlignment="1">
      <alignment horizontal="center" vertical="center" wrapText="1"/>
    </xf>
    <xf numFmtId="0" fontId="33" fillId="0" borderId="1" xfId="0" applyFont="1" applyBorder="1" applyAlignment="1">
      <alignment horizontal="center" vertical="center"/>
    </xf>
    <xf numFmtId="0" fontId="33" fillId="0" borderId="1" xfId="0" applyFont="1" applyBorder="1" applyAlignment="1">
      <alignment horizontal="center" vertical="center" wrapText="1"/>
    </xf>
    <xf numFmtId="166" fontId="33" fillId="0" borderId="1" xfId="11" applyFont="1" applyBorder="1" applyAlignment="1">
      <alignment horizontal="center" vertical="center" wrapText="1"/>
    </xf>
    <xf numFmtId="0" fontId="33" fillId="0" borderId="1" xfId="0" applyFont="1" applyBorder="1" applyAlignment="1">
      <alignment vertical="center"/>
    </xf>
    <xf numFmtId="0" fontId="34" fillId="0" borderId="1" xfId="0" applyFont="1" applyBorder="1" applyAlignment="1">
      <alignment vertical="center" wrapText="1"/>
    </xf>
    <xf numFmtId="0" fontId="12" fillId="9" borderId="10" xfId="0" applyFont="1" applyFill="1" applyBorder="1" applyAlignment="1">
      <alignment horizontal="center" vertical="center" wrapText="1"/>
    </xf>
    <xf numFmtId="0" fontId="36" fillId="9" borderId="1" xfId="0" applyFont="1" applyFill="1" applyBorder="1" applyAlignment="1">
      <alignment horizontal="center" vertical="center"/>
    </xf>
    <xf numFmtId="0" fontId="33" fillId="0" borderId="0" xfId="0" applyFont="1" applyAlignment="1">
      <alignment horizontal="center" vertical="center"/>
    </xf>
    <xf numFmtId="0" fontId="37" fillId="0" borderId="1" xfId="0" applyFont="1" applyBorder="1" applyAlignment="1">
      <alignment vertical="center"/>
    </xf>
    <xf numFmtId="0" fontId="36" fillId="9" borderId="1" xfId="0" applyFont="1" applyFill="1" applyBorder="1" applyAlignment="1">
      <alignment horizontal="left" vertical="center"/>
    </xf>
    <xf numFmtId="0" fontId="33" fillId="0" borderId="1" xfId="0" applyFont="1" applyBorder="1" applyAlignment="1">
      <alignment horizontal="left" vertical="center"/>
    </xf>
    <xf numFmtId="0" fontId="33" fillId="0" borderId="2" xfId="0" applyFont="1" applyBorder="1" applyAlignment="1">
      <alignment horizontal="left" vertical="center"/>
    </xf>
    <xf numFmtId="41" fontId="33" fillId="0" borderId="1" xfId="12" applyFont="1" applyFill="1" applyBorder="1" applyAlignment="1">
      <alignment vertical="center"/>
    </xf>
    <xf numFmtId="0" fontId="37" fillId="0" borderId="0" xfId="0" applyFont="1" applyAlignment="1">
      <alignment vertical="center"/>
    </xf>
    <xf numFmtId="0" fontId="35" fillId="0" borderId="0" xfId="0" applyFont="1" applyAlignment="1">
      <alignment horizontal="left" vertical="center"/>
    </xf>
    <xf numFmtId="0" fontId="35" fillId="9" borderId="1" xfId="0" applyFont="1" applyFill="1" applyBorder="1" applyAlignment="1">
      <alignment vertical="center"/>
    </xf>
    <xf numFmtId="41" fontId="33" fillId="0" borderId="2" xfId="12" applyFont="1" applyFill="1" applyBorder="1" applyAlignment="1">
      <alignment vertical="center"/>
    </xf>
    <xf numFmtId="49" fontId="33" fillId="0" borderId="2" xfId="12" applyNumberFormat="1" applyFont="1" applyFill="1" applyBorder="1" applyAlignment="1">
      <alignment vertical="center"/>
    </xf>
    <xf numFmtId="49" fontId="33" fillId="0" borderId="1" xfId="12" applyNumberFormat="1" applyFont="1" applyFill="1" applyBorder="1" applyAlignment="1">
      <alignment vertical="center"/>
    </xf>
    <xf numFmtId="0" fontId="33" fillId="0" borderId="0" xfId="0" applyFont="1" applyAlignment="1">
      <alignment horizontal="left" vertical="center"/>
    </xf>
    <xf numFmtId="0" fontId="35" fillId="21" borderId="1" xfId="0" applyFont="1" applyFill="1" applyBorder="1" applyAlignment="1">
      <alignment horizontal="center" vertical="center"/>
    </xf>
    <xf numFmtId="0" fontId="35" fillId="0" borderId="1" xfId="0" applyFont="1" applyBorder="1" applyAlignment="1">
      <alignment horizontal="center" vertical="center"/>
    </xf>
    <xf numFmtId="0" fontId="33" fillId="0" borderId="4" xfId="0" applyFont="1" applyBorder="1" applyAlignment="1">
      <alignment horizontal="left" vertical="center" wrapText="1"/>
    </xf>
    <xf numFmtId="0" fontId="33" fillId="0" borderId="1" xfId="0" applyFont="1" applyBorder="1" applyAlignment="1">
      <alignment horizontal="left" vertical="center" wrapText="1"/>
    </xf>
    <xf numFmtId="0" fontId="35" fillId="0" borderId="1" xfId="0" applyFont="1" applyBorder="1" applyAlignment="1">
      <alignment horizontal="center" vertical="center" wrapText="1"/>
    </xf>
    <xf numFmtId="0" fontId="33" fillId="0" borderId="1" xfId="0" applyFont="1" applyBorder="1" applyAlignment="1">
      <alignment vertical="center" wrapText="1"/>
    </xf>
    <xf numFmtId="0" fontId="35" fillId="0" borderId="1" xfId="0" applyFont="1" applyBorder="1" applyAlignment="1">
      <alignment vertical="center" wrapText="1"/>
    </xf>
    <xf numFmtId="0" fontId="11" fillId="19" borderId="1" xfId="0" applyFont="1" applyFill="1" applyBorder="1" applyAlignment="1">
      <alignment horizontal="left" vertical="center" wrapText="1"/>
    </xf>
    <xf numFmtId="0" fontId="35" fillId="0" borderId="10" xfId="0" applyFont="1" applyBorder="1" applyAlignment="1">
      <alignment horizontal="left" vertical="center" wrapText="1"/>
    </xf>
    <xf numFmtId="0" fontId="33" fillId="0" borderId="10" xfId="0" applyFont="1" applyBorder="1" applyAlignment="1">
      <alignment horizontal="left" vertical="center"/>
    </xf>
    <xf numFmtId="0" fontId="12" fillId="19" borderId="2" xfId="22" applyFont="1" applyFill="1" applyBorder="1" applyAlignment="1">
      <alignment horizontal="center" vertical="center" wrapText="1"/>
    </xf>
    <xf numFmtId="0" fontId="12" fillId="19" borderId="5" xfId="22" applyFont="1" applyFill="1" applyBorder="1" applyAlignment="1">
      <alignment horizontal="center" vertical="center" wrapText="1"/>
    </xf>
    <xf numFmtId="0" fontId="12" fillId="0" borderId="2" xfId="22" applyFont="1" applyBorder="1" applyAlignment="1">
      <alignment horizontal="center" vertical="center" wrapText="1"/>
    </xf>
    <xf numFmtId="0" fontId="12" fillId="0" borderId="26" xfId="22" applyFont="1" applyBorder="1" applyAlignment="1">
      <alignment horizontal="center" vertical="center" wrapText="1"/>
    </xf>
    <xf numFmtId="0" fontId="17" fillId="19" borderId="0" xfId="0" applyFont="1" applyFill="1" applyAlignment="1">
      <alignment vertical="center"/>
    </xf>
    <xf numFmtId="0" fontId="17" fillId="19" borderId="0" xfId="0" applyFont="1" applyFill="1" applyAlignment="1">
      <alignment horizontal="center" vertical="center"/>
    </xf>
    <xf numFmtId="49" fontId="12" fillId="9" borderId="10" xfId="0" applyNumberFormat="1" applyFont="1" applyFill="1" applyBorder="1" applyAlignment="1">
      <alignment horizontal="center" vertical="center" wrapText="1"/>
    </xf>
    <xf numFmtId="0" fontId="17" fillId="0" borderId="1" xfId="0" applyFont="1" applyBorder="1" applyAlignment="1">
      <alignment vertical="center"/>
    </xf>
    <xf numFmtId="0" fontId="17" fillId="0" borderId="1" xfId="0" applyFont="1" applyBorder="1" applyAlignment="1">
      <alignment horizontal="center" vertical="center"/>
    </xf>
    <xf numFmtId="0" fontId="13" fillId="22" borderId="1" xfId="0" applyFont="1" applyFill="1" applyBorder="1" applyAlignment="1">
      <alignment horizontal="center" vertical="center"/>
    </xf>
    <xf numFmtId="0" fontId="13" fillId="0" borderId="1" xfId="0" applyFont="1" applyBorder="1" applyAlignment="1">
      <alignment vertical="center"/>
    </xf>
    <xf numFmtId="0" fontId="13" fillId="0" borderId="1" xfId="0" applyFont="1" applyBorder="1" applyAlignment="1">
      <alignment vertical="center" wrapText="1"/>
    </xf>
    <xf numFmtId="0" fontId="13" fillId="22" borderId="1" xfId="0" applyFont="1" applyFill="1" applyBorder="1" applyAlignment="1">
      <alignment horizontal="left" vertical="center"/>
    </xf>
    <xf numFmtId="0" fontId="12" fillId="9" borderId="1" xfId="0" applyFont="1" applyFill="1" applyBorder="1" applyAlignment="1">
      <alignment horizontal="left" vertical="center" wrapText="1"/>
    </xf>
    <xf numFmtId="0" fontId="12" fillId="9" borderId="1" xfId="0" applyFont="1" applyFill="1" applyBorder="1" applyAlignment="1">
      <alignment vertical="center" wrapText="1"/>
    </xf>
    <xf numFmtId="176" fontId="13" fillId="22" borderId="1" xfId="15" applyNumberFormat="1" applyFont="1" applyFill="1" applyBorder="1" applyAlignment="1">
      <alignment horizontal="center" vertical="center"/>
    </xf>
    <xf numFmtId="176" fontId="13" fillId="22" borderId="1" xfId="0" applyNumberFormat="1" applyFont="1" applyFill="1" applyBorder="1" applyAlignment="1">
      <alignment horizontal="center" vertical="center"/>
    </xf>
    <xf numFmtId="9" fontId="12" fillId="0" borderId="10" xfId="28" applyFont="1" applyFill="1" applyBorder="1" applyAlignment="1" applyProtection="1">
      <alignment horizontal="center" vertical="center" wrapText="1"/>
    </xf>
    <xf numFmtId="9" fontId="12" fillId="9" borderId="19" xfId="28" applyFont="1" applyFill="1" applyBorder="1" applyAlignment="1" applyProtection="1">
      <alignment horizontal="center" vertical="center" wrapText="1"/>
    </xf>
    <xf numFmtId="0" fontId="12" fillId="19" borderId="27" xfId="22" applyFont="1" applyFill="1" applyBorder="1" applyAlignment="1">
      <alignment horizontal="center" vertical="center" wrapText="1"/>
    </xf>
    <xf numFmtId="0" fontId="12" fillId="19" borderId="22" xfId="22" applyFont="1" applyFill="1" applyBorder="1" applyAlignment="1">
      <alignment horizontal="center" vertical="center" wrapText="1"/>
    </xf>
    <xf numFmtId="0" fontId="12" fillId="19" borderId="23" xfId="22" applyFont="1" applyFill="1" applyBorder="1" applyAlignment="1">
      <alignment horizontal="center" vertical="center" wrapText="1"/>
    </xf>
    <xf numFmtId="0" fontId="38" fillId="0" borderId="0" xfId="0" applyFont="1" applyAlignment="1">
      <alignment horizontal="center" vertical="center"/>
    </xf>
    <xf numFmtId="0" fontId="32" fillId="0" borderId="0" xfId="0" applyFont="1" applyAlignment="1">
      <alignment horizontal="center" vertical="center" wrapText="1"/>
    </xf>
    <xf numFmtId="0" fontId="0" fillId="0" borderId="0" xfId="0" applyAlignment="1">
      <alignment horizontal="center" vertical="center"/>
    </xf>
    <xf numFmtId="0" fontId="12" fillId="0" borderId="13" xfId="22" applyFont="1" applyBorder="1" applyAlignment="1">
      <alignment vertical="center" wrapText="1"/>
    </xf>
    <xf numFmtId="0" fontId="12" fillId="0" borderId="0" xfId="22" applyFont="1" applyAlignment="1">
      <alignment vertical="center" wrapText="1"/>
    </xf>
    <xf numFmtId="0" fontId="14" fillId="0" borderId="0" xfId="22" applyFont="1" applyAlignment="1">
      <alignment vertical="center" wrapText="1"/>
    </xf>
    <xf numFmtId="0" fontId="11" fillId="0" borderId="0" xfId="22" applyFont="1" applyAlignment="1">
      <alignment vertical="center" wrapText="1"/>
    </xf>
    <xf numFmtId="0" fontId="11" fillId="0" borderId="14" xfId="22" applyFont="1" applyBorder="1" applyAlignment="1">
      <alignment vertical="center" wrapText="1"/>
    </xf>
    <xf numFmtId="172" fontId="21" fillId="0" borderId="1" xfId="10" applyNumberFormat="1" applyFont="1" applyBorder="1" applyAlignment="1">
      <alignment vertical="center"/>
    </xf>
    <xf numFmtId="172" fontId="21" fillId="0" borderId="8" xfId="10" applyNumberFormat="1" applyFont="1" applyBorder="1" applyAlignment="1">
      <alignment vertical="center"/>
    </xf>
    <xf numFmtId="172" fontId="21" fillId="0" borderId="28" xfId="10" applyNumberFormat="1" applyFont="1" applyBorder="1" applyAlignment="1">
      <alignment vertical="center"/>
    </xf>
    <xf numFmtId="172" fontId="21" fillId="0" borderId="19" xfId="10" applyNumberFormat="1" applyFont="1" applyBorder="1" applyAlignment="1">
      <alignment vertical="center"/>
    </xf>
    <xf numFmtId="172" fontId="21" fillId="0" borderId="4" xfId="10" applyNumberFormat="1" applyFont="1" applyBorder="1" applyAlignment="1">
      <alignment vertical="center"/>
    </xf>
    <xf numFmtId="172" fontId="21" fillId="0" borderId="2" xfId="10" applyNumberFormat="1" applyFont="1" applyBorder="1" applyAlignment="1">
      <alignment vertical="center"/>
    </xf>
    <xf numFmtId="172" fontId="21" fillId="0" borderId="29" xfId="10" applyNumberFormat="1" applyFont="1" applyBorder="1" applyAlignment="1">
      <alignment vertical="center"/>
    </xf>
    <xf numFmtId="172" fontId="21" fillId="0" borderId="20" xfId="10" applyNumberFormat="1" applyFont="1" applyBorder="1" applyAlignment="1">
      <alignment vertical="center"/>
    </xf>
    <xf numFmtId="9" fontId="21" fillId="0" borderId="21" xfId="28" applyFont="1" applyBorder="1" applyAlignment="1">
      <alignment vertical="center"/>
    </xf>
    <xf numFmtId="9" fontId="21" fillId="0" borderId="9" xfId="28" applyFont="1" applyBorder="1" applyAlignment="1">
      <alignment vertical="center"/>
    </xf>
    <xf numFmtId="9" fontId="21" fillId="0" borderId="30" xfId="28" applyFont="1" applyBorder="1" applyAlignment="1">
      <alignment vertical="center"/>
    </xf>
    <xf numFmtId="9" fontId="21" fillId="0" borderId="31" xfId="28" applyFont="1" applyBorder="1" applyAlignment="1">
      <alignment vertical="center"/>
    </xf>
    <xf numFmtId="0" fontId="3" fillId="9" borderId="10" xfId="0" applyFont="1" applyFill="1" applyBorder="1" applyAlignment="1">
      <alignment horizontal="center" vertical="center" wrapText="1"/>
    </xf>
    <xf numFmtId="49" fontId="3" fillId="9" borderId="10" xfId="0" applyNumberFormat="1" applyFont="1" applyFill="1" applyBorder="1" applyAlignment="1">
      <alignment horizontal="center" vertical="center" wrapText="1"/>
    </xf>
    <xf numFmtId="0" fontId="3" fillId="9" borderId="32" xfId="0" applyFont="1" applyFill="1" applyBorder="1" applyAlignment="1">
      <alignment horizontal="center" vertical="center" wrapText="1"/>
    </xf>
    <xf numFmtId="0" fontId="3" fillId="9" borderId="4" xfId="0" applyFont="1" applyFill="1" applyBorder="1" applyAlignment="1">
      <alignment horizontal="center" vertical="center" wrapText="1"/>
    </xf>
    <xf numFmtId="176" fontId="13" fillId="0" borderId="1" xfId="15" applyNumberFormat="1" applyFont="1" applyFill="1" applyBorder="1" applyAlignment="1">
      <alignment horizontal="center" vertical="center"/>
    </xf>
    <xf numFmtId="0" fontId="17" fillId="23" borderId="1" xfId="0" applyFont="1" applyFill="1" applyBorder="1" applyAlignment="1">
      <alignment horizontal="center" vertical="center"/>
    </xf>
    <xf numFmtId="0" fontId="13" fillId="23" borderId="1" xfId="0" applyFont="1" applyFill="1" applyBorder="1" applyAlignment="1">
      <alignment horizontal="center" vertical="center"/>
    </xf>
    <xf numFmtId="9" fontId="21" fillId="0" borderId="2" xfId="28" applyFont="1" applyBorder="1" applyAlignment="1">
      <alignment vertical="center"/>
    </xf>
    <xf numFmtId="168" fontId="12" fillId="0" borderId="10" xfId="10" applyFont="1" applyFill="1" applyBorder="1" applyAlignment="1" applyProtection="1">
      <alignment horizontal="center" vertical="center" wrapText="1"/>
    </xf>
    <xf numFmtId="0" fontId="12" fillId="20" borderId="33" xfId="22" applyFont="1" applyFill="1" applyBorder="1" applyAlignment="1">
      <alignment horizontal="center" vertical="center" wrapText="1"/>
    </xf>
    <xf numFmtId="0" fontId="12" fillId="20" borderId="34" xfId="22" applyFont="1" applyFill="1" applyBorder="1" applyAlignment="1">
      <alignment horizontal="center" vertical="center" wrapText="1"/>
    </xf>
    <xf numFmtId="0" fontId="12" fillId="20" borderId="35" xfId="22" applyFont="1" applyFill="1" applyBorder="1" applyAlignment="1">
      <alignment horizontal="center" vertical="center" wrapText="1"/>
    </xf>
    <xf numFmtId="168" fontId="35" fillId="0" borderId="10" xfId="10" applyFont="1" applyFill="1" applyBorder="1" applyAlignment="1" applyProtection="1">
      <alignment horizontal="center" vertical="center" wrapText="1"/>
    </xf>
    <xf numFmtId="9" fontId="4" fillId="0" borderId="4" xfId="0" applyNumberFormat="1" applyFont="1" applyBorder="1" applyAlignment="1" applyProtection="1">
      <alignment horizontal="center" vertical="center" wrapText="1"/>
      <protection locked="0"/>
    </xf>
    <xf numFmtId="9" fontId="4" fillId="0" borderId="25" xfId="0" applyNumberFormat="1" applyFont="1" applyBorder="1" applyAlignment="1" applyProtection="1">
      <alignment horizontal="center" vertical="center" wrapText="1"/>
      <protection locked="0"/>
    </xf>
    <xf numFmtId="0" fontId="33" fillId="0" borderId="0" xfId="0" applyFont="1" applyAlignment="1">
      <alignment vertical="center" wrapText="1"/>
    </xf>
    <xf numFmtId="1" fontId="33" fillId="0" borderId="1" xfId="0" applyNumberFormat="1" applyFont="1" applyBorder="1" applyAlignment="1">
      <alignment horizontal="center" vertical="center" wrapText="1"/>
    </xf>
    <xf numFmtId="166" fontId="35" fillId="0" borderId="1" xfId="11" applyFont="1" applyBorder="1" applyAlignment="1">
      <alignment horizontal="center" vertical="center" wrapText="1"/>
    </xf>
    <xf numFmtId="0" fontId="35" fillId="0" borderId="0" xfId="0" applyFont="1" applyAlignment="1">
      <alignment vertical="center"/>
    </xf>
    <xf numFmtId="0" fontId="12" fillId="24" borderId="1" xfId="0" applyFont="1" applyFill="1" applyBorder="1" applyAlignment="1">
      <alignment horizontal="left" vertical="center" wrapText="1"/>
    </xf>
    <xf numFmtId="0" fontId="12" fillId="24" borderId="1" xfId="0" applyFont="1" applyFill="1" applyBorder="1" applyAlignment="1">
      <alignment vertical="center" wrapText="1"/>
    </xf>
    <xf numFmtId="0" fontId="17" fillId="24" borderId="0" xfId="0" applyFont="1" applyFill="1" applyAlignment="1">
      <alignment vertical="center"/>
    </xf>
    <xf numFmtId="0" fontId="17" fillId="24" borderId="0" xfId="0" applyFont="1" applyFill="1" applyAlignment="1">
      <alignment horizontal="center" vertical="center"/>
    </xf>
    <xf numFmtId="0" fontId="33" fillId="24" borderId="0" xfId="0" applyFont="1" applyFill="1" applyAlignment="1">
      <alignment vertical="center"/>
    </xf>
    <xf numFmtId="0" fontId="12" fillId="24" borderId="10" xfId="0" applyFont="1" applyFill="1" applyBorder="1" applyAlignment="1">
      <alignment horizontal="center" vertical="center" wrapText="1"/>
    </xf>
    <xf numFmtId="0" fontId="3" fillId="24" borderId="32" xfId="0" applyFont="1" applyFill="1" applyBorder="1" applyAlignment="1">
      <alignment horizontal="center" vertical="center" wrapText="1"/>
    </xf>
    <xf numFmtId="0" fontId="3" fillId="24" borderId="4" xfId="0" applyFont="1" applyFill="1" applyBorder="1" applyAlignment="1">
      <alignment horizontal="center" vertical="center" wrapText="1"/>
    </xf>
    <xf numFmtId="49" fontId="12" fillId="24" borderId="10" xfId="0" applyNumberFormat="1" applyFont="1" applyFill="1" applyBorder="1" applyAlignment="1">
      <alignment horizontal="center" vertical="center" wrapText="1"/>
    </xf>
    <xf numFmtId="0" fontId="17" fillId="15" borderId="1" xfId="0" applyFont="1" applyFill="1" applyBorder="1" applyAlignment="1">
      <alignment vertical="center"/>
    </xf>
    <xf numFmtId="0" fontId="11" fillId="21" borderId="1" xfId="0" applyFont="1" applyFill="1" applyBorder="1" applyAlignment="1">
      <alignment vertical="center"/>
    </xf>
    <xf numFmtId="0" fontId="17" fillId="21" borderId="1" xfId="0" applyFont="1" applyFill="1" applyBorder="1" applyAlignment="1">
      <alignment vertical="center"/>
    </xf>
    <xf numFmtId="0" fontId="12" fillId="25" borderId="1" xfId="0" applyFont="1" applyFill="1" applyBorder="1" applyAlignment="1">
      <alignment horizontal="left" vertical="center" wrapText="1"/>
    </xf>
    <xf numFmtId="0" fontId="12" fillId="25" borderId="1" xfId="0" applyFont="1" applyFill="1" applyBorder="1" applyAlignment="1">
      <alignment vertical="center" wrapText="1"/>
    </xf>
    <xf numFmtId="0" fontId="33" fillId="25" borderId="0" xfId="0" applyFont="1" applyFill="1" applyAlignment="1">
      <alignment vertical="center"/>
    </xf>
    <xf numFmtId="0" fontId="3" fillId="25" borderId="32" xfId="0" applyFont="1" applyFill="1" applyBorder="1" applyAlignment="1">
      <alignment horizontal="center" vertical="center" wrapText="1"/>
    </xf>
    <xf numFmtId="0" fontId="3" fillId="25" borderId="4" xfId="0" applyFont="1" applyFill="1" applyBorder="1" applyAlignment="1">
      <alignment horizontal="center" vertical="center" wrapText="1"/>
    </xf>
    <xf numFmtId="49" fontId="12" fillId="25" borderId="10" xfId="0" applyNumberFormat="1"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0" fontId="11" fillId="0" borderId="4" xfId="0" applyFont="1" applyBorder="1" applyAlignment="1">
      <alignment vertical="center" wrapText="1"/>
    </xf>
    <xf numFmtId="0" fontId="0" fillId="0" borderId="1" xfId="0" applyBorder="1"/>
    <xf numFmtId="9" fontId="21" fillId="0" borderId="1" xfId="28" applyFont="1" applyBorder="1"/>
    <xf numFmtId="9" fontId="0" fillId="0" borderId="1" xfId="0" applyNumberFormat="1" applyBorder="1"/>
    <xf numFmtId="177" fontId="21" fillId="0" borderId="1" xfId="15" applyNumberFormat="1" applyFont="1" applyBorder="1"/>
    <xf numFmtId="177" fontId="21" fillId="0" borderId="1" xfId="15" applyNumberFormat="1" applyFont="1" applyBorder="1" applyAlignment="1">
      <alignment vertical="center"/>
    </xf>
    <xf numFmtId="0" fontId="0" fillId="0" borderId="10" xfId="0" applyBorder="1"/>
    <xf numFmtId="0" fontId="0" fillId="0" borderId="36" xfId="0" applyBorder="1"/>
    <xf numFmtId="0" fontId="0" fillId="0" borderId="37" xfId="0" applyBorder="1"/>
    <xf numFmtId="9" fontId="21" fillId="0" borderId="38" xfId="28" applyFont="1" applyBorder="1"/>
    <xf numFmtId="0" fontId="0" fillId="0" borderId="8" xfId="0" applyBorder="1"/>
    <xf numFmtId="9" fontId="21" fillId="0" borderId="9" xfId="28" applyFont="1" applyBorder="1"/>
    <xf numFmtId="0" fontId="0" fillId="0" borderId="28" xfId="0" applyBorder="1"/>
    <xf numFmtId="0" fontId="0" fillId="0" borderId="19" xfId="0" applyBorder="1"/>
    <xf numFmtId="9" fontId="0" fillId="0" borderId="19" xfId="0" applyNumberFormat="1" applyBorder="1"/>
    <xf numFmtId="177" fontId="21" fillId="0" borderId="19" xfId="15" applyNumberFormat="1" applyFont="1" applyBorder="1"/>
    <xf numFmtId="9" fontId="0" fillId="0" borderId="30" xfId="0" applyNumberFormat="1" applyBorder="1"/>
    <xf numFmtId="0" fontId="17" fillId="0" borderId="1" xfId="0" applyFont="1" applyBorder="1" applyAlignment="1">
      <alignment horizontal="right" vertical="center"/>
    </xf>
    <xf numFmtId="0" fontId="33" fillId="0" borderId="1" xfId="0" applyFont="1" applyBorder="1" applyAlignment="1">
      <alignment horizontal="right" vertical="center"/>
    </xf>
    <xf numFmtId="0" fontId="12" fillId="25" borderId="10" xfId="0" applyFont="1" applyFill="1" applyBorder="1" applyAlignment="1">
      <alignment horizontal="center" vertical="center" wrapText="1"/>
    </xf>
    <xf numFmtId="0" fontId="12" fillId="26" borderId="10" xfId="0" applyFont="1" applyFill="1" applyBorder="1" applyAlignment="1">
      <alignment horizontal="center" vertical="center" wrapText="1"/>
    </xf>
    <xf numFmtId="0" fontId="17" fillId="26" borderId="1" xfId="0" applyFont="1" applyFill="1" applyBorder="1" applyAlignment="1">
      <alignment vertical="center"/>
    </xf>
    <xf numFmtId="0" fontId="17" fillId="26" borderId="1" xfId="0" applyFont="1" applyFill="1" applyBorder="1" applyAlignment="1">
      <alignment horizontal="center" vertical="center"/>
    </xf>
    <xf numFmtId="0" fontId="17" fillId="0" borderId="1" xfId="0" applyFont="1" applyBorder="1" applyAlignment="1">
      <alignment horizontal="center" vertical="center" wrapText="1"/>
    </xf>
    <xf numFmtId="172" fontId="12" fillId="19" borderId="0" xfId="22" applyNumberFormat="1" applyFont="1" applyFill="1" applyAlignment="1">
      <alignment horizontal="left" vertical="center" wrapText="1"/>
    </xf>
    <xf numFmtId="172" fontId="21" fillId="26" borderId="1" xfId="10" applyNumberFormat="1" applyFont="1" applyFill="1" applyBorder="1" applyAlignment="1">
      <alignment vertical="center"/>
    </xf>
    <xf numFmtId="1" fontId="11" fillId="9" borderId="19" xfId="30" applyNumberFormat="1" applyFont="1" applyFill="1" applyBorder="1" applyAlignment="1" applyProtection="1">
      <alignment horizontal="center" vertical="center" wrapText="1"/>
    </xf>
    <xf numFmtId="1" fontId="12" fillId="9" borderId="19" xfId="28" applyNumberFormat="1" applyFont="1" applyFill="1" applyBorder="1" applyAlignment="1" applyProtection="1">
      <alignment horizontal="center" vertical="center" wrapText="1"/>
    </xf>
    <xf numFmtId="2" fontId="12" fillId="9" borderId="19" xfId="28" applyNumberFormat="1" applyFont="1" applyFill="1" applyBorder="1" applyAlignment="1" applyProtection="1">
      <alignment horizontal="right" vertical="center" wrapText="1"/>
    </xf>
    <xf numFmtId="1" fontId="12" fillId="0" borderId="10" xfId="22" applyNumberFormat="1" applyFont="1" applyBorder="1" applyAlignment="1">
      <alignment horizontal="center" vertical="center" wrapText="1"/>
    </xf>
    <xf numFmtId="1" fontId="12" fillId="0" borderId="10" xfId="10" applyNumberFormat="1" applyFont="1" applyFill="1" applyBorder="1" applyAlignment="1" applyProtection="1">
      <alignment horizontal="center" vertical="center" wrapText="1"/>
    </xf>
    <xf numFmtId="1" fontId="12" fillId="9" borderId="19" xfId="30" applyNumberFormat="1" applyFont="1" applyFill="1" applyBorder="1" applyAlignment="1" applyProtection="1">
      <alignment horizontal="center" vertical="center" wrapText="1"/>
    </xf>
    <xf numFmtId="0" fontId="12" fillId="9" borderId="40" xfId="0" applyFont="1" applyFill="1" applyBorder="1" applyAlignment="1">
      <alignment horizontal="center" vertical="center" wrapText="1"/>
    </xf>
    <xf numFmtId="0" fontId="12" fillId="9" borderId="76" xfId="0" applyFont="1" applyFill="1" applyBorder="1" applyAlignment="1">
      <alignment horizontal="center" vertical="center" wrapText="1"/>
    </xf>
    <xf numFmtId="0" fontId="12" fillId="9" borderId="39" xfId="0" applyFont="1" applyFill="1" applyBorder="1" applyAlignment="1">
      <alignment horizontal="center" vertical="center" wrapText="1"/>
    </xf>
    <xf numFmtId="0" fontId="12" fillId="9" borderId="77" xfId="0" applyFont="1" applyFill="1" applyBorder="1" applyAlignment="1">
      <alignment horizontal="center" vertical="center" wrapText="1"/>
    </xf>
    <xf numFmtId="0" fontId="35" fillId="9" borderId="8" xfId="0" applyFont="1" applyFill="1" applyBorder="1" applyAlignment="1">
      <alignment horizontal="center" vertical="center" wrapText="1"/>
    </xf>
    <xf numFmtId="0" fontId="35" fillId="9" borderId="9" xfId="0" applyFont="1" applyFill="1" applyBorder="1" applyAlignment="1">
      <alignment horizontal="center" vertical="center" wrapText="1"/>
    </xf>
    <xf numFmtId="1" fontId="44" fillId="0" borderId="1" xfId="0" applyNumberFormat="1" applyFont="1" applyBorder="1" applyAlignment="1">
      <alignment horizontal="center" vertical="center"/>
    </xf>
    <xf numFmtId="1" fontId="45" fillId="0" borderId="1" xfId="0" applyNumberFormat="1" applyFont="1" applyBorder="1" applyAlignment="1">
      <alignment horizontal="center" vertical="center"/>
    </xf>
    <xf numFmtId="1" fontId="17" fillId="0" borderId="1" xfId="0" applyNumberFormat="1" applyFont="1" applyBorder="1" applyAlignment="1">
      <alignment vertical="center"/>
    </xf>
    <xf numFmtId="9" fontId="0" fillId="0" borderId="0" xfId="28" applyFont="1" applyAlignment="1">
      <alignment vertical="center"/>
    </xf>
    <xf numFmtId="176" fontId="17" fillId="0" borderId="1" xfId="15" applyNumberFormat="1" applyFont="1" applyBorder="1" applyAlignment="1">
      <alignment vertical="center"/>
    </xf>
    <xf numFmtId="168" fontId="35" fillId="0" borderId="10" xfId="10" applyFont="1" applyFill="1" applyBorder="1" applyAlignment="1" applyProtection="1">
      <alignment horizontal="center" wrapText="1"/>
    </xf>
    <xf numFmtId="9" fontId="35" fillId="0" borderId="2" xfId="22" applyNumberFormat="1" applyFont="1" applyBorder="1" applyAlignment="1">
      <alignment horizontal="center" vertical="center" wrapText="1"/>
    </xf>
    <xf numFmtId="1" fontId="33" fillId="9" borderId="19" xfId="30" applyNumberFormat="1" applyFont="1" applyFill="1" applyBorder="1" applyAlignment="1" applyProtection="1">
      <alignment horizontal="center" vertical="center" wrapText="1"/>
    </xf>
    <xf numFmtId="2" fontId="0" fillId="0" borderId="1" xfId="14" applyNumberFormat="1" applyFont="1" applyBorder="1"/>
    <xf numFmtId="9" fontId="33" fillId="19" borderId="1" xfId="28" applyFont="1" applyFill="1" applyBorder="1" applyAlignment="1">
      <alignment vertical="center" wrapText="1"/>
    </xf>
    <xf numFmtId="0" fontId="33" fillId="19" borderId="1" xfId="0" applyFont="1" applyFill="1" applyBorder="1" applyAlignment="1">
      <alignment vertical="center" wrapText="1"/>
    </xf>
    <xf numFmtId="1" fontId="13" fillId="22" borderId="1" xfId="0" applyNumberFormat="1" applyFont="1" applyFill="1" applyBorder="1" applyAlignment="1">
      <alignment horizontal="center" vertical="center"/>
    </xf>
    <xf numFmtId="1" fontId="17" fillId="0" borderId="1" xfId="0" applyNumberFormat="1" applyFont="1" applyBorder="1" applyAlignment="1">
      <alignment horizontal="center" vertical="center"/>
    </xf>
    <xf numFmtId="0" fontId="12" fillId="0" borderId="1" xfId="22" applyFont="1" applyBorder="1" applyAlignment="1">
      <alignment horizontal="center" vertical="center" wrapText="1"/>
    </xf>
    <xf numFmtId="176" fontId="33" fillId="0" borderId="1" xfId="15" applyNumberFormat="1" applyFont="1" applyBorder="1" applyAlignment="1">
      <alignment vertical="center"/>
    </xf>
    <xf numFmtId="176" fontId="17" fillId="0" borderId="1" xfId="15" applyNumberFormat="1" applyFont="1" applyBorder="1" applyAlignment="1">
      <alignment horizontal="center" vertical="center"/>
    </xf>
    <xf numFmtId="10" fontId="0" fillId="0" borderId="0" xfId="28" applyNumberFormat="1" applyFont="1" applyAlignment="1">
      <alignment vertical="center"/>
    </xf>
    <xf numFmtId="9" fontId="0" fillId="0" borderId="0" xfId="0" applyNumberFormat="1" applyAlignment="1">
      <alignment vertical="center"/>
    </xf>
    <xf numFmtId="0" fontId="48" fillId="0" borderId="1" xfId="0" applyFont="1" applyBorder="1"/>
    <xf numFmtId="0" fontId="48" fillId="0" borderId="4" xfId="0" applyFont="1" applyBorder="1"/>
    <xf numFmtId="0" fontId="49" fillId="0" borderId="4" xfId="0" applyFont="1" applyBorder="1"/>
    <xf numFmtId="172" fontId="21" fillId="26" borderId="19" xfId="10" applyNumberFormat="1" applyFont="1" applyFill="1" applyBorder="1" applyAlignment="1">
      <alignment vertical="center"/>
    </xf>
    <xf numFmtId="9" fontId="21" fillId="0" borderId="0" xfId="28" applyFont="1" applyBorder="1" applyAlignment="1">
      <alignment vertical="center"/>
    </xf>
    <xf numFmtId="0" fontId="12" fillId="0" borderId="1" xfId="0" applyFont="1" applyBorder="1" applyAlignment="1">
      <alignment vertical="center" wrapText="1"/>
    </xf>
    <xf numFmtId="0" fontId="33" fillId="0" borderId="44" xfId="0" applyFont="1" applyBorder="1" applyAlignment="1">
      <alignment vertical="center" wrapText="1"/>
    </xf>
    <xf numFmtId="0" fontId="33" fillId="0" borderId="2" xfId="0" applyFont="1" applyBorder="1" applyAlignment="1">
      <alignment vertical="center" wrapText="1"/>
    </xf>
    <xf numFmtId="0" fontId="35" fillId="0" borderId="8" xfId="0" applyFont="1" applyBorder="1" applyAlignment="1">
      <alignment vertical="center" wrapText="1"/>
    </xf>
    <xf numFmtId="0" fontId="33" fillId="0" borderId="8" xfId="0" applyFont="1" applyBorder="1" applyAlignment="1">
      <alignment vertical="center" wrapText="1"/>
    </xf>
    <xf numFmtId="9" fontId="33" fillId="0" borderId="9" xfId="28" applyNumberFormat="1" applyFont="1" applyBorder="1" applyAlignment="1">
      <alignment vertical="center" wrapText="1"/>
    </xf>
    <xf numFmtId="0" fontId="33" fillId="0" borderId="1" xfId="28" applyNumberFormat="1" applyFont="1" applyBorder="1" applyAlignment="1">
      <alignment vertical="center" wrapText="1"/>
    </xf>
    <xf numFmtId="0" fontId="33" fillId="0" borderId="1" xfId="0" applyFont="1" applyFill="1" applyBorder="1" applyAlignment="1">
      <alignment vertical="center" wrapText="1"/>
    </xf>
    <xf numFmtId="9" fontId="33" fillId="0" borderId="9" xfId="28" applyFont="1" applyBorder="1" applyAlignment="1">
      <alignment vertical="center" wrapText="1"/>
    </xf>
    <xf numFmtId="9" fontId="33" fillId="0" borderId="0" xfId="28" applyFont="1" applyAlignment="1">
      <alignment vertical="center" wrapText="1"/>
    </xf>
    <xf numFmtId="9" fontId="33" fillId="0" borderId="1" xfId="28" applyFont="1" applyFill="1" applyBorder="1" applyAlignment="1">
      <alignment vertical="center" wrapText="1"/>
    </xf>
    <xf numFmtId="9" fontId="33" fillId="0" borderId="1" xfId="28" applyFont="1" applyBorder="1" applyAlignment="1">
      <alignment vertical="center" wrapText="1"/>
    </xf>
    <xf numFmtId="9" fontId="35" fillId="0" borderId="0" xfId="28" applyFont="1" applyAlignment="1">
      <alignment vertical="center" wrapText="1"/>
    </xf>
    <xf numFmtId="0" fontId="11" fillId="0" borderId="2" xfId="0" applyFont="1" applyBorder="1" applyAlignment="1">
      <alignment vertical="center" wrapText="1"/>
    </xf>
    <xf numFmtId="0" fontId="11" fillId="0" borderId="8" xfId="0" applyFont="1" applyBorder="1" applyAlignment="1">
      <alignment vertical="center" wrapText="1"/>
    </xf>
    <xf numFmtId="9" fontId="11" fillId="0" borderId="9" xfId="28" applyFont="1" applyBorder="1" applyAlignment="1">
      <alignment vertical="center" wrapText="1"/>
    </xf>
    <xf numFmtId="9" fontId="11" fillId="0" borderId="1" xfId="28" applyFont="1" applyBorder="1" applyAlignment="1">
      <alignment vertical="center" wrapText="1"/>
    </xf>
    <xf numFmtId="0" fontId="11" fillId="0" borderId="0" xfId="0" applyFont="1" applyAlignment="1">
      <alignment vertical="center" wrapText="1"/>
    </xf>
    <xf numFmtId="9" fontId="11" fillId="0" borderId="1" xfId="28" applyFont="1" applyFill="1" applyBorder="1" applyAlignment="1">
      <alignment vertical="center" wrapText="1"/>
    </xf>
    <xf numFmtId="9" fontId="11" fillId="0" borderId="0" xfId="28" applyFont="1" applyAlignment="1">
      <alignment vertical="center" wrapText="1"/>
    </xf>
    <xf numFmtId="0" fontId="33" fillId="0" borderId="28" xfId="0" applyFont="1" applyBorder="1" applyAlignment="1">
      <alignment vertical="center" wrapText="1"/>
    </xf>
    <xf numFmtId="0" fontId="33" fillId="0" borderId="19" xfId="0" applyFont="1" applyBorder="1" applyAlignment="1">
      <alignment vertical="center" wrapText="1"/>
    </xf>
    <xf numFmtId="0" fontId="33" fillId="0" borderId="21" xfId="0" applyFont="1" applyBorder="1" applyAlignment="1">
      <alignment vertical="center" wrapText="1"/>
    </xf>
    <xf numFmtId="9" fontId="33" fillId="0" borderId="30" xfId="28" applyFont="1" applyBorder="1" applyAlignment="1">
      <alignment vertical="center" wrapText="1"/>
    </xf>
    <xf numFmtId="0" fontId="50" fillId="0" borderId="28" xfId="0" applyFont="1" applyBorder="1" applyAlignment="1">
      <alignment vertical="center" wrapText="1"/>
    </xf>
    <xf numFmtId="0" fontId="50" fillId="0" borderId="19" xfId="0" applyFont="1" applyBorder="1" applyAlignment="1">
      <alignment vertical="center" wrapText="1"/>
    </xf>
    <xf numFmtId="0" fontId="50" fillId="0" borderId="30" xfId="0" applyFont="1" applyBorder="1" applyAlignment="1">
      <alignment vertical="center" wrapText="1"/>
    </xf>
    <xf numFmtId="178" fontId="0" fillId="0" borderId="0" xfId="28" applyNumberFormat="1" applyFont="1" applyAlignment="1">
      <alignment vertical="center"/>
    </xf>
    <xf numFmtId="172" fontId="21" fillId="0" borderId="1" xfId="10" applyNumberFormat="1" applyFont="1" applyFill="1" applyBorder="1" applyAlignment="1">
      <alignment vertical="center"/>
    </xf>
    <xf numFmtId="172" fontId="21" fillId="0" borderId="19" xfId="10" applyNumberFormat="1" applyFont="1" applyFill="1" applyBorder="1" applyAlignment="1">
      <alignment vertical="center"/>
    </xf>
    <xf numFmtId="172" fontId="21" fillId="0" borderId="4" xfId="10" applyNumberFormat="1" applyFont="1" applyFill="1" applyBorder="1" applyAlignment="1">
      <alignment vertical="center"/>
    </xf>
    <xf numFmtId="9" fontId="11" fillId="0" borderId="5" xfId="28" applyFont="1" applyFill="1" applyBorder="1" applyAlignment="1">
      <alignment vertical="center" wrapText="1"/>
    </xf>
    <xf numFmtId="0" fontId="33" fillId="0" borderId="5" xfId="28" applyNumberFormat="1" applyFont="1" applyFill="1" applyBorder="1" applyAlignment="1">
      <alignment vertical="center" wrapText="1"/>
    </xf>
    <xf numFmtId="9" fontId="33" fillId="0" borderId="5" xfId="28" applyFont="1" applyFill="1" applyBorder="1" applyAlignment="1">
      <alignment vertical="center" wrapText="1"/>
    </xf>
    <xf numFmtId="172" fontId="21" fillId="18" borderId="1" xfId="10" applyNumberFormat="1" applyFont="1" applyFill="1" applyBorder="1" applyAlignment="1">
      <alignment vertical="center"/>
    </xf>
    <xf numFmtId="9" fontId="51" fillId="19" borderId="0" xfId="28" applyFont="1" applyFill="1" applyAlignment="1">
      <alignment horizontal="right" vertical="center" wrapText="1"/>
    </xf>
    <xf numFmtId="9" fontId="33" fillId="9" borderId="1" xfId="28" applyFont="1" applyFill="1" applyBorder="1" applyAlignment="1" applyProtection="1">
      <alignment horizontal="center" vertical="center" wrapText="1"/>
      <protection locked="0"/>
    </xf>
    <xf numFmtId="2" fontId="11" fillId="0" borderId="18" xfId="22" applyNumberFormat="1" applyFont="1" applyBorder="1" applyAlignment="1">
      <alignment horizontal="center" vertical="center" wrapText="1"/>
    </xf>
    <xf numFmtId="2" fontId="11" fillId="0" borderId="29" xfId="22" applyNumberFormat="1" applyFont="1" applyBorder="1" applyAlignment="1">
      <alignment horizontal="center" vertical="center" wrapText="1"/>
    </xf>
    <xf numFmtId="2" fontId="11" fillId="0" borderId="32" xfId="22" applyNumberFormat="1" applyFont="1" applyBorder="1" applyAlignment="1">
      <alignment horizontal="center" vertical="center" wrapText="1"/>
    </xf>
    <xf numFmtId="2" fontId="11" fillId="0" borderId="4" xfId="22" applyNumberFormat="1" applyFont="1" applyBorder="1" applyAlignment="1">
      <alignment horizontal="center" vertical="center" wrapText="1"/>
    </xf>
    <xf numFmtId="0" fontId="12" fillId="20" borderId="39" xfId="22" applyFont="1" applyFill="1" applyBorder="1" applyAlignment="1">
      <alignment horizontal="center" vertical="center" wrapText="1"/>
    </xf>
    <xf numFmtId="0" fontId="12" fillId="20" borderId="4" xfId="22" applyFont="1" applyFill="1" applyBorder="1" applyAlignment="1">
      <alignment horizontal="center" vertical="center" wrapText="1"/>
    </xf>
    <xf numFmtId="2" fontId="11" fillId="0" borderId="10" xfId="22" applyNumberFormat="1" applyFont="1" applyBorder="1" applyAlignment="1">
      <alignment horizontal="center" vertical="center" wrapText="1"/>
    </xf>
    <xf numFmtId="2" fontId="11" fillId="0" borderId="29" xfId="22" applyNumberFormat="1" applyFont="1" applyBorder="1" applyAlignment="1">
      <alignment vertical="center" wrapText="1"/>
    </xf>
    <xf numFmtId="2" fontId="11" fillId="0" borderId="8" xfId="22" applyNumberFormat="1" applyFont="1" applyBorder="1" applyAlignment="1">
      <alignment vertical="center" wrapText="1"/>
    </xf>
    <xf numFmtId="0" fontId="12" fillId="20" borderId="36" xfId="22" applyFont="1" applyFill="1" applyBorder="1" applyAlignment="1">
      <alignment horizontal="center" vertical="center" wrapText="1"/>
    </xf>
    <xf numFmtId="0" fontId="12" fillId="20" borderId="8" xfId="22" applyFont="1" applyFill="1" applyBorder="1" applyAlignment="1">
      <alignment horizontal="center" vertical="center" wrapText="1"/>
    </xf>
    <xf numFmtId="0" fontId="12" fillId="0" borderId="18" xfId="22" applyFont="1" applyBorder="1" applyAlignment="1">
      <alignment horizontal="center" vertical="center" wrapText="1"/>
    </xf>
    <xf numFmtId="0" fontId="12" fillId="0" borderId="41" xfId="22" applyFont="1" applyBorder="1" applyAlignment="1">
      <alignment horizontal="center" vertical="center" wrapText="1"/>
    </xf>
    <xf numFmtId="0" fontId="12" fillId="0" borderId="36" xfId="22" applyFont="1" applyBorder="1" applyAlignment="1">
      <alignment horizontal="center" vertical="center" wrapText="1"/>
    </xf>
    <xf numFmtId="0" fontId="12" fillId="0" borderId="37" xfId="22" applyFont="1" applyBorder="1" applyAlignment="1">
      <alignment horizontal="center" vertical="center" wrapText="1"/>
    </xf>
    <xf numFmtId="0" fontId="12" fillId="0" borderId="38" xfId="22" applyFont="1" applyBorder="1" applyAlignment="1">
      <alignment horizontal="center" vertical="center" wrapText="1"/>
    </xf>
    <xf numFmtId="0" fontId="12" fillId="20" borderId="1" xfId="22" applyFont="1" applyFill="1" applyBorder="1" applyAlignment="1">
      <alignment horizontal="center" vertical="center" wrapText="1"/>
    </xf>
    <xf numFmtId="0" fontId="34" fillId="0" borderId="1" xfId="22" applyFont="1" applyBorder="1" applyAlignment="1">
      <alignment horizontal="left" vertical="center" wrapText="1"/>
    </xf>
    <xf numFmtId="0" fontId="34" fillId="0" borderId="9" xfId="22" applyFont="1" applyBorder="1" applyAlignment="1">
      <alignment horizontal="left" vertical="center" wrapText="1"/>
    </xf>
    <xf numFmtId="9" fontId="34" fillId="0" borderId="40" xfId="30" applyFont="1" applyFill="1" applyBorder="1" applyAlignment="1" applyProtection="1">
      <alignment horizontal="center" vertical="center" wrapText="1"/>
    </xf>
    <xf numFmtId="9" fontId="34" fillId="0" borderId="22" xfId="30" applyFont="1" applyFill="1" applyBorder="1" applyAlignment="1" applyProtection="1">
      <alignment horizontal="center" vertical="center" wrapText="1"/>
    </xf>
    <xf numFmtId="9" fontId="34" fillId="0" borderId="23" xfId="30" applyFont="1" applyFill="1" applyBorder="1" applyAlignment="1" applyProtection="1">
      <alignment horizontal="center" vertical="center" wrapText="1"/>
    </xf>
    <xf numFmtId="9" fontId="34" fillId="0" borderId="42" xfId="30" applyFont="1" applyFill="1" applyBorder="1" applyAlignment="1" applyProtection="1">
      <alignment horizontal="center" vertical="center" wrapText="1"/>
    </xf>
    <xf numFmtId="9" fontId="34" fillId="0" borderId="15" xfId="30" applyFont="1" applyFill="1" applyBorder="1" applyAlignment="1" applyProtection="1">
      <alignment horizontal="center" vertical="center" wrapText="1"/>
    </xf>
    <xf numFmtId="9" fontId="34" fillId="0" borderId="43" xfId="30" applyFont="1" applyFill="1" applyBorder="1" applyAlignment="1" applyProtection="1">
      <alignment horizontal="center" vertical="center" wrapText="1"/>
    </xf>
    <xf numFmtId="0" fontId="12" fillId="19" borderId="2" xfId="22" applyFont="1" applyFill="1" applyBorder="1" applyAlignment="1">
      <alignment horizontal="center" vertical="center" wrapText="1"/>
    </xf>
    <xf numFmtId="0" fontId="12" fillId="19" borderId="5" xfId="22" applyFont="1" applyFill="1" applyBorder="1" applyAlignment="1">
      <alignment horizontal="center" vertical="center" wrapText="1"/>
    </xf>
    <xf numFmtId="0" fontId="12" fillId="0" borderId="2" xfId="22" applyFont="1" applyBorder="1" applyAlignment="1">
      <alignment horizontal="center" vertical="center" wrapText="1"/>
    </xf>
    <xf numFmtId="0" fontId="12" fillId="0" borderId="26" xfId="22" applyFont="1" applyBorder="1" applyAlignment="1">
      <alignment horizontal="center" vertical="center" wrapText="1"/>
    </xf>
    <xf numFmtId="3" fontId="12" fillId="0" borderId="40" xfId="22" applyNumberFormat="1" applyFont="1" applyBorder="1" applyAlignment="1">
      <alignment horizontal="center" vertical="center" wrapText="1"/>
    </xf>
    <xf numFmtId="3" fontId="12" fillId="0" borderId="23" xfId="22" applyNumberFormat="1" applyFont="1" applyBorder="1" applyAlignment="1">
      <alignment horizontal="center" vertical="center" wrapText="1"/>
    </xf>
    <xf numFmtId="0" fontId="11" fillId="20" borderId="1" xfId="22" applyFont="1" applyFill="1" applyBorder="1" applyAlignment="1">
      <alignment horizontal="center" vertical="center" wrapText="1"/>
    </xf>
    <xf numFmtId="0" fontId="12" fillId="20" borderId="27" xfId="22" applyFont="1" applyFill="1" applyBorder="1" applyAlignment="1">
      <alignment horizontal="center" vertical="center" wrapText="1"/>
    </xf>
    <xf numFmtId="0" fontId="12" fillId="20" borderId="6" xfId="22" applyFont="1" applyFill="1" applyBorder="1" applyAlignment="1">
      <alignment horizontal="center" vertical="center" wrapText="1"/>
    </xf>
    <xf numFmtId="171" fontId="12" fillId="19" borderId="2" xfId="17" applyNumberFormat="1" applyFont="1" applyFill="1" applyBorder="1" applyAlignment="1" applyProtection="1">
      <alignment horizontal="center" vertical="center" wrapText="1"/>
    </xf>
    <xf numFmtId="171" fontId="12" fillId="19" borderId="5" xfId="17" applyNumberFormat="1" applyFont="1" applyFill="1" applyBorder="1" applyAlignment="1" applyProtection="1">
      <alignment horizontal="center" vertical="center" wrapText="1"/>
    </xf>
    <xf numFmtId="0" fontId="11" fillId="0" borderId="49" xfId="22" applyFont="1" applyBorder="1" applyAlignment="1">
      <alignment horizontal="center" vertical="center" wrapText="1"/>
    </xf>
    <xf numFmtId="0" fontId="11" fillId="0" borderId="50" xfId="22" applyFont="1" applyBorder="1" applyAlignment="1">
      <alignment horizontal="center" vertical="center" wrapText="1"/>
    </xf>
    <xf numFmtId="0" fontId="11" fillId="0" borderId="51" xfId="22" applyFont="1" applyBorder="1" applyAlignment="1">
      <alignment horizontal="center" vertical="center" wrapText="1"/>
    </xf>
    <xf numFmtId="0" fontId="12" fillId="26" borderId="5" xfId="0" applyFont="1" applyFill="1" applyBorder="1" applyAlignment="1">
      <alignment horizontal="left" vertical="center" wrapText="1"/>
    </xf>
    <xf numFmtId="0" fontId="12" fillId="26" borderId="1" xfId="0" applyFont="1" applyFill="1" applyBorder="1" applyAlignment="1">
      <alignment horizontal="left" vertical="center" wrapText="1"/>
    </xf>
    <xf numFmtId="0" fontId="12" fillId="26" borderId="9" xfId="0" applyFont="1" applyFill="1" applyBorder="1" applyAlignment="1">
      <alignment horizontal="left" vertical="center" wrapText="1"/>
    </xf>
    <xf numFmtId="0" fontId="35" fillId="0" borderId="47" xfId="0" applyFont="1" applyBorder="1" applyAlignment="1">
      <alignment horizontal="left" vertical="center" wrapText="1"/>
    </xf>
    <xf numFmtId="0" fontId="35" fillId="0" borderId="19" xfId="0" applyFont="1" applyBorder="1" applyAlignment="1">
      <alignment horizontal="left" vertical="center" wrapText="1"/>
    </xf>
    <xf numFmtId="0" fontId="35" fillId="0" borderId="30" xfId="0" applyFont="1" applyBorder="1" applyAlignment="1">
      <alignment horizontal="left" vertical="center" wrapText="1"/>
    </xf>
    <xf numFmtId="0" fontId="12" fillId="20" borderId="52" xfId="22" applyFont="1" applyFill="1" applyBorder="1" applyAlignment="1">
      <alignment horizontal="center" vertical="center" wrapText="1"/>
    </xf>
    <xf numFmtId="0" fontId="12" fillId="20" borderId="11" xfId="22" applyFont="1" applyFill="1" applyBorder="1" applyAlignment="1">
      <alignment horizontal="center" vertical="center" wrapText="1"/>
    </xf>
    <xf numFmtId="0" fontId="12" fillId="20" borderId="12" xfId="22" applyFont="1" applyFill="1" applyBorder="1" applyAlignment="1">
      <alignment horizontal="center" vertical="center" wrapText="1"/>
    </xf>
    <xf numFmtId="0" fontId="12" fillId="20" borderId="13" xfId="22" applyFont="1" applyFill="1" applyBorder="1" applyAlignment="1">
      <alignment horizontal="center" vertical="center" wrapText="1"/>
    </xf>
    <xf numFmtId="0" fontId="12" fillId="20" borderId="0" xfId="22" applyFont="1" applyFill="1" applyAlignment="1">
      <alignment horizontal="center" vertical="center" wrapText="1"/>
    </xf>
    <xf numFmtId="0" fontId="12" fillId="20" borderId="14" xfId="22" applyFont="1" applyFill="1" applyBorder="1" applyAlignment="1">
      <alignment horizontal="center" vertical="center" wrapText="1"/>
    </xf>
    <xf numFmtId="0" fontId="12" fillId="20" borderId="53" xfId="22" applyFont="1" applyFill="1" applyBorder="1" applyAlignment="1">
      <alignment horizontal="center" vertical="center" wrapText="1"/>
    </xf>
    <xf numFmtId="0" fontId="12" fillId="20" borderId="15" xfId="22" applyFont="1" applyFill="1" applyBorder="1" applyAlignment="1">
      <alignment horizontal="center" vertical="center" wrapText="1"/>
    </xf>
    <xf numFmtId="0" fontId="12" fillId="20" borderId="16" xfId="22" applyFont="1" applyFill="1" applyBorder="1" applyAlignment="1">
      <alignment horizontal="center" vertical="center" wrapText="1"/>
    </xf>
    <xf numFmtId="0" fontId="12" fillId="20" borderId="52" xfId="22" applyFont="1" applyFill="1" applyBorder="1" applyAlignment="1">
      <alignment horizontal="left" vertical="center" wrapText="1"/>
    </xf>
    <xf numFmtId="0" fontId="12" fillId="20" borderId="12" xfId="22" applyFont="1" applyFill="1" applyBorder="1" applyAlignment="1">
      <alignment horizontal="left" vertical="center" wrapText="1"/>
    </xf>
    <xf numFmtId="0" fontId="12" fillId="20" borderId="53" xfId="22" applyFont="1" applyFill="1" applyBorder="1" applyAlignment="1">
      <alignment horizontal="left" vertical="center" wrapText="1"/>
    </xf>
    <xf numFmtId="0" fontId="12" fillId="20" borderId="16" xfId="22" applyFont="1" applyFill="1" applyBorder="1" applyAlignment="1">
      <alignment horizontal="left" vertical="center" wrapText="1"/>
    </xf>
    <xf numFmtId="0" fontId="12" fillId="20" borderId="13" xfId="22" applyFont="1" applyFill="1" applyBorder="1" applyAlignment="1">
      <alignment horizontal="left" vertical="center" wrapText="1"/>
    </xf>
    <xf numFmtId="0" fontId="12" fillId="20" borderId="14" xfId="22" applyFont="1" applyFill="1" applyBorder="1" applyAlignment="1">
      <alignment horizontal="left" vertical="center" wrapText="1"/>
    </xf>
    <xf numFmtId="0" fontId="12" fillId="0" borderId="33" xfId="22" applyFont="1" applyBorder="1" applyAlignment="1">
      <alignment horizontal="center" vertical="center" wrapText="1"/>
    </xf>
    <xf numFmtId="0" fontId="12" fillId="0" borderId="34" xfId="22" applyFont="1" applyBorder="1" applyAlignment="1">
      <alignment horizontal="center" vertical="center" wrapText="1"/>
    </xf>
    <xf numFmtId="0" fontId="12" fillId="0" borderId="35" xfId="22" applyFont="1" applyBorder="1" applyAlignment="1">
      <alignment horizontal="center" vertical="center" wrapText="1"/>
    </xf>
    <xf numFmtId="0" fontId="0" fillId="0" borderId="54" xfId="0" applyBorder="1" applyAlignment="1">
      <alignment horizontal="center" vertical="center"/>
    </xf>
    <xf numFmtId="0" fontId="0" fillId="0" borderId="55" xfId="0" applyBorder="1" applyAlignment="1">
      <alignment horizontal="center" vertical="center"/>
    </xf>
    <xf numFmtId="0" fontId="32" fillId="0" borderId="45" xfId="0" applyFont="1" applyBorder="1" applyAlignment="1">
      <alignment horizontal="center" vertical="center" wrapText="1"/>
    </xf>
    <xf numFmtId="0" fontId="32" fillId="0" borderId="56" xfId="0" applyFont="1" applyBorder="1" applyAlignment="1">
      <alignment horizontal="center" vertical="center" wrapText="1"/>
    </xf>
    <xf numFmtId="0" fontId="12" fillId="0" borderId="13" xfId="22" applyFont="1" applyBorder="1" applyAlignment="1">
      <alignment horizontal="center" vertical="center" wrapText="1"/>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0" borderId="53" xfId="22" applyFont="1" applyBorder="1" applyAlignment="1">
      <alignment horizontal="center" vertical="center" wrapText="1"/>
    </xf>
    <xf numFmtId="0" fontId="12" fillId="0" borderId="15" xfId="22" applyFont="1" applyBorder="1" applyAlignment="1">
      <alignment horizontal="center" vertical="center" wrapText="1"/>
    </xf>
    <xf numFmtId="0" fontId="12" fillId="0" borderId="16" xfId="22" applyFont="1" applyBorder="1" applyAlignment="1">
      <alignment horizontal="center" vertical="center" wrapText="1"/>
    </xf>
    <xf numFmtId="0" fontId="12" fillId="0" borderId="52" xfId="22" applyFont="1" applyBorder="1" applyAlignment="1">
      <alignment horizontal="center" vertical="center" wrapText="1"/>
    </xf>
    <xf numFmtId="0" fontId="12" fillId="0" borderId="11" xfId="22" applyFont="1" applyBorder="1" applyAlignment="1">
      <alignment horizontal="center" vertical="center" wrapText="1"/>
    </xf>
    <xf numFmtId="0" fontId="12" fillId="0" borderId="12" xfId="22" applyFont="1" applyBorder="1" applyAlignment="1">
      <alignment horizontal="center" vertical="center" wrapText="1"/>
    </xf>
    <xf numFmtId="0" fontId="12" fillId="0" borderId="65" xfId="0" applyFont="1" applyBorder="1" applyAlignment="1">
      <alignment horizontal="left" vertical="center" wrapText="1"/>
    </xf>
    <xf numFmtId="0" fontId="12" fillId="0" borderId="37" xfId="0" applyFont="1" applyBorder="1" applyAlignment="1">
      <alignment horizontal="left" vertical="center" wrapText="1"/>
    </xf>
    <xf numFmtId="0" fontId="12" fillId="0" borderId="38" xfId="0" applyFont="1" applyBorder="1" applyAlignment="1">
      <alignment horizontal="left" vertical="center" wrapText="1"/>
    </xf>
    <xf numFmtId="0" fontId="0" fillId="0" borderId="48" xfId="0" applyBorder="1" applyAlignment="1">
      <alignment horizontal="center" vertical="center"/>
    </xf>
    <xf numFmtId="0" fontId="0" fillId="0" borderId="26" xfId="0" applyBorder="1" applyAlignment="1">
      <alignment horizontal="center" vertical="center"/>
    </xf>
    <xf numFmtId="0" fontId="0" fillId="0" borderId="45" xfId="0" applyBorder="1" applyAlignment="1">
      <alignment horizontal="center" vertical="center"/>
    </xf>
    <xf numFmtId="0" fontId="0" fillId="0" borderId="56" xfId="0" applyBorder="1" applyAlignment="1">
      <alignment horizontal="center" vertical="center"/>
    </xf>
    <xf numFmtId="0" fontId="12" fillId="20" borderId="57" xfId="22" applyFont="1" applyFill="1" applyBorder="1" applyAlignment="1">
      <alignment horizontal="center" vertical="center" wrapText="1"/>
    </xf>
    <xf numFmtId="0" fontId="12" fillId="20" borderId="58" xfId="22" applyFont="1" applyFill="1" applyBorder="1" applyAlignment="1">
      <alignment horizontal="center" vertical="center" wrapText="1"/>
    </xf>
    <xf numFmtId="2" fontId="11" fillId="0" borderId="18" xfId="22" applyNumberFormat="1" applyFont="1" applyBorder="1" applyAlignment="1">
      <alignment vertical="center" wrapText="1"/>
    </xf>
    <xf numFmtId="0" fontId="0" fillId="0" borderId="41" xfId="0" applyBorder="1" applyAlignment="1">
      <alignment vertical="center" wrapText="1"/>
    </xf>
    <xf numFmtId="0" fontId="12" fillId="2" borderId="13" xfId="22" applyFont="1" applyFill="1" applyBorder="1" applyAlignment="1">
      <alignment horizontal="center" vertical="center" wrapText="1"/>
    </xf>
    <xf numFmtId="0" fontId="12" fillId="19" borderId="0" xfId="22" applyFont="1" applyFill="1" applyAlignment="1">
      <alignment horizontal="center" vertical="center" wrapText="1"/>
    </xf>
    <xf numFmtId="0" fontId="12" fillId="20" borderId="33" xfId="22" applyFont="1" applyFill="1" applyBorder="1" applyAlignment="1">
      <alignment horizontal="center" vertical="center" wrapText="1"/>
    </xf>
    <xf numFmtId="0" fontId="12" fillId="20" borderId="34" xfId="22" applyFont="1" applyFill="1" applyBorder="1" applyAlignment="1">
      <alignment horizontal="center" vertical="center" wrapText="1"/>
    </xf>
    <xf numFmtId="0" fontId="12" fillId="20" borderId="35" xfId="22" applyFont="1" applyFill="1" applyBorder="1" applyAlignment="1">
      <alignment horizontal="center" vertical="center" wrapText="1"/>
    </xf>
    <xf numFmtId="9" fontId="12" fillId="0" borderId="57" xfId="22" applyNumberFormat="1" applyFont="1" applyBorder="1" applyAlignment="1">
      <alignment horizontal="center" vertical="center" wrapText="1"/>
    </xf>
    <xf numFmtId="9" fontId="12" fillId="0" borderId="58" xfId="22" applyNumberFormat="1" applyFont="1" applyBorder="1" applyAlignment="1">
      <alignment horizontal="center" vertical="center" wrapText="1"/>
    </xf>
    <xf numFmtId="171" fontId="12" fillId="19" borderId="2" xfId="17" applyNumberFormat="1" applyFont="1" applyFill="1" applyBorder="1" applyAlignment="1" applyProtection="1">
      <alignment horizontal="center" vertical="center"/>
    </xf>
    <xf numFmtId="171" fontId="12" fillId="19" borderId="5" xfId="17" applyNumberFormat="1" applyFont="1" applyFill="1" applyBorder="1" applyAlignment="1" applyProtection="1">
      <alignment horizontal="center" vertical="center"/>
    </xf>
    <xf numFmtId="0" fontId="12" fillId="20" borderId="20" xfId="22" applyFont="1" applyFill="1" applyBorder="1" applyAlignment="1">
      <alignment horizontal="center" vertical="center" wrapText="1"/>
    </xf>
    <xf numFmtId="0" fontId="12" fillId="20" borderId="3" xfId="22" applyFont="1" applyFill="1" applyBorder="1" applyAlignment="1">
      <alignment horizontal="center" vertical="center" wrapText="1"/>
    </xf>
    <xf numFmtId="0" fontId="12" fillId="20" borderId="7" xfId="22" applyFont="1" applyFill="1" applyBorder="1" applyAlignment="1">
      <alignment horizontal="center" vertical="center" wrapText="1"/>
    </xf>
    <xf numFmtId="0" fontId="12" fillId="20" borderId="2" xfId="22" applyFont="1" applyFill="1" applyBorder="1" applyAlignment="1">
      <alignment horizontal="center" vertical="center" wrapText="1"/>
    </xf>
    <xf numFmtId="0" fontId="12" fillId="20" borderId="44" xfId="22" applyFont="1" applyFill="1" applyBorder="1" applyAlignment="1">
      <alignment horizontal="center" vertical="center" wrapText="1"/>
    </xf>
    <xf numFmtId="0" fontId="12" fillId="20" borderId="26" xfId="22" applyFont="1" applyFill="1" applyBorder="1" applyAlignment="1">
      <alignment horizontal="center" vertical="center" wrapText="1"/>
    </xf>
    <xf numFmtId="9" fontId="34" fillId="0" borderId="40" xfId="22" applyNumberFormat="1" applyFont="1" applyBorder="1" applyAlignment="1">
      <alignment horizontal="left" vertical="center" wrapText="1"/>
    </xf>
    <xf numFmtId="9" fontId="34" fillId="0" borderId="22" xfId="22" applyNumberFormat="1" applyFont="1" applyBorder="1" applyAlignment="1">
      <alignment horizontal="left" vertical="center" wrapText="1"/>
    </xf>
    <xf numFmtId="9" fontId="34" fillId="0" borderId="59" xfId="22" applyNumberFormat="1" applyFont="1" applyBorder="1" applyAlignment="1">
      <alignment horizontal="left" vertical="center" wrapText="1"/>
    </xf>
    <xf numFmtId="9" fontId="34" fillId="0" borderId="60" xfId="22" applyNumberFormat="1" applyFont="1" applyBorder="1" applyAlignment="1">
      <alignment horizontal="left" vertical="center" wrapText="1"/>
    </xf>
    <xf numFmtId="9" fontId="34" fillId="0" borderId="0" xfId="22" applyNumberFormat="1" applyFont="1" applyAlignment="1">
      <alignment horizontal="left" vertical="center" wrapText="1"/>
    </xf>
    <xf numFmtId="9" fontId="34" fillId="0" borderId="14" xfId="22" applyNumberFormat="1" applyFont="1" applyBorder="1" applyAlignment="1">
      <alignment horizontal="left" vertical="center" wrapText="1"/>
    </xf>
    <xf numFmtId="0" fontId="12" fillId="20" borderId="61" xfId="22" applyFont="1" applyFill="1" applyBorder="1" applyAlignment="1">
      <alignment horizontal="center" vertical="center" wrapText="1"/>
    </xf>
    <xf numFmtId="0" fontId="12" fillId="20" borderId="62" xfId="22" applyFont="1" applyFill="1" applyBorder="1" applyAlignment="1">
      <alignment horizontal="center" vertical="center" wrapText="1"/>
    </xf>
    <xf numFmtId="0" fontId="12" fillId="20" borderId="55" xfId="22" applyFont="1" applyFill="1" applyBorder="1" applyAlignment="1">
      <alignment horizontal="center" vertical="center" wrapText="1"/>
    </xf>
    <xf numFmtId="0" fontId="38" fillId="0" borderId="49" xfId="0" applyFont="1" applyBorder="1" applyAlignment="1">
      <alignment horizontal="center" vertical="center"/>
    </xf>
    <xf numFmtId="0" fontId="38" fillId="0" borderId="51" xfId="0" applyFont="1" applyBorder="1" applyAlignment="1">
      <alignment horizontal="center" vertical="center"/>
    </xf>
    <xf numFmtId="2" fontId="11" fillId="0" borderId="63" xfId="22" applyNumberFormat="1" applyFont="1" applyBorder="1" applyAlignment="1">
      <alignment horizontal="center" vertical="center" wrapText="1"/>
    </xf>
    <xf numFmtId="0" fontId="11" fillId="0" borderId="57" xfId="22" applyFont="1" applyBorder="1" applyAlignment="1">
      <alignment horizontal="center" vertical="center" wrapText="1"/>
    </xf>
    <xf numFmtId="0" fontId="11" fillId="0" borderId="64" xfId="22" applyFont="1" applyBorder="1" applyAlignment="1">
      <alignment horizontal="center" vertical="center" wrapText="1"/>
    </xf>
    <xf numFmtId="0" fontId="11" fillId="0" borderId="58" xfId="22" applyFont="1" applyBorder="1" applyAlignment="1">
      <alignment horizontal="center" vertical="center" wrapText="1"/>
    </xf>
    <xf numFmtId="0" fontId="12" fillId="20" borderId="9" xfId="22" applyFont="1" applyFill="1" applyBorder="1" applyAlignment="1">
      <alignment horizontal="center" vertical="center" wrapText="1"/>
    </xf>
    <xf numFmtId="9" fontId="34" fillId="0" borderId="40" xfId="22" applyNumberFormat="1" applyFont="1" applyBorder="1" applyAlignment="1">
      <alignment horizontal="center" vertical="center" wrapText="1"/>
    </xf>
    <xf numFmtId="9" fontId="34" fillId="0" borderId="22" xfId="22" applyNumberFormat="1" applyFont="1" applyBorder="1" applyAlignment="1">
      <alignment horizontal="center" vertical="center" wrapText="1"/>
    </xf>
    <xf numFmtId="9" fontId="34" fillId="0" borderId="59" xfId="22" applyNumberFormat="1" applyFont="1" applyBorder="1" applyAlignment="1">
      <alignment horizontal="center" vertical="center" wrapText="1"/>
    </xf>
    <xf numFmtId="9" fontId="34" fillId="0" borderId="42" xfId="22" applyNumberFormat="1" applyFont="1" applyBorder="1" applyAlignment="1">
      <alignment horizontal="center" vertical="center" wrapText="1"/>
    </xf>
    <xf numFmtId="9" fontId="34" fillId="0" borderId="15" xfId="22" applyNumberFormat="1" applyFont="1" applyBorder="1" applyAlignment="1">
      <alignment horizontal="center" vertical="center" wrapText="1"/>
    </xf>
    <xf numFmtId="9" fontId="34" fillId="0" borderId="16" xfId="22" applyNumberFormat="1" applyFont="1" applyBorder="1" applyAlignment="1">
      <alignment horizontal="center" vertical="center" wrapText="1"/>
    </xf>
    <xf numFmtId="0" fontId="12" fillId="20" borderId="25" xfId="22" applyFont="1" applyFill="1" applyBorder="1" applyAlignment="1">
      <alignment horizontal="center" vertical="center" wrapText="1"/>
    </xf>
    <xf numFmtId="9" fontId="34" fillId="0" borderId="60" xfId="22" applyNumberFormat="1" applyFont="1" applyBorder="1" applyAlignment="1">
      <alignment horizontal="center" vertical="center" wrapText="1"/>
    </xf>
    <xf numFmtId="9" fontId="34" fillId="0" borderId="0" xfId="22" applyNumberFormat="1" applyFont="1" applyAlignment="1">
      <alignment horizontal="center" vertical="center" wrapText="1"/>
    </xf>
    <xf numFmtId="9" fontId="34" fillId="0" borderId="14" xfId="22" applyNumberFormat="1" applyFont="1" applyBorder="1" applyAlignment="1">
      <alignment horizontal="center" vertical="center" wrapText="1"/>
    </xf>
    <xf numFmtId="0" fontId="12" fillId="0" borderId="52" xfId="22" applyFont="1" applyBorder="1" applyAlignment="1">
      <alignment horizontal="center" vertical="center"/>
    </xf>
    <xf numFmtId="0" fontId="12" fillId="0" borderId="11" xfId="22" applyFont="1" applyBorder="1" applyAlignment="1">
      <alignment horizontal="center" vertical="center"/>
    </xf>
    <xf numFmtId="0" fontId="12" fillId="0" borderId="12" xfId="22" applyFont="1" applyBorder="1" applyAlignment="1">
      <alignment horizontal="center" vertical="center"/>
    </xf>
    <xf numFmtId="0" fontId="12" fillId="19" borderId="36" xfId="22" applyFont="1" applyFill="1" applyBorder="1" applyAlignment="1">
      <alignment horizontal="center" vertical="center" wrapText="1"/>
    </xf>
    <xf numFmtId="0" fontId="12" fillId="19" borderId="65" xfId="22" applyFont="1" applyFill="1" applyBorder="1" applyAlignment="1">
      <alignment horizontal="center" vertical="center" wrapText="1"/>
    </xf>
    <xf numFmtId="0" fontId="12" fillId="19" borderId="37" xfId="22" applyFont="1" applyFill="1" applyBorder="1" applyAlignment="1">
      <alignment horizontal="center" vertical="center" wrapText="1"/>
    </xf>
    <xf numFmtId="0" fontId="12" fillId="19" borderId="38" xfId="22" applyFont="1" applyFill="1" applyBorder="1" applyAlignment="1">
      <alignment horizontal="center" vertical="center" wrapText="1"/>
    </xf>
    <xf numFmtId="0" fontId="12" fillId="20" borderId="5" xfId="22" applyFont="1" applyFill="1" applyBorder="1" applyAlignment="1">
      <alignment horizontal="center" vertical="center" wrapText="1"/>
    </xf>
    <xf numFmtId="0" fontId="12" fillId="20" borderId="37" xfId="22" applyFont="1" applyFill="1" applyBorder="1" applyAlignment="1">
      <alignment horizontal="center" vertical="center" wrapText="1"/>
    </xf>
    <xf numFmtId="0" fontId="12" fillId="0" borderId="13" xfId="22" applyFont="1" applyBorder="1" applyAlignment="1">
      <alignment horizontal="center" vertical="center"/>
    </xf>
    <xf numFmtId="0" fontId="12" fillId="0" borderId="0" xfId="22" applyFont="1" applyAlignment="1">
      <alignment horizontal="center" vertical="center"/>
    </xf>
    <xf numFmtId="0" fontId="12" fillId="0" borderId="14" xfId="22" applyFont="1" applyBorder="1" applyAlignment="1">
      <alignment horizontal="center" vertical="center"/>
    </xf>
    <xf numFmtId="0" fontId="12" fillId="0" borderId="57" xfId="22" applyFont="1" applyBorder="1" applyAlignment="1">
      <alignment horizontal="center" vertical="center" wrapText="1"/>
    </xf>
    <xf numFmtId="0" fontId="12" fillId="0" borderId="64" xfId="22" applyFont="1" applyBorder="1" applyAlignment="1">
      <alignment horizontal="center" vertical="center" wrapText="1"/>
    </xf>
    <xf numFmtId="0" fontId="12" fillId="0" borderId="58" xfId="22" applyFont="1" applyBorder="1" applyAlignment="1">
      <alignment horizontal="center" vertical="center" wrapText="1"/>
    </xf>
    <xf numFmtId="9" fontId="34" fillId="0" borderId="59" xfId="30" applyFont="1" applyFill="1" applyBorder="1" applyAlignment="1" applyProtection="1">
      <alignment horizontal="center" vertical="center" wrapText="1"/>
    </xf>
    <xf numFmtId="9" fontId="34" fillId="0" borderId="16" xfId="30" applyFont="1" applyFill="1" applyBorder="1" applyAlignment="1" applyProtection="1">
      <alignment horizontal="center" vertical="center" wrapText="1"/>
    </xf>
    <xf numFmtId="0" fontId="12" fillId="0" borderId="44" xfId="22" applyFont="1" applyBorder="1" applyAlignment="1">
      <alignment horizontal="center" vertical="center" wrapText="1"/>
    </xf>
    <xf numFmtId="0" fontId="12" fillId="0" borderId="5" xfId="22" applyFont="1" applyBorder="1" applyAlignment="1">
      <alignment horizontal="center" vertical="center" wrapText="1"/>
    </xf>
    <xf numFmtId="0" fontId="12" fillId="19" borderId="6" xfId="22" applyFont="1" applyFill="1" applyBorder="1" applyAlignment="1">
      <alignment horizontal="center" vertical="center" wrapText="1"/>
    </xf>
    <xf numFmtId="0" fontId="12" fillId="19" borderId="3" xfId="22" applyFont="1" applyFill="1" applyBorder="1" applyAlignment="1">
      <alignment horizontal="center" vertical="center" wrapText="1"/>
    </xf>
    <xf numFmtId="0" fontId="12" fillId="19" borderId="25" xfId="22" applyFont="1" applyFill="1" applyBorder="1" applyAlignment="1">
      <alignment horizontal="center" vertical="center" wrapText="1"/>
    </xf>
    <xf numFmtId="0" fontId="12" fillId="20" borderId="64" xfId="22" applyFont="1" applyFill="1" applyBorder="1" applyAlignment="1">
      <alignment horizontal="center" vertical="center" wrapText="1"/>
    </xf>
    <xf numFmtId="0" fontId="32" fillId="0" borderId="48" xfId="0" applyFont="1" applyBorder="1" applyAlignment="1">
      <alignment horizontal="center" vertical="center" wrapText="1"/>
    </xf>
    <xf numFmtId="0" fontId="32" fillId="0" borderId="26" xfId="0" applyFont="1" applyBorder="1" applyAlignment="1">
      <alignment horizontal="center" vertical="center" wrapText="1"/>
    </xf>
    <xf numFmtId="0" fontId="12" fillId="19" borderId="15" xfId="22" applyFont="1" applyFill="1" applyBorder="1" applyAlignment="1">
      <alignment horizontal="left" vertical="center" wrapText="1"/>
    </xf>
    <xf numFmtId="0" fontId="12" fillId="0" borderId="10" xfId="22" applyFont="1" applyBorder="1" applyAlignment="1">
      <alignment horizontal="center" vertical="center" wrapText="1"/>
    </xf>
    <xf numFmtId="0" fontId="12" fillId="0" borderId="63" xfId="22" applyFont="1" applyBorder="1" applyAlignment="1">
      <alignment horizontal="center" vertical="center" wrapText="1"/>
    </xf>
    <xf numFmtId="0" fontId="12" fillId="20" borderId="40" xfId="22" applyFont="1" applyFill="1" applyBorder="1" applyAlignment="1">
      <alignment horizontal="center" vertical="center" wrapText="1"/>
    </xf>
    <xf numFmtId="0" fontId="12" fillId="20" borderId="23" xfId="22" applyFont="1" applyFill="1" applyBorder="1" applyAlignment="1">
      <alignment horizontal="center" vertical="center" wrapText="1"/>
    </xf>
    <xf numFmtId="0" fontId="32" fillId="0" borderId="54" xfId="0" applyFont="1" applyBorder="1" applyAlignment="1">
      <alignment horizontal="center" vertical="center" wrapText="1"/>
    </xf>
    <xf numFmtId="0" fontId="32" fillId="0" borderId="55" xfId="0" applyFont="1" applyBorder="1" applyAlignment="1">
      <alignment horizontal="center" vertical="center" wrapText="1"/>
    </xf>
    <xf numFmtId="0" fontId="12" fillId="19" borderId="20" xfId="22" applyFont="1" applyFill="1" applyBorder="1" applyAlignment="1">
      <alignment horizontal="center" vertical="center" wrapText="1"/>
    </xf>
    <xf numFmtId="0" fontId="12" fillId="19" borderId="7" xfId="22" applyFont="1" applyFill="1" applyBorder="1" applyAlignment="1">
      <alignment horizontal="center" vertical="center" wrapText="1"/>
    </xf>
    <xf numFmtId="0" fontId="38" fillId="0" borderId="52" xfId="0" applyFont="1" applyBorder="1" applyAlignment="1">
      <alignment horizontal="center" vertical="center"/>
    </xf>
    <xf numFmtId="0" fontId="38" fillId="0" borderId="12" xfId="0" applyFont="1" applyBorder="1" applyAlignment="1">
      <alignment horizontal="center" vertical="center"/>
    </xf>
    <xf numFmtId="0" fontId="38" fillId="0" borderId="13" xfId="0" applyFont="1" applyBorder="1" applyAlignment="1">
      <alignment horizontal="center" vertical="center"/>
    </xf>
    <xf numFmtId="0" fontId="38" fillId="0" borderId="14" xfId="0" applyFont="1" applyBorder="1" applyAlignment="1">
      <alignment horizontal="center" vertical="center"/>
    </xf>
    <xf numFmtId="0" fontId="38" fillId="0" borderId="53" xfId="0" applyFont="1" applyBorder="1" applyAlignment="1">
      <alignment horizontal="center" vertical="center"/>
    </xf>
    <xf numFmtId="0" fontId="38" fillId="0" borderId="16" xfId="0" applyFont="1" applyBorder="1" applyAlignment="1">
      <alignment horizontal="center" vertical="center"/>
    </xf>
    <xf numFmtId="0" fontId="12" fillId="20" borderId="57" xfId="22" applyFont="1" applyFill="1" applyBorder="1" applyAlignment="1">
      <alignment horizontal="left" vertical="center" wrapText="1"/>
    </xf>
    <xf numFmtId="0" fontId="12" fillId="20" borderId="58" xfId="22" applyFont="1" applyFill="1" applyBorder="1" applyAlignment="1">
      <alignment horizontal="left" vertical="center" wrapText="1"/>
    </xf>
    <xf numFmtId="0" fontId="15" fillId="0" borderId="57" xfId="22" applyFont="1" applyBorder="1" applyAlignment="1">
      <alignment horizontal="center" vertical="center" wrapText="1"/>
    </xf>
    <xf numFmtId="0" fontId="15" fillId="0" borderId="64" xfId="22" applyFont="1" applyBorder="1" applyAlignment="1">
      <alignment horizontal="center" vertical="center" wrapText="1"/>
    </xf>
    <xf numFmtId="0" fontId="15" fillId="0" borderId="58" xfId="22" applyFont="1" applyBorder="1" applyAlignment="1">
      <alignment horizontal="center" vertical="center" wrapText="1"/>
    </xf>
    <xf numFmtId="171" fontId="12" fillId="19" borderId="45" xfId="17" applyNumberFormat="1" applyFont="1" applyFill="1" applyBorder="1" applyAlignment="1" applyProtection="1">
      <alignment horizontal="center" vertical="center" wrapText="1"/>
    </xf>
    <xf numFmtId="171" fontId="12" fillId="19" borderId="46" xfId="17" applyNumberFormat="1" applyFont="1" applyFill="1" applyBorder="1" applyAlignment="1" applyProtection="1">
      <alignment horizontal="center" vertical="center" wrapText="1"/>
    </xf>
    <xf numFmtId="171" fontId="12" fillId="19" borderId="47" xfId="17" applyNumberFormat="1" applyFont="1" applyFill="1" applyBorder="1" applyAlignment="1" applyProtection="1">
      <alignment horizontal="center" vertical="center" wrapText="1"/>
    </xf>
    <xf numFmtId="0" fontId="12" fillId="19" borderId="48" xfId="22" applyFont="1" applyFill="1" applyBorder="1" applyAlignment="1">
      <alignment horizontal="center" vertical="center" wrapText="1"/>
    </xf>
    <xf numFmtId="0" fontId="12" fillId="19" borderId="44" xfId="22" applyFont="1" applyFill="1" applyBorder="1" applyAlignment="1">
      <alignment horizontal="center" vertical="center" wrapText="1"/>
    </xf>
    <xf numFmtId="171" fontId="12" fillId="0" borderId="2" xfId="17" applyNumberFormat="1" applyFont="1" applyFill="1" applyBorder="1" applyAlignment="1" applyProtection="1">
      <alignment horizontal="center" vertical="center" wrapText="1"/>
    </xf>
    <xf numFmtId="171" fontId="12" fillId="0" borderId="26" xfId="17" applyNumberFormat="1" applyFont="1" applyFill="1" applyBorder="1" applyAlignment="1" applyProtection="1">
      <alignment horizontal="center" vertical="center" wrapText="1"/>
    </xf>
    <xf numFmtId="171" fontId="12" fillId="19" borderId="21" xfId="17" applyNumberFormat="1" applyFont="1" applyFill="1" applyBorder="1" applyAlignment="1" applyProtection="1">
      <alignment horizontal="center" vertical="center" wrapText="1"/>
    </xf>
    <xf numFmtId="9" fontId="11" fillId="0" borderId="52" xfId="22" applyNumberFormat="1" applyFont="1" applyFill="1" applyBorder="1" applyAlignment="1">
      <alignment horizontal="left" vertical="center" wrapText="1"/>
    </xf>
    <xf numFmtId="9" fontId="11" fillId="0" borderId="11" xfId="22" applyNumberFormat="1" applyFont="1" applyFill="1" applyBorder="1" applyAlignment="1">
      <alignment horizontal="left" vertical="center" wrapText="1"/>
    </xf>
    <xf numFmtId="9" fontId="11" fillId="0" borderId="12" xfId="22" applyNumberFormat="1" applyFont="1" applyFill="1" applyBorder="1" applyAlignment="1">
      <alignment horizontal="left" vertical="center" wrapText="1"/>
    </xf>
    <xf numFmtId="9" fontId="11" fillId="0" borderId="53" xfId="22" applyNumberFormat="1" applyFont="1" applyFill="1" applyBorder="1" applyAlignment="1">
      <alignment horizontal="left" vertical="center" wrapText="1"/>
    </xf>
    <xf numFmtId="9" fontId="11" fillId="0" borderId="15" xfId="22" applyNumberFormat="1" applyFont="1" applyFill="1" applyBorder="1" applyAlignment="1">
      <alignment horizontal="left" vertical="center" wrapText="1"/>
    </xf>
    <xf numFmtId="9" fontId="11" fillId="0" borderId="16" xfId="22" applyNumberFormat="1" applyFont="1" applyFill="1" applyBorder="1" applyAlignment="1">
      <alignment horizontal="left" vertical="center" wrapText="1"/>
    </xf>
    <xf numFmtId="9" fontId="33" fillId="0" borderId="40" xfId="30" applyFont="1" applyFill="1" applyBorder="1" applyAlignment="1" applyProtection="1">
      <alignment horizontal="left" vertical="center" wrapText="1"/>
    </xf>
    <xf numFmtId="9" fontId="33" fillId="0" borderId="22" xfId="30" applyFont="1" applyFill="1" applyBorder="1" applyAlignment="1" applyProtection="1">
      <alignment horizontal="left" vertical="center" wrapText="1"/>
    </xf>
    <xf numFmtId="9" fontId="33" fillId="0" borderId="23" xfId="30" applyFont="1" applyFill="1" applyBorder="1" applyAlignment="1" applyProtection="1">
      <alignment horizontal="left" vertical="center" wrapText="1"/>
    </xf>
    <xf numFmtId="9" fontId="33" fillId="0" borderId="42" xfId="30" applyFont="1" applyFill="1" applyBorder="1" applyAlignment="1" applyProtection="1">
      <alignment horizontal="left" vertical="center" wrapText="1"/>
    </xf>
    <xf numFmtId="9" fontId="33" fillId="0" borderId="15" xfId="30" applyFont="1" applyFill="1" applyBorder="1" applyAlignment="1" applyProtection="1">
      <alignment horizontal="left" vertical="center" wrapText="1"/>
    </xf>
    <xf numFmtId="9" fontId="33" fillId="0" borderId="43" xfId="30" applyFont="1" applyFill="1" applyBorder="1" applyAlignment="1" applyProtection="1">
      <alignment horizontal="left" vertical="center" wrapText="1"/>
    </xf>
    <xf numFmtId="9" fontId="33" fillId="0" borderId="40" xfId="30" applyFont="1" applyFill="1" applyBorder="1" applyAlignment="1" applyProtection="1">
      <alignment horizontal="center" vertical="center" wrapText="1"/>
    </xf>
    <xf numFmtId="9" fontId="33" fillId="0" borderId="22" xfId="30" applyFont="1" applyFill="1" applyBorder="1" applyAlignment="1" applyProtection="1">
      <alignment horizontal="center" vertical="center" wrapText="1"/>
    </xf>
    <xf numFmtId="9" fontId="33" fillId="0" borderId="59" xfId="30" applyFont="1" applyFill="1" applyBorder="1" applyAlignment="1" applyProtection="1">
      <alignment horizontal="center" vertical="center" wrapText="1"/>
    </xf>
    <xf numFmtId="9" fontId="33" fillId="0" borderId="42" xfId="30" applyFont="1" applyFill="1" applyBorder="1" applyAlignment="1" applyProtection="1">
      <alignment horizontal="center" vertical="center" wrapText="1"/>
    </xf>
    <xf numFmtId="9" fontId="33" fillId="0" borderId="15" xfId="30" applyFont="1" applyFill="1" applyBorder="1" applyAlignment="1" applyProtection="1">
      <alignment horizontal="center" vertical="center" wrapText="1"/>
    </xf>
    <xf numFmtId="9" fontId="33" fillId="0" borderId="16" xfId="30" applyFont="1" applyFill="1" applyBorder="1" applyAlignment="1" applyProtection="1">
      <alignment horizontal="center" vertical="center" wrapText="1"/>
    </xf>
    <xf numFmtId="0" fontId="12" fillId="20" borderId="22" xfId="22" applyFont="1" applyFill="1" applyBorder="1" applyAlignment="1">
      <alignment horizontal="center" vertical="center" wrapText="1"/>
    </xf>
    <xf numFmtId="0" fontId="12" fillId="20" borderId="59" xfId="22" applyFont="1" applyFill="1" applyBorder="1" applyAlignment="1">
      <alignment horizontal="center" vertical="center" wrapText="1"/>
    </xf>
    <xf numFmtId="0" fontId="12" fillId="20" borderId="28" xfId="22" applyFont="1" applyFill="1" applyBorder="1" applyAlignment="1">
      <alignment horizontal="center" vertical="center" wrapText="1"/>
    </xf>
    <xf numFmtId="0" fontId="12" fillId="20" borderId="21" xfId="22" applyFont="1" applyFill="1" applyBorder="1" applyAlignment="1">
      <alignment horizontal="center" vertical="center" wrapText="1"/>
    </xf>
    <xf numFmtId="1" fontId="12" fillId="0" borderId="57" xfId="28" applyNumberFormat="1" applyFont="1" applyFill="1" applyBorder="1" applyAlignment="1" applyProtection="1">
      <alignment horizontal="center" vertical="center" wrapText="1"/>
    </xf>
    <xf numFmtId="1" fontId="12" fillId="0" borderId="58" xfId="28" applyNumberFormat="1" applyFont="1" applyFill="1" applyBorder="1" applyAlignment="1" applyProtection="1">
      <alignment horizontal="center" vertical="center" wrapText="1"/>
    </xf>
    <xf numFmtId="0" fontId="12" fillId="0" borderId="52" xfId="22" applyFont="1" applyBorder="1" applyAlignment="1">
      <alignment horizontal="left" vertical="center" wrapText="1"/>
    </xf>
    <xf numFmtId="0" fontId="12" fillId="0" borderId="11" xfId="22" applyFont="1" applyBorder="1" applyAlignment="1">
      <alignment horizontal="left" vertical="center" wrapText="1"/>
    </xf>
    <xf numFmtId="0" fontId="12" fillId="0" borderId="12" xfId="22" applyFont="1" applyBorder="1" applyAlignment="1">
      <alignment horizontal="left" vertical="center" wrapText="1"/>
    </xf>
    <xf numFmtId="0" fontId="12" fillId="0" borderId="13" xfId="22" applyFont="1" applyBorder="1" applyAlignment="1">
      <alignment horizontal="left" vertical="center" wrapText="1"/>
    </xf>
    <xf numFmtId="0" fontId="12" fillId="0" borderId="0" xfId="22" applyFont="1" applyAlignment="1">
      <alignment horizontal="left" vertical="center" wrapText="1"/>
    </xf>
    <xf numFmtId="0" fontId="12" fillId="0" borderId="14" xfId="22" applyFont="1" applyBorder="1" applyAlignment="1">
      <alignment horizontal="left" vertical="center" wrapText="1"/>
    </xf>
    <xf numFmtId="0" fontId="12" fillId="0" borderId="53" xfId="22" applyFont="1" applyBorder="1" applyAlignment="1">
      <alignment horizontal="left" vertical="center" wrapText="1"/>
    </xf>
    <xf numFmtId="0" fontId="12" fillId="0" borderId="15" xfId="22" applyFont="1" applyBorder="1" applyAlignment="1">
      <alignment horizontal="left" vertical="center" wrapText="1"/>
    </xf>
    <xf numFmtId="0" fontId="12" fillId="0" borderId="16" xfId="22" applyFont="1" applyBorder="1" applyAlignment="1">
      <alignment horizontal="left" vertical="center" wrapText="1"/>
    </xf>
    <xf numFmtId="0" fontId="39" fillId="0" borderId="49" xfId="0" applyFont="1" applyBorder="1" applyAlignment="1">
      <alignment horizontal="center" vertical="center"/>
    </xf>
    <xf numFmtId="0" fontId="39" fillId="0" borderId="50" xfId="0" applyFont="1" applyBorder="1" applyAlignment="1">
      <alignment horizontal="center" vertical="center"/>
    </xf>
    <xf numFmtId="0" fontId="39" fillId="0" borderId="51" xfId="0" applyFont="1" applyBorder="1" applyAlignment="1">
      <alignment horizontal="center" vertical="center"/>
    </xf>
    <xf numFmtId="0" fontId="12" fillId="20" borderId="11" xfId="22" applyFont="1" applyFill="1" applyBorder="1" applyAlignment="1">
      <alignment horizontal="left" vertical="center" wrapText="1"/>
    </xf>
    <xf numFmtId="0" fontId="12" fillId="20" borderId="0" xfId="22" applyFont="1" applyFill="1" applyAlignment="1">
      <alignment horizontal="left" vertical="center" wrapText="1"/>
    </xf>
    <xf numFmtId="0" fontId="12" fillId="20" borderId="15" xfId="22" applyFont="1" applyFill="1" applyBorder="1" applyAlignment="1">
      <alignment horizontal="left" vertical="center" wrapText="1"/>
    </xf>
    <xf numFmtId="0" fontId="40" fillId="0" borderId="47" xfId="0" applyFont="1" applyBorder="1" applyAlignment="1">
      <alignment horizontal="left" vertical="center" wrapText="1"/>
    </xf>
    <xf numFmtId="0" fontId="40" fillId="0" borderId="19" xfId="0" applyFont="1" applyBorder="1" applyAlignment="1">
      <alignment horizontal="left" vertical="center" wrapText="1"/>
    </xf>
    <xf numFmtId="0" fontId="40" fillId="0" borderId="30" xfId="0" applyFont="1" applyBorder="1" applyAlignment="1">
      <alignment horizontal="left" vertical="center" wrapText="1"/>
    </xf>
    <xf numFmtId="14" fontId="38" fillId="0" borderId="52" xfId="0" applyNumberFormat="1" applyFont="1" applyBorder="1" applyAlignment="1">
      <alignment horizontal="center" vertical="center"/>
    </xf>
    <xf numFmtId="0" fontId="19" fillId="0" borderId="65" xfId="0" applyFont="1" applyBorder="1" applyAlignment="1">
      <alignment horizontal="left" vertical="center" wrapText="1"/>
    </xf>
    <xf numFmtId="0" fontId="19" fillId="0" borderId="37" xfId="0" applyFont="1" applyBorder="1" applyAlignment="1">
      <alignment horizontal="left" vertical="center" wrapText="1"/>
    </xf>
    <xf numFmtId="0" fontId="19" fillId="0" borderId="38" xfId="0" applyFont="1" applyBorder="1" applyAlignment="1">
      <alignment horizontal="left" vertical="center" wrapText="1"/>
    </xf>
    <xf numFmtId="0" fontId="19" fillId="0" borderId="5" xfId="0" applyFont="1" applyBorder="1" applyAlignment="1">
      <alignment horizontal="left" vertical="center" wrapText="1"/>
    </xf>
    <xf numFmtId="0" fontId="19" fillId="0" borderId="1" xfId="0" applyFont="1" applyBorder="1" applyAlignment="1">
      <alignment horizontal="left" vertical="center" wrapText="1"/>
    </xf>
    <xf numFmtId="0" fontId="19" fillId="0" borderId="9" xfId="0" applyFont="1" applyBorder="1" applyAlignment="1">
      <alignment horizontal="left" vertical="center" wrapText="1"/>
    </xf>
    <xf numFmtId="9" fontId="11" fillId="0" borderId="40" xfId="22" applyNumberFormat="1" applyFont="1" applyFill="1" applyBorder="1" applyAlignment="1">
      <alignment horizontal="left" vertical="center" wrapText="1"/>
    </xf>
    <xf numFmtId="9" fontId="11" fillId="0" borderId="22" xfId="22" applyNumberFormat="1" applyFont="1" applyFill="1" applyBorder="1" applyAlignment="1">
      <alignment horizontal="left" vertical="center" wrapText="1"/>
    </xf>
    <xf numFmtId="9" fontId="11" fillId="0" borderId="59" xfId="22" applyNumberFormat="1" applyFont="1" applyFill="1" applyBorder="1" applyAlignment="1">
      <alignment horizontal="left" vertical="center" wrapText="1"/>
    </xf>
    <xf numFmtId="9" fontId="11" fillId="0" borderId="20" xfId="22" applyNumberFormat="1" applyFont="1" applyFill="1" applyBorder="1" applyAlignment="1">
      <alignment horizontal="left" vertical="center" wrapText="1"/>
    </xf>
    <xf numFmtId="9" fontId="11" fillId="0" borderId="3" xfId="22" applyNumberFormat="1" applyFont="1" applyFill="1" applyBorder="1" applyAlignment="1">
      <alignment horizontal="left" vertical="center" wrapText="1"/>
    </xf>
    <xf numFmtId="9" fontId="11" fillId="0" borderId="7" xfId="22" applyNumberFormat="1" applyFont="1" applyFill="1" applyBorder="1" applyAlignment="1">
      <alignment horizontal="left" vertical="center" wrapText="1"/>
    </xf>
    <xf numFmtId="9" fontId="11" fillId="0" borderId="60" xfId="22" applyNumberFormat="1" applyFont="1" applyFill="1" applyBorder="1" applyAlignment="1">
      <alignment horizontal="left" vertical="center" wrapText="1"/>
    </xf>
    <xf numFmtId="9" fontId="11" fillId="0" borderId="0" xfId="22" applyNumberFormat="1" applyFont="1" applyFill="1" applyAlignment="1">
      <alignment horizontal="left" vertical="center" wrapText="1"/>
    </xf>
    <xf numFmtId="9" fontId="11" fillId="0" borderId="14" xfId="22" applyNumberFormat="1" applyFont="1" applyFill="1" applyBorder="1" applyAlignment="1">
      <alignment horizontal="left" vertical="center" wrapText="1"/>
    </xf>
    <xf numFmtId="9" fontId="11" fillId="0" borderId="40" xfId="30" applyFont="1" applyFill="1" applyBorder="1" applyAlignment="1" applyProtection="1">
      <alignment horizontal="left" vertical="center" wrapText="1"/>
    </xf>
    <xf numFmtId="9" fontId="11" fillId="0" borderId="22" xfId="30" applyFont="1" applyFill="1" applyBorder="1" applyAlignment="1" applyProtection="1">
      <alignment horizontal="left" vertical="center" wrapText="1"/>
    </xf>
    <xf numFmtId="9" fontId="11" fillId="0" borderId="23" xfId="30" applyFont="1" applyFill="1" applyBorder="1" applyAlignment="1" applyProtection="1">
      <alignment horizontal="left" vertical="center" wrapText="1"/>
    </xf>
    <xf numFmtId="9" fontId="11" fillId="0" borderId="42" xfId="30" applyFont="1" applyFill="1" applyBorder="1" applyAlignment="1" applyProtection="1">
      <alignment horizontal="left" vertical="center" wrapText="1"/>
    </xf>
    <xf numFmtId="9" fontId="11" fillId="0" borderId="15" xfId="30" applyFont="1" applyFill="1" applyBorder="1" applyAlignment="1" applyProtection="1">
      <alignment horizontal="left" vertical="center" wrapText="1"/>
    </xf>
    <xf numFmtId="9" fontId="11" fillId="0" borderId="43" xfId="30" applyFont="1" applyFill="1" applyBorder="1" applyAlignment="1" applyProtection="1">
      <alignment horizontal="left" vertical="center" wrapText="1"/>
    </xf>
    <xf numFmtId="9" fontId="33" fillId="0" borderId="23" xfId="30" applyFont="1" applyFill="1" applyBorder="1" applyAlignment="1" applyProtection="1">
      <alignment horizontal="center" vertical="center" wrapText="1"/>
    </xf>
    <xf numFmtId="9" fontId="33" fillId="0" borderId="43" xfId="30" applyFont="1" applyFill="1" applyBorder="1" applyAlignment="1" applyProtection="1">
      <alignment horizontal="center" vertical="center" wrapText="1"/>
    </xf>
    <xf numFmtId="0" fontId="11" fillId="0" borderId="57" xfId="22" applyFont="1" applyBorder="1" applyAlignment="1">
      <alignment horizontal="left" vertical="center" wrapText="1"/>
    </xf>
    <xf numFmtId="0" fontId="11" fillId="0" borderId="64" xfId="22" applyFont="1" applyBorder="1" applyAlignment="1">
      <alignment horizontal="left" vertical="center" wrapText="1"/>
    </xf>
    <xf numFmtId="0" fontId="11" fillId="0" borderId="58" xfId="22" applyFont="1" applyBorder="1" applyAlignment="1">
      <alignment horizontal="left" vertical="center" wrapText="1"/>
    </xf>
    <xf numFmtId="2" fontId="11" fillId="0" borderId="18" xfId="22" applyNumberFormat="1" applyFont="1" applyBorder="1" applyAlignment="1">
      <alignment horizontal="left" vertical="center" wrapText="1"/>
    </xf>
    <xf numFmtId="2" fontId="11" fillId="0" borderId="29" xfId="22" applyNumberFormat="1" applyFont="1" applyBorder="1" applyAlignment="1">
      <alignment horizontal="left" vertical="center" wrapText="1"/>
    </xf>
    <xf numFmtId="2" fontId="11" fillId="0" borderId="10" xfId="22" applyNumberFormat="1" applyFont="1" applyBorder="1" applyAlignment="1">
      <alignment vertical="center" wrapText="1"/>
    </xf>
    <xf numFmtId="2" fontId="11" fillId="0" borderId="4" xfId="22" applyNumberFormat="1" applyFont="1" applyBorder="1" applyAlignment="1">
      <alignment vertical="center" wrapText="1"/>
    </xf>
    <xf numFmtId="9" fontId="33" fillId="0" borderId="40" xfId="22" applyNumberFormat="1" applyFont="1" applyFill="1" applyBorder="1" applyAlignment="1">
      <alignment horizontal="left" vertical="center" wrapText="1"/>
    </xf>
    <xf numFmtId="9" fontId="33" fillId="0" borderId="22" xfId="22" applyNumberFormat="1" applyFont="1" applyFill="1" applyBorder="1" applyAlignment="1">
      <alignment horizontal="left" vertical="center" wrapText="1"/>
    </xf>
    <xf numFmtId="9" fontId="33" fillId="0" borderId="59" xfId="22" applyNumberFormat="1" applyFont="1" applyFill="1" applyBorder="1" applyAlignment="1">
      <alignment horizontal="left" vertical="center" wrapText="1"/>
    </xf>
    <xf numFmtId="9" fontId="33" fillId="0" borderId="60" xfId="22" applyNumberFormat="1" applyFont="1" applyFill="1" applyBorder="1" applyAlignment="1">
      <alignment horizontal="left" vertical="center" wrapText="1"/>
    </xf>
    <xf numFmtId="9" fontId="33" fillId="0" borderId="0" xfId="22" applyNumberFormat="1" applyFont="1" applyFill="1" applyAlignment="1">
      <alignment horizontal="left" vertical="center" wrapText="1"/>
    </xf>
    <xf numFmtId="9" fontId="33" fillId="0" borderId="14" xfId="22" applyNumberFormat="1" applyFont="1" applyFill="1" applyBorder="1" applyAlignment="1">
      <alignment horizontal="left" vertical="center" wrapText="1"/>
    </xf>
    <xf numFmtId="9" fontId="33" fillId="0" borderId="1" xfId="22" applyNumberFormat="1" applyFont="1" applyFill="1" applyBorder="1" applyAlignment="1">
      <alignment horizontal="left" vertical="center" wrapText="1"/>
    </xf>
    <xf numFmtId="9" fontId="34" fillId="0" borderId="1" xfId="22" applyNumberFormat="1" applyFont="1" applyFill="1" applyBorder="1" applyAlignment="1">
      <alignment horizontal="left" vertical="center" wrapText="1"/>
    </xf>
    <xf numFmtId="9" fontId="34" fillId="0" borderId="40" xfId="30" applyFont="1" applyFill="1" applyBorder="1" applyAlignment="1" applyProtection="1">
      <alignment horizontal="left" vertical="center" wrapText="1"/>
    </xf>
    <xf numFmtId="9" fontId="34" fillId="0" borderId="22" xfId="30" applyFont="1" applyFill="1" applyBorder="1" applyAlignment="1" applyProtection="1">
      <alignment horizontal="left" vertical="center" wrapText="1"/>
    </xf>
    <xf numFmtId="9" fontId="34" fillId="0" borderId="23" xfId="30" applyFont="1" applyFill="1" applyBorder="1" applyAlignment="1" applyProtection="1">
      <alignment horizontal="left" vertical="center" wrapText="1"/>
    </xf>
    <xf numFmtId="9" fontId="34" fillId="0" borderId="42" xfId="30" applyFont="1" applyFill="1" applyBorder="1" applyAlignment="1" applyProtection="1">
      <alignment horizontal="left" vertical="center" wrapText="1"/>
    </xf>
    <xf numFmtId="9" fontId="34" fillId="0" borderId="15" xfId="30" applyFont="1" applyFill="1" applyBorder="1" applyAlignment="1" applyProtection="1">
      <alignment horizontal="left" vertical="center" wrapText="1"/>
    </xf>
    <xf numFmtId="9" fontId="34" fillId="0" borderId="43" xfId="30" applyFont="1" applyFill="1" applyBorder="1" applyAlignment="1" applyProtection="1">
      <alignment horizontal="left" vertical="center" wrapText="1"/>
    </xf>
    <xf numFmtId="0" fontId="12" fillId="19" borderId="1" xfId="22" applyFont="1" applyFill="1" applyBorder="1" applyAlignment="1">
      <alignment horizontal="left" vertical="center" wrapText="1"/>
    </xf>
    <xf numFmtId="0" fontId="35" fillId="9" borderId="20" xfId="0" applyFont="1" applyFill="1" applyBorder="1" applyAlignment="1">
      <alignment horizontal="left" vertical="center"/>
    </xf>
    <xf numFmtId="0" fontId="35" fillId="9" borderId="3" xfId="0" applyFont="1" applyFill="1" applyBorder="1" applyAlignment="1">
      <alignment horizontal="left" vertical="center"/>
    </xf>
    <xf numFmtId="0" fontId="35" fillId="9" borderId="25" xfId="0" applyFont="1" applyFill="1" applyBorder="1" applyAlignment="1">
      <alignment horizontal="left" vertical="center"/>
    </xf>
    <xf numFmtId="0" fontId="35" fillId="9" borderId="2" xfId="0" applyFont="1" applyFill="1" applyBorder="1" applyAlignment="1">
      <alignment horizontal="center" vertical="center"/>
    </xf>
    <xf numFmtId="0" fontId="35" fillId="9" borderId="44" xfId="0" applyFont="1" applyFill="1" applyBorder="1" applyAlignment="1">
      <alignment horizontal="center" vertical="center"/>
    </xf>
    <xf numFmtId="0" fontId="35" fillId="9" borderId="5" xfId="0" applyFont="1" applyFill="1" applyBorder="1" applyAlignment="1">
      <alignment horizontal="center" vertical="center"/>
    </xf>
    <xf numFmtId="0" fontId="35" fillId="9" borderId="1" xfId="0" applyFont="1" applyFill="1" applyBorder="1" applyAlignment="1">
      <alignment horizontal="center" vertical="center"/>
    </xf>
    <xf numFmtId="14" fontId="41" fillId="0" borderId="1" xfId="0" applyNumberFormat="1" applyFont="1" applyBorder="1" applyAlignment="1">
      <alignment horizontal="center" vertical="center"/>
    </xf>
    <xf numFmtId="0" fontId="41" fillId="0" borderId="1" xfId="0" applyFont="1" applyBorder="1" applyAlignment="1">
      <alignment horizontal="center" vertical="center"/>
    </xf>
    <xf numFmtId="0" fontId="35" fillId="0" borderId="1" xfId="0" applyFont="1" applyBorder="1" applyAlignment="1">
      <alignment horizontal="center" vertical="center" wrapText="1"/>
    </xf>
    <xf numFmtId="0" fontId="35" fillId="9" borderId="2" xfId="0" applyFont="1" applyFill="1" applyBorder="1" applyAlignment="1">
      <alignment horizontal="left" vertical="center"/>
    </xf>
    <xf numFmtId="0" fontId="35" fillId="9" borderId="44" xfId="0" applyFont="1" applyFill="1" applyBorder="1" applyAlignment="1">
      <alignment horizontal="left" vertical="center"/>
    </xf>
    <xf numFmtId="0" fontId="35" fillId="9" borderId="5" xfId="0" applyFont="1" applyFill="1" applyBorder="1" applyAlignment="1">
      <alignment horizontal="left" vertical="center"/>
    </xf>
    <xf numFmtId="0" fontId="33" fillId="0" borderId="2" xfId="0" applyFont="1" applyBorder="1" applyAlignment="1">
      <alignment horizontal="center" vertical="center"/>
    </xf>
    <xf numFmtId="0" fontId="33" fillId="0" borderId="44" xfId="0" applyFont="1" applyBorder="1" applyAlignment="1">
      <alignment horizontal="center" vertical="center"/>
    </xf>
    <xf numFmtId="0" fontId="33" fillId="0" borderId="5" xfId="0" applyFont="1" applyBorder="1" applyAlignment="1">
      <alignment horizontal="center" vertical="center"/>
    </xf>
    <xf numFmtId="0" fontId="12" fillId="23" borderId="1" xfId="22" applyFont="1" applyFill="1" applyBorder="1" applyAlignment="1">
      <alignment horizontal="center" vertical="center" wrapText="1"/>
    </xf>
    <xf numFmtId="0" fontId="35" fillId="9" borderId="10" xfId="0" applyFont="1" applyFill="1" applyBorder="1" applyAlignment="1">
      <alignment horizontal="center" vertical="center" wrapText="1"/>
    </xf>
    <xf numFmtId="0" fontId="35" fillId="9" borderId="32" xfId="0" applyFont="1" applyFill="1" applyBorder="1" applyAlignment="1">
      <alignment horizontal="center" vertical="center" wrapText="1"/>
    </xf>
    <xf numFmtId="0" fontId="35" fillId="9" borderId="4" xfId="0" applyFont="1" applyFill="1" applyBorder="1" applyAlignment="1">
      <alignment horizontal="center" vertical="center" wrapText="1"/>
    </xf>
    <xf numFmtId="0" fontId="35" fillId="23" borderId="1" xfId="22" applyFont="1" applyFill="1" applyBorder="1" applyAlignment="1">
      <alignment horizontal="center" vertical="center" wrapText="1"/>
    </xf>
    <xf numFmtId="0" fontId="35" fillId="9" borderId="2" xfId="0" applyFont="1" applyFill="1" applyBorder="1" applyAlignment="1">
      <alignment horizontal="center" vertical="center" wrapText="1"/>
    </xf>
    <xf numFmtId="0" fontId="35" fillId="9" borderId="44" xfId="0" applyFont="1" applyFill="1" applyBorder="1" applyAlignment="1">
      <alignment horizontal="center" vertical="center" wrapText="1"/>
    </xf>
    <xf numFmtId="0" fontId="35" fillId="9" borderId="5" xfId="0" applyFont="1" applyFill="1" applyBorder="1" applyAlignment="1">
      <alignment horizontal="center" vertical="center" wrapText="1"/>
    </xf>
    <xf numFmtId="0" fontId="35" fillId="9" borderId="40" xfId="0" applyFont="1" applyFill="1" applyBorder="1" applyAlignment="1">
      <alignment horizontal="center" vertical="center"/>
    </xf>
    <xf numFmtId="0" fontId="35" fillId="9" borderId="22" xfId="0" applyFont="1" applyFill="1" applyBorder="1" applyAlignment="1">
      <alignment horizontal="center" vertical="center"/>
    </xf>
    <xf numFmtId="0" fontId="12" fillId="19" borderId="2" xfId="22" applyFont="1" applyFill="1" applyBorder="1" applyAlignment="1">
      <alignment horizontal="left" vertical="center" wrapText="1"/>
    </xf>
    <xf numFmtId="0" fontId="12" fillId="19" borderId="44" xfId="22" applyFont="1" applyFill="1" applyBorder="1" applyAlignment="1">
      <alignment horizontal="left" vertical="center" wrapText="1"/>
    </xf>
    <xf numFmtId="0" fontId="12" fillId="19" borderId="5" xfId="22" applyFont="1" applyFill="1" applyBorder="1" applyAlignment="1">
      <alignment horizontal="left" vertical="center" wrapText="1"/>
    </xf>
    <xf numFmtId="0" fontId="33" fillId="0" borderId="2" xfId="0" applyFont="1" applyBorder="1" applyAlignment="1">
      <alignment horizontal="left" vertical="center" wrapText="1"/>
    </xf>
    <xf numFmtId="0" fontId="33" fillId="0" borderId="44"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5" fillId="0" borderId="2" xfId="0" applyFont="1" applyBorder="1" applyAlignment="1">
      <alignment horizontal="center" vertical="center"/>
    </xf>
    <xf numFmtId="0" fontId="35" fillId="0" borderId="44" xfId="0" applyFont="1" applyBorder="1" applyAlignment="1">
      <alignment horizontal="center" vertical="center"/>
    </xf>
    <xf numFmtId="0" fontId="35" fillId="0" borderId="5" xfId="0" applyFont="1" applyBorder="1" applyAlignment="1">
      <alignment horizontal="center" vertical="center"/>
    </xf>
    <xf numFmtId="0" fontId="35" fillId="0" borderId="40" xfId="0" applyFont="1" applyBorder="1" applyAlignment="1">
      <alignment horizontal="center" vertical="center"/>
    </xf>
    <xf numFmtId="0" fontId="35" fillId="0" borderId="22" xfId="0" applyFont="1" applyBorder="1" applyAlignment="1">
      <alignment horizontal="center" vertical="center"/>
    </xf>
    <xf numFmtId="0" fontId="35" fillId="0" borderId="23" xfId="0" applyFont="1" applyBorder="1" applyAlignment="1">
      <alignment horizontal="center" vertical="center"/>
    </xf>
    <xf numFmtId="0" fontId="35" fillId="0" borderId="20" xfId="0" applyFont="1" applyBorder="1" applyAlignment="1">
      <alignment horizontal="center" vertical="center"/>
    </xf>
    <xf numFmtId="0" fontId="35" fillId="0" borderId="3" xfId="0" applyFont="1" applyBorder="1" applyAlignment="1">
      <alignment horizontal="center" vertical="center"/>
    </xf>
    <xf numFmtId="0" fontId="35" fillId="0" borderId="25" xfId="0" applyFont="1" applyBorder="1" applyAlignment="1">
      <alignment horizontal="center" vertical="center"/>
    </xf>
    <xf numFmtId="0" fontId="35" fillId="9" borderId="54" xfId="0" applyFont="1" applyFill="1" applyBorder="1" applyAlignment="1">
      <alignment horizontal="center" vertical="center" wrapText="1"/>
    </xf>
    <xf numFmtId="0" fontId="35" fillId="9" borderId="55" xfId="0" applyFont="1" applyFill="1" applyBorder="1" applyAlignment="1">
      <alignment horizontal="center" vertical="center" wrapText="1"/>
    </xf>
    <xf numFmtId="0" fontId="12" fillId="0" borderId="5" xfId="0" applyFont="1" applyBorder="1" applyAlignment="1">
      <alignment horizontal="left" vertical="center" wrapText="1"/>
    </xf>
    <xf numFmtId="0" fontId="12" fillId="0" borderId="1" xfId="0" applyFont="1" applyBorder="1" applyAlignment="1">
      <alignment horizontal="left" vertical="center" wrapText="1"/>
    </xf>
    <xf numFmtId="0" fontId="35" fillId="0" borderId="1" xfId="0" applyFont="1" applyBorder="1" applyAlignment="1">
      <alignment horizontal="left" vertical="center" wrapText="1"/>
    </xf>
    <xf numFmtId="0" fontId="35" fillId="9" borderId="24" xfId="0" applyFont="1" applyFill="1" applyBorder="1" applyAlignment="1">
      <alignment horizontal="center" vertical="center" wrapText="1"/>
    </xf>
    <xf numFmtId="0" fontId="35" fillId="9" borderId="25" xfId="0" applyFont="1" applyFill="1" applyBorder="1" applyAlignment="1">
      <alignment horizontal="center" vertical="center" wrapText="1"/>
    </xf>
    <xf numFmtId="0" fontId="35" fillId="9" borderId="23" xfId="0" applyFont="1" applyFill="1" applyBorder="1" applyAlignment="1">
      <alignment horizontal="center" vertical="center"/>
    </xf>
    <xf numFmtId="0" fontId="35" fillId="9" borderId="60" xfId="0" applyFont="1" applyFill="1" applyBorder="1" applyAlignment="1">
      <alignment horizontal="center" vertical="center"/>
    </xf>
    <xf numFmtId="0" fontId="35" fillId="9" borderId="0" xfId="0" applyFont="1" applyFill="1" applyAlignment="1">
      <alignment horizontal="center" vertical="center"/>
    </xf>
    <xf numFmtId="0" fontId="35" fillId="9" borderId="24" xfId="0" applyFont="1" applyFill="1" applyBorder="1" applyAlignment="1">
      <alignment horizontal="center" vertical="center"/>
    </xf>
    <xf numFmtId="0" fontId="35" fillId="9" borderId="20" xfId="0" applyFont="1" applyFill="1" applyBorder="1" applyAlignment="1">
      <alignment horizontal="center" vertical="center"/>
    </xf>
    <xf numFmtId="0" fontId="35" fillId="9" borderId="3" xfId="0" applyFont="1" applyFill="1" applyBorder="1" applyAlignment="1">
      <alignment horizontal="center" vertical="center"/>
    </xf>
    <xf numFmtId="0" fontId="35" fillId="9" borderId="0" xfId="0" applyFont="1" applyFill="1" applyBorder="1" applyAlignment="1">
      <alignment horizontal="center" vertical="center"/>
    </xf>
    <xf numFmtId="0" fontId="33" fillId="0" borderId="20" xfId="0" applyFont="1" applyBorder="1" applyAlignment="1">
      <alignment horizontal="center" vertical="center"/>
    </xf>
    <xf numFmtId="0" fontId="33" fillId="0" borderId="3" xfId="0" applyFont="1" applyBorder="1" applyAlignment="1">
      <alignment horizontal="center" vertical="center"/>
    </xf>
    <xf numFmtId="0" fontId="12" fillId="9" borderId="2"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12" fillId="9" borderId="44" xfId="0" applyFont="1" applyFill="1" applyBorder="1" applyAlignment="1">
      <alignment horizontal="center" vertical="center" wrapText="1"/>
    </xf>
    <xf numFmtId="0" fontId="12" fillId="9" borderId="1" xfId="0" applyFont="1" applyFill="1" applyBorder="1" applyAlignment="1">
      <alignment horizontal="center" vertical="center"/>
    </xf>
    <xf numFmtId="0" fontId="12" fillId="9" borderId="2" xfId="0" applyFont="1" applyFill="1" applyBorder="1" applyAlignment="1">
      <alignment horizontal="left" vertical="center" wrapText="1"/>
    </xf>
    <xf numFmtId="0" fontId="12" fillId="9" borderId="44" xfId="0" applyFont="1" applyFill="1" applyBorder="1" applyAlignment="1">
      <alignment horizontal="left" vertical="center" wrapText="1"/>
    </xf>
    <xf numFmtId="0" fontId="12" fillId="9" borderId="5" xfId="0" applyFont="1" applyFill="1" applyBorder="1" applyAlignment="1">
      <alignment horizontal="left" vertical="center" wrapText="1"/>
    </xf>
    <xf numFmtId="0" fontId="12" fillId="9" borderId="10" xfId="0" applyFont="1" applyFill="1" applyBorder="1" applyAlignment="1">
      <alignment horizontal="center" vertical="center" wrapText="1"/>
    </xf>
    <xf numFmtId="0" fontId="12" fillId="9" borderId="4" xfId="0" applyFont="1" applyFill="1" applyBorder="1" applyAlignment="1">
      <alignment horizontal="center" vertical="center" wrapText="1"/>
    </xf>
    <xf numFmtId="0" fontId="12" fillId="24" borderId="2" xfId="0" applyFont="1" applyFill="1" applyBorder="1" applyAlignment="1">
      <alignment horizontal="center" vertical="center" wrapText="1"/>
    </xf>
    <xf numFmtId="0" fontId="12" fillId="24" borderId="5" xfId="0" applyFont="1" applyFill="1" applyBorder="1" applyAlignment="1">
      <alignment horizontal="center" vertical="center" wrapText="1"/>
    </xf>
    <xf numFmtId="0" fontId="12" fillId="24" borderId="44" xfId="0" applyFont="1" applyFill="1" applyBorder="1" applyAlignment="1">
      <alignment horizontal="center" vertical="center" wrapText="1"/>
    </xf>
    <xf numFmtId="0" fontId="12" fillId="24" borderId="1" xfId="0" applyFont="1" applyFill="1" applyBorder="1" applyAlignment="1">
      <alignment horizontal="center" vertical="center"/>
    </xf>
    <xf numFmtId="0" fontId="12" fillId="24" borderId="2" xfId="0" applyFont="1" applyFill="1" applyBorder="1" applyAlignment="1">
      <alignment horizontal="left" vertical="center" wrapText="1"/>
    </xf>
    <xf numFmtId="0" fontId="12" fillId="24" borderId="44" xfId="0" applyFont="1" applyFill="1" applyBorder="1" applyAlignment="1">
      <alignment horizontal="left" vertical="center" wrapText="1"/>
    </xf>
    <xf numFmtId="0" fontId="12" fillId="24" borderId="5" xfId="0" applyFont="1" applyFill="1" applyBorder="1" applyAlignment="1">
      <alignment horizontal="left" vertical="center" wrapText="1"/>
    </xf>
    <xf numFmtId="0" fontId="12" fillId="24" borderId="10" xfId="0" applyFont="1" applyFill="1" applyBorder="1" applyAlignment="1">
      <alignment horizontal="center" vertical="center" wrapText="1"/>
    </xf>
    <xf numFmtId="0" fontId="12" fillId="24" borderId="4" xfId="0" applyFont="1" applyFill="1" applyBorder="1" applyAlignment="1">
      <alignment horizontal="center" vertical="center" wrapText="1"/>
    </xf>
    <xf numFmtId="0" fontId="12" fillId="24" borderId="1" xfId="0" applyFont="1" applyFill="1" applyBorder="1" applyAlignment="1">
      <alignment horizontal="left" vertical="center"/>
    </xf>
    <xf numFmtId="0" fontId="35" fillId="0" borderId="40" xfId="0" applyFont="1" applyBorder="1" applyAlignment="1">
      <alignment vertical="center" wrapText="1"/>
    </xf>
    <xf numFmtId="0" fontId="35" fillId="0" borderId="22" xfId="0" applyFont="1" applyBorder="1" applyAlignment="1">
      <alignment vertical="center" wrapText="1"/>
    </xf>
    <xf numFmtId="0" fontId="35" fillId="0" borderId="23" xfId="0" applyFont="1" applyBorder="1" applyAlignment="1">
      <alignment vertical="center" wrapText="1"/>
    </xf>
    <xf numFmtId="0" fontId="35" fillId="0" borderId="1" xfId="0" applyFont="1" applyBorder="1" applyAlignment="1">
      <alignment horizontal="center" vertical="center"/>
    </xf>
    <xf numFmtId="0" fontId="12" fillId="0" borderId="1" xfId="0" applyFont="1" applyBorder="1" applyAlignment="1">
      <alignment vertical="center" wrapText="1"/>
    </xf>
    <xf numFmtId="0" fontId="13" fillId="19" borderId="4" xfId="0" applyFont="1" applyFill="1" applyBorder="1" applyAlignment="1">
      <alignment horizontal="center" vertical="center"/>
    </xf>
    <xf numFmtId="0" fontId="13" fillId="19" borderId="1" xfId="0" applyFont="1" applyFill="1" applyBorder="1" applyAlignment="1">
      <alignment horizontal="center" vertical="center"/>
    </xf>
    <xf numFmtId="17" fontId="12" fillId="9" borderId="1" xfId="0" applyNumberFormat="1" applyFont="1" applyFill="1" applyBorder="1" applyAlignment="1">
      <alignment horizontal="center" vertical="center"/>
    </xf>
    <xf numFmtId="0" fontId="12" fillId="25" borderId="1" xfId="0" applyFont="1" applyFill="1" applyBorder="1" applyAlignment="1">
      <alignment horizontal="center" vertical="center"/>
    </xf>
    <xf numFmtId="0" fontId="12" fillId="25" borderId="2" xfId="0" applyFont="1" applyFill="1" applyBorder="1" applyAlignment="1">
      <alignment horizontal="left" vertical="center" wrapText="1"/>
    </xf>
    <xf numFmtId="0" fontId="12" fillId="25" borderId="44" xfId="0" applyFont="1" applyFill="1" applyBorder="1" applyAlignment="1">
      <alignment horizontal="left" vertical="center" wrapText="1"/>
    </xf>
    <xf numFmtId="0" fontId="12" fillId="25" borderId="5" xfId="0" applyFont="1" applyFill="1" applyBorder="1" applyAlignment="1">
      <alignment horizontal="left" vertical="center" wrapText="1"/>
    </xf>
    <xf numFmtId="0" fontId="12" fillId="25" borderId="10" xfId="0" applyFont="1" applyFill="1" applyBorder="1" applyAlignment="1">
      <alignment horizontal="center" vertical="center" wrapText="1"/>
    </xf>
    <xf numFmtId="0" fontId="12" fillId="25" borderId="4" xfId="0" applyFont="1" applyFill="1" applyBorder="1" applyAlignment="1">
      <alignment horizontal="center" vertical="center" wrapText="1"/>
    </xf>
    <xf numFmtId="0" fontId="12" fillId="25" borderId="2" xfId="0" applyFont="1" applyFill="1" applyBorder="1" applyAlignment="1">
      <alignment horizontal="center" vertical="center" wrapText="1"/>
    </xf>
    <xf numFmtId="0" fontId="12" fillId="25" borderId="5" xfId="0" applyFont="1" applyFill="1" applyBorder="1" applyAlignment="1">
      <alignment horizontal="center" vertical="center" wrapText="1"/>
    </xf>
    <xf numFmtId="0" fontId="12" fillId="25" borderId="44" xfId="0" applyFont="1" applyFill="1" applyBorder="1" applyAlignment="1">
      <alignment horizontal="center" vertical="center" wrapText="1"/>
    </xf>
    <xf numFmtId="0" fontId="11" fillId="19" borderId="2" xfId="0" applyFont="1" applyFill="1" applyBorder="1" applyAlignment="1">
      <alignment horizontal="left" vertical="center" wrapText="1"/>
    </xf>
    <xf numFmtId="0" fontId="11" fillId="19" borderId="5" xfId="0" applyFont="1" applyFill="1" applyBorder="1" applyAlignment="1">
      <alignment horizontal="left" vertical="center" wrapText="1"/>
    </xf>
    <xf numFmtId="0" fontId="35" fillId="21" borderId="2" xfId="0" applyFont="1" applyFill="1" applyBorder="1" applyAlignment="1">
      <alignment horizontal="center" vertical="center"/>
    </xf>
    <xf numFmtId="0" fontId="35" fillId="21" borderId="5" xfId="0" applyFont="1" applyFill="1" applyBorder="1" applyAlignment="1">
      <alignment horizontal="center" vertical="center"/>
    </xf>
    <xf numFmtId="0" fontId="35" fillId="0" borderId="2" xfId="0" applyFont="1" applyBorder="1" applyAlignment="1">
      <alignment horizontal="left" vertical="center" wrapText="1"/>
    </xf>
    <xf numFmtId="0" fontId="35" fillId="0" borderId="5" xfId="0" applyFont="1" applyBorder="1" applyAlignment="1">
      <alignment horizontal="left" vertical="center" wrapText="1"/>
    </xf>
    <xf numFmtId="0" fontId="33" fillId="0" borderId="10" xfId="0" applyFont="1" applyBorder="1" applyAlignment="1">
      <alignment horizontal="left" vertical="center" wrapText="1"/>
    </xf>
    <xf numFmtId="0" fontId="33" fillId="0" borderId="32" xfId="0" applyFont="1" applyBorder="1" applyAlignment="1">
      <alignment horizontal="left" vertical="center" wrapText="1"/>
    </xf>
    <xf numFmtId="0" fontId="33" fillId="0" borderId="4" xfId="0" applyFont="1" applyBorder="1" applyAlignment="1">
      <alignment horizontal="left" vertical="center" wrapText="1"/>
    </xf>
    <xf numFmtId="41" fontId="33" fillId="0" borderId="40" xfId="12" applyFont="1" applyFill="1" applyBorder="1" applyAlignment="1">
      <alignment horizontal="left" vertical="center"/>
    </xf>
    <xf numFmtId="41" fontId="33" fillId="0" borderId="60" xfId="12" applyFont="1" applyFill="1" applyBorder="1" applyAlignment="1">
      <alignment horizontal="left" vertical="center"/>
    </xf>
    <xf numFmtId="41" fontId="33" fillId="0" borderId="20" xfId="12" applyFont="1" applyFill="1" applyBorder="1" applyAlignment="1">
      <alignment horizontal="left" vertical="center"/>
    </xf>
    <xf numFmtId="0" fontId="0" fillId="13" borderId="1" xfId="0" applyFill="1" applyBorder="1" applyAlignment="1">
      <alignment horizontal="center"/>
    </xf>
    <xf numFmtId="0" fontId="0" fillId="0" borderId="24" xfId="0"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52"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18" borderId="24" xfId="0" applyFill="1" applyBorder="1" applyAlignment="1">
      <alignment horizontal="center"/>
    </xf>
  </cellXfs>
  <cellStyles count="34">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8000000}"/>
    <cellStyle name="Encabezado 2" xfId="6" xr:uid="{00000000-0005-0000-0000-000009000000}"/>
    <cellStyle name="Énfasis6 2" xfId="7" xr:uid="{00000000-0005-0000-0000-00000A000000}"/>
    <cellStyle name="Fecha" xfId="8" xr:uid="{00000000-0005-0000-0000-00000B000000}"/>
    <cellStyle name="HeaderStyle" xfId="9" xr:uid="{00000000-0005-0000-0000-00000C000000}"/>
    <cellStyle name="Millares" xfId="10" builtinId="3"/>
    <cellStyle name="Millares [0]" xfId="11" builtinId="6"/>
    <cellStyle name="Millares [0] 2" xfId="12" xr:uid="{00000000-0005-0000-0000-00000D000000}"/>
    <cellStyle name="Millares 2" xfId="13" xr:uid="{00000000-0005-0000-0000-00000E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90145" name="Picture 47">
          <a:extLst>
            <a:ext uri="{FF2B5EF4-FFF2-40B4-BE49-F238E27FC236}">
              <a16:creationId xmlns:a16="http://schemas.microsoft.com/office/drawing/2014/main" id="{BFBBAC2C-ABAF-4AEC-BF3C-D3F49A0EBD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4549" name="Picture 47">
          <a:extLst>
            <a:ext uri="{FF2B5EF4-FFF2-40B4-BE49-F238E27FC236}">
              <a16:creationId xmlns:a16="http://schemas.microsoft.com/office/drawing/2014/main" id="{AC09E25C-F86B-4F7F-9C94-CE2B951682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3536" name="Picture 47">
          <a:extLst>
            <a:ext uri="{FF2B5EF4-FFF2-40B4-BE49-F238E27FC236}">
              <a16:creationId xmlns:a16="http://schemas.microsoft.com/office/drawing/2014/main" id="{2A1EB1F0-4B76-41A3-8D63-2FC2EDAE92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5565" name="Picture 47">
          <a:extLst>
            <a:ext uri="{FF2B5EF4-FFF2-40B4-BE49-F238E27FC236}">
              <a16:creationId xmlns:a16="http://schemas.microsoft.com/office/drawing/2014/main" id="{09C2A748-0D6B-44DB-986B-1CD338EC8D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7591" name="Picture 47">
          <a:extLst>
            <a:ext uri="{FF2B5EF4-FFF2-40B4-BE49-F238E27FC236}">
              <a16:creationId xmlns:a16="http://schemas.microsoft.com/office/drawing/2014/main" id="{CDC58F69-6EA6-4EC8-B9C9-5FE2867D2C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6581" name="Picture 47">
          <a:extLst>
            <a:ext uri="{FF2B5EF4-FFF2-40B4-BE49-F238E27FC236}">
              <a16:creationId xmlns:a16="http://schemas.microsoft.com/office/drawing/2014/main" id="{08AE2E83-5479-49D0-AE27-1FDF9D6D59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50</xdr:col>
      <xdr:colOff>0</xdr:colOff>
      <xdr:row>31</xdr:row>
      <xdr:rowOff>0</xdr:rowOff>
    </xdr:from>
    <xdr:to>
      <xdr:col>53</xdr:col>
      <xdr:colOff>698500</xdr:colOff>
      <xdr:row>33</xdr:row>
      <xdr:rowOff>107950</xdr:rowOff>
    </xdr:to>
    <xdr:pic>
      <xdr:nvPicPr>
        <xdr:cNvPr id="2" name="Imagen 1">
          <a:extLst>
            <a:ext uri="{FF2B5EF4-FFF2-40B4-BE49-F238E27FC236}">
              <a16:creationId xmlns:a16="http://schemas.microsoft.com/office/drawing/2014/main" id="{728C8B72-3FB8-1222-A357-BAF30DDCDA30}"/>
            </a:ext>
          </a:extLst>
        </xdr:cNvPr>
        <xdr:cNvPicPr>
          <a:picLocks noChangeAspect="1"/>
        </xdr:cNvPicPr>
      </xdr:nvPicPr>
      <xdr:blipFill>
        <a:blip xmlns:r="http://schemas.openxmlformats.org/officeDocument/2006/relationships" r:embed="rId1"/>
        <a:stretch>
          <a:fillRect/>
        </a:stretch>
      </xdr:blipFill>
      <xdr:spPr>
        <a:xfrm>
          <a:off x="43386375" y="47196375"/>
          <a:ext cx="1524000" cy="4572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María Fernanda Jaramillo Jiménez" id="{FA105FFF-10C1-F64A-903F-10BECD5429F2}" userId="56b736e29771c7c6" providerId="Windows Live"/>
  <person displayName="Maria Francisca Sanchez Osorio" id="{F6EDC659-5A95-C345-A299-A4083F0748DF}" userId="S::msanchezo@sdmujer.gov.co::0995d411-d213-4964-9643-0f71dcdcbfc5"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39" dT="2022-03-04T21:54:38.69" personId="{FA105FFF-10C1-F64A-903F-10BECD5429F2}" id="{4853F5E5-2EBB-8040-A284-F6EB483EFFA5}">
    <text xml:space="preserve">en la ejecución de las actividades solo se pueden colocar el avance en numero enteros, por tal motivo no es posible, colocar el avance real que fue de 0.15% sobre el 3% que se tenía programado. </text>
  </threadedComment>
</ThreadedComments>
</file>

<file path=xl/threadedComments/threadedComment2.xml><?xml version="1.0" encoding="utf-8"?>
<ThreadedComments xmlns="http://schemas.microsoft.com/office/spreadsheetml/2018/threadedcomments" xmlns:x="http://schemas.openxmlformats.org/spreadsheetml/2006/main">
  <threadedComment ref="AV41" dT="2022-05-06T11:39:05.59" personId="{FA105FFF-10C1-F64A-903F-10BECD5429F2}" id="{4AB56AE7-447B-6C48-B2E6-5C2FE900B7D2}">
    <text>+1 com rural</text>
  </threadedComment>
  <threadedComment ref="AV42" dT="2022-05-06T11:39:23.66" personId="{FA105FFF-10C1-F64A-903F-10BECD5429F2}" id="{C39B89A7-AEF5-8649-BDE7-02449608441F}">
    <text xml:space="preserve">+1 com rural
</text>
  </threadedComment>
  <threadedComment ref="AR44" dT="2022-03-05T00:10:12.36" personId="{F6EDC659-5A95-C345-A299-A4083F0748DF}" id="{D85FA9C9-8A04-8B49-AFED-25A1340F15B1}">
    <text>+2 CIOM RURAL</text>
  </threadedComment>
  <threadedComment ref="AV44" dT="2022-05-06T11:39:52.09" personId="{FA105FFF-10C1-F64A-903F-10BECD5429F2}" id="{5050E3B0-566F-A94F-8F86-1BDA106741A0}">
    <text>+3 rural</text>
  </threadedComment>
  <threadedComment ref="AR49" dT="2022-03-05T00:10:38.74" personId="{F6EDC659-5A95-C345-A299-A4083F0748DF}" id="{A304A00C-AA75-944B-B0F8-9C7928FC84FF}">
    <text>+1 CIOM RURAL</text>
  </threadedComment>
  <threadedComment ref="AV58" dT="2022-05-06T11:38:43.68" personId="{FA105FFF-10C1-F64A-903F-10BECD5429F2}" id="{BB2F7522-CE89-354D-ACE4-144A2AE5B816}">
    <text xml:space="preserve">+3 CIOM rural
</text>
  </threadedComment>
  <threadedComment ref="AR75" dT="2022-03-05T00:12:35.87" personId="{F6EDC659-5A95-C345-A299-A4083F0748DF}" id="{316D8F29-EAAF-DE44-B16F-6C8BDFB0B886}">
    <text>- 1 DE KAROL CONTRERAS (MESA 16382)</text>
  </threadedComment>
  <threadedComment ref="AV75" dT="2022-05-06T11:43:10.99" personId="{FA105FFF-10C1-F64A-903F-10BECD5429F2}" id="{F8EC305F-C4DB-D549-83A7-81BC4CE50005}">
    <text>-1 atención caso 17460</text>
  </threadedComment>
  <threadedComment ref="AP116" dT="2022-02-07T18:22:59.80" personId="{FA105FFF-10C1-F64A-903F-10BECD5429F2}" id="{D4379017-C2FF-454F-85D4-1546CBC7E158}">
    <text>menos 1 caso de Bosa que se paso a eliminar No. mesa de ayuda 15417</text>
  </threadedComment>
  <threadedComment ref="AR116" dT="2022-03-05T00:25:22.89" personId="{F6EDC659-5A95-C345-A299-A4083F0748DF}" id="{3366D410-8541-0344-8143-323B8C57BB56}">
    <text>SE DESCONTARON DOS ATENCIONES DE LA CIOM RURAL PORQUE LAS MUJERES NO VIVIAN EN BOG</text>
  </threadedComment>
  <threadedComment ref="AT116" dT="2022-04-07T14:48:21.04" personId="{FA105FFF-10C1-F64A-903F-10BECD5429F2}" id="{43C2C635-3C8C-0B45-A93E-30B0E87D39CD}">
    <text>se descuenta 2 seg: 1 ciom rural por ser fuera de la ciudad y 1 seg de kennedy 16939</text>
  </threadedComment>
  <threadedComment ref="AR128" dT="2022-03-05T00:20:54.16" personId="{F6EDC659-5A95-C345-A299-A4083F0748DF}" id="{CC12572F-D510-9C4D-9AA1-D8FAF2EDA80F}">
    <text>+5 CIOM RURAL</text>
  </threadedComment>
  <threadedComment ref="AR133" dT="2022-03-05T00:21:03.20" personId="{F6EDC659-5A95-C345-A299-A4083F0748DF}" id="{4CDA41AF-553B-AF4F-8DA2-F5FFFF4F1ECD}">
    <text>+1 CIOM RURAL</text>
  </threadedComment>
  <threadedComment ref="AR134" dT="2022-03-05T00:21:20.59" personId="{F6EDC659-5A95-C345-A299-A4083F0748DF}" id="{3DA5E1E9-C976-3E46-BF95-DF3C8B5B65F2}">
    <text>+3 CIOM RURAL</text>
  </threadedComment>
  <threadedComment ref="AP159" dT="2022-03-05T00:19:00.64" personId="{F6EDC659-5A95-C345-A299-A4083F0748DF}" id="{471F8002-39BF-734C-815E-0FA10A432C5C}">
    <text>-2 ASESORIAS DE ANA BRAVO. MESA : ID 15595</text>
  </threadedComment>
  <threadedComment ref="AP170" dT="2022-03-07T03:27:51.78" personId="{F6EDC659-5A95-C345-A299-A4083F0748DF}" id="{268E0AC8-8CC0-F841-80A6-D72E109BAB48}">
    <text>+1 DE LA CIOM RURAL</text>
  </threadedComment>
  <threadedComment ref="AT172" dT="2022-04-07T14:51:18.87" personId="{FA105FFF-10C1-F64A-903F-10BECD5429F2}" id="{3CE9D990-DAA3-3746-8AD8-930E37B9FDB4}">
    <text>menos 1 asesoria en puente aranda</text>
  </threadedComment>
  <threadedComment ref="AP200" dT="2022-02-07T18:22:59.80" personId="{FA105FFF-10C1-F64A-903F-10BECD5429F2}" id="{C8963B84-614F-0C4B-B4DF-33FA76D0B52E}">
    <text>menos 1 caso de Bosa que se paso a eliminar No. mesa de ayuda 15417</text>
  </threadedComment>
  <threadedComment ref="AR200" dT="2022-03-05T00:25:35.86" personId="{F6EDC659-5A95-C345-A299-A4083F0748DF}" id="{6EA80AD4-522E-D741-BA11-05F682E3AB99}">
    <text>SE DESCONTARON DOS ATENCIONES DE LA CIOM RURAL PORQUE LAS MUJERES NO VIVIAN EN BOG</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M40"/>
  <sheetViews>
    <sheetView topLeftCell="A28" zoomScaleNormal="106" workbookViewId="0">
      <selection activeCell="A32" sqref="A32:A33"/>
    </sheetView>
  </sheetViews>
  <sheetFormatPr baseColWidth="10" defaultColWidth="10.83203125" defaultRowHeight="15" x14ac:dyDescent="0.2"/>
  <cols>
    <col min="1" max="1" width="38.5" style="50" customWidth="1"/>
    <col min="2" max="2" width="15.5" style="50" customWidth="1"/>
    <col min="3" max="3" width="16.33203125" style="50" customWidth="1"/>
    <col min="4" max="6" width="7" style="50" customWidth="1"/>
    <col min="7" max="15" width="7.6640625" style="50" customWidth="1"/>
    <col min="16" max="16" width="13.33203125" style="50" customWidth="1"/>
    <col min="17" max="17" width="10.83203125" style="50"/>
    <col min="18" max="18" width="7.5" style="50" customWidth="1"/>
    <col min="19" max="20" width="10.83203125" style="50"/>
    <col min="21" max="21" width="13" style="50" customWidth="1"/>
    <col min="22" max="22" width="7.83203125" style="50" customWidth="1"/>
    <col min="23" max="28" width="12.1640625" style="50" customWidth="1"/>
    <col min="29" max="29" width="6.33203125" style="50" bestFit="1" customWidth="1"/>
    <col min="30" max="30" width="22.83203125" style="50" customWidth="1"/>
    <col min="31" max="31" width="18.5" style="50" bestFit="1" customWidth="1"/>
    <col min="32" max="32" width="8.5" style="50" customWidth="1"/>
    <col min="33" max="33" width="18.5" style="50" bestFit="1" customWidth="1"/>
    <col min="34" max="34" width="5.6640625" style="50" customWidth="1"/>
    <col min="35" max="35" width="18.5" style="50" bestFit="1" customWidth="1"/>
    <col min="36" max="36" width="4.6640625" style="50" customWidth="1"/>
    <col min="37" max="37" width="23" style="50" bestFit="1" customWidth="1"/>
    <col min="38" max="38" width="10.83203125" style="50"/>
    <col min="39" max="39" width="18.5" style="50" bestFit="1" customWidth="1"/>
    <col min="40" max="40" width="16.1640625" style="50" customWidth="1"/>
    <col min="41" max="16384" width="10.83203125" style="50"/>
  </cols>
  <sheetData>
    <row r="1" spans="1:28" ht="32.25" customHeight="1" x14ac:dyDescent="0.2">
      <c r="A1" s="361"/>
      <c r="B1" s="453" t="s">
        <v>0</v>
      </c>
      <c r="C1" s="454"/>
      <c r="D1" s="454"/>
      <c r="E1" s="454"/>
      <c r="F1" s="454"/>
      <c r="G1" s="454"/>
      <c r="H1" s="454"/>
      <c r="I1" s="454"/>
      <c r="J1" s="454"/>
      <c r="K1" s="454"/>
      <c r="L1" s="454"/>
      <c r="M1" s="454"/>
      <c r="N1" s="454"/>
      <c r="O1" s="454"/>
      <c r="P1" s="454"/>
      <c r="Q1" s="454"/>
      <c r="R1" s="454"/>
      <c r="S1" s="454"/>
      <c r="T1" s="454"/>
      <c r="U1" s="454"/>
      <c r="V1" s="454"/>
      <c r="W1" s="454"/>
      <c r="X1" s="454"/>
      <c r="Y1" s="455"/>
      <c r="Z1" s="401" t="s">
        <v>1</v>
      </c>
      <c r="AA1" s="402"/>
      <c r="AB1" s="403"/>
    </row>
    <row r="2" spans="1:28" ht="30.75" customHeight="1" x14ac:dyDescent="0.2">
      <c r="A2" s="362"/>
      <c r="B2" s="462" t="s">
        <v>2</v>
      </c>
      <c r="C2" s="463"/>
      <c r="D2" s="463"/>
      <c r="E2" s="463"/>
      <c r="F2" s="463"/>
      <c r="G2" s="463"/>
      <c r="H2" s="463"/>
      <c r="I2" s="463"/>
      <c r="J2" s="463"/>
      <c r="K2" s="463"/>
      <c r="L2" s="463"/>
      <c r="M2" s="463"/>
      <c r="N2" s="463"/>
      <c r="O2" s="463"/>
      <c r="P2" s="463"/>
      <c r="Q2" s="463"/>
      <c r="R2" s="463"/>
      <c r="S2" s="463"/>
      <c r="T2" s="463"/>
      <c r="U2" s="463"/>
      <c r="V2" s="463"/>
      <c r="W2" s="463"/>
      <c r="X2" s="463"/>
      <c r="Y2" s="464"/>
      <c r="Z2" s="364" t="s">
        <v>3</v>
      </c>
      <c r="AA2" s="365"/>
      <c r="AB2" s="366"/>
    </row>
    <row r="3" spans="1:28" ht="24" customHeight="1" x14ac:dyDescent="0.2">
      <c r="A3" s="362"/>
      <c r="B3" s="392" t="s">
        <v>4</v>
      </c>
      <c r="C3" s="393"/>
      <c r="D3" s="393"/>
      <c r="E3" s="393"/>
      <c r="F3" s="393"/>
      <c r="G3" s="393"/>
      <c r="H3" s="393"/>
      <c r="I3" s="393"/>
      <c r="J3" s="393"/>
      <c r="K3" s="393"/>
      <c r="L3" s="393"/>
      <c r="M3" s="393"/>
      <c r="N3" s="393"/>
      <c r="O3" s="393"/>
      <c r="P3" s="393"/>
      <c r="Q3" s="393"/>
      <c r="R3" s="393"/>
      <c r="S3" s="393"/>
      <c r="T3" s="393"/>
      <c r="U3" s="393"/>
      <c r="V3" s="393"/>
      <c r="W3" s="393"/>
      <c r="X3" s="393"/>
      <c r="Y3" s="394"/>
      <c r="Z3" s="364" t="s">
        <v>5</v>
      </c>
      <c r="AA3" s="365"/>
      <c r="AB3" s="366"/>
    </row>
    <row r="4" spans="1:28" ht="15.75" customHeight="1" thickBot="1" x14ac:dyDescent="0.25">
      <c r="A4" s="363"/>
      <c r="B4" s="395"/>
      <c r="C4" s="396"/>
      <c r="D4" s="396"/>
      <c r="E4" s="396"/>
      <c r="F4" s="396"/>
      <c r="G4" s="396"/>
      <c r="H4" s="396"/>
      <c r="I4" s="396"/>
      <c r="J4" s="396"/>
      <c r="K4" s="396"/>
      <c r="L4" s="396"/>
      <c r="M4" s="396"/>
      <c r="N4" s="396"/>
      <c r="O4" s="396"/>
      <c r="P4" s="396"/>
      <c r="Q4" s="396"/>
      <c r="R4" s="396"/>
      <c r="S4" s="396"/>
      <c r="T4" s="396"/>
      <c r="U4" s="396"/>
      <c r="V4" s="396"/>
      <c r="W4" s="396"/>
      <c r="X4" s="396"/>
      <c r="Y4" s="397"/>
      <c r="Z4" s="367" t="s">
        <v>6</v>
      </c>
      <c r="AA4" s="368"/>
      <c r="AB4" s="369"/>
    </row>
    <row r="5" spans="1:28" ht="9" customHeight="1" thickBot="1" x14ac:dyDescent="0.25">
      <c r="A5" s="51"/>
      <c r="B5" s="52"/>
      <c r="C5" s="53"/>
      <c r="D5" s="54"/>
      <c r="E5" s="54"/>
      <c r="F5" s="54"/>
      <c r="G5" s="54"/>
      <c r="H5" s="54"/>
      <c r="I5" s="54"/>
      <c r="J5" s="54"/>
      <c r="K5" s="54"/>
      <c r="L5" s="54"/>
      <c r="M5" s="54"/>
      <c r="N5" s="54"/>
      <c r="O5" s="54"/>
      <c r="P5" s="54"/>
      <c r="Q5" s="54"/>
      <c r="R5" s="54"/>
      <c r="S5" s="54"/>
      <c r="T5" s="54"/>
      <c r="U5" s="54"/>
      <c r="V5" s="54"/>
      <c r="W5" s="54"/>
      <c r="X5" s="55"/>
      <c r="Y5" s="54"/>
      <c r="Z5" s="56"/>
      <c r="AA5" s="57"/>
      <c r="AB5" s="58"/>
    </row>
    <row r="6" spans="1:28" ht="9" customHeight="1" thickBot="1" x14ac:dyDescent="0.25">
      <c r="A6" s="59"/>
      <c r="B6" s="54"/>
      <c r="C6" s="54"/>
      <c r="D6" s="54"/>
      <c r="E6" s="54"/>
      <c r="F6" s="54"/>
      <c r="G6" s="54"/>
      <c r="H6" s="54"/>
      <c r="I6" s="54"/>
      <c r="J6" s="54"/>
      <c r="K6" s="54"/>
      <c r="L6" s="54"/>
      <c r="M6" s="54"/>
      <c r="N6" s="54"/>
      <c r="O6" s="54"/>
      <c r="P6" s="54"/>
      <c r="Q6" s="54"/>
      <c r="R6" s="54"/>
      <c r="S6" s="54"/>
      <c r="T6" s="54"/>
      <c r="U6" s="54"/>
      <c r="V6" s="54"/>
      <c r="W6" s="54"/>
      <c r="X6" s="55"/>
      <c r="Y6" s="54"/>
      <c r="Z6" s="54"/>
      <c r="AA6" s="60"/>
      <c r="AB6" s="61"/>
    </row>
    <row r="7" spans="1:28" ht="15" customHeight="1" x14ac:dyDescent="0.2">
      <c r="A7" s="379" t="s">
        <v>7</v>
      </c>
      <c r="B7" s="380"/>
      <c r="C7" s="398"/>
      <c r="D7" s="399"/>
      <c r="E7" s="399"/>
      <c r="F7" s="399"/>
      <c r="G7" s="399"/>
      <c r="H7" s="399"/>
      <c r="I7" s="399"/>
      <c r="J7" s="399"/>
      <c r="K7" s="400"/>
      <c r="L7" s="62"/>
      <c r="M7" s="63"/>
      <c r="N7" s="63"/>
      <c r="O7" s="63"/>
      <c r="P7" s="63"/>
      <c r="Q7" s="64"/>
      <c r="R7" s="370" t="s">
        <v>8</v>
      </c>
      <c r="S7" s="371"/>
      <c r="T7" s="372"/>
      <c r="U7" s="487" t="s">
        <v>9</v>
      </c>
      <c r="V7" s="488"/>
      <c r="W7" s="370" t="s">
        <v>10</v>
      </c>
      <c r="X7" s="372"/>
      <c r="Y7" s="483" t="s">
        <v>11</v>
      </c>
      <c r="Z7" s="484"/>
      <c r="AA7" s="388"/>
      <c r="AB7" s="389"/>
    </row>
    <row r="8" spans="1:28" ht="15" customHeight="1" x14ac:dyDescent="0.2">
      <c r="A8" s="383"/>
      <c r="B8" s="384"/>
      <c r="C8" s="392"/>
      <c r="D8" s="393"/>
      <c r="E8" s="393"/>
      <c r="F8" s="393"/>
      <c r="G8" s="393"/>
      <c r="H8" s="393"/>
      <c r="I8" s="393"/>
      <c r="J8" s="393"/>
      <c r="K8" s="394"/>
      <c r="L8" s="62"/>
      <c r="M8" s="63"/>
      <c r="N8" s="63"/>
      <c r="O8" s="63"/>
      <c r="P8" s="63"/>
      <c r="Q8" s="64"/>
      <c r="R8" s="373"/>
      <c r="S8" s="374"/>
      <c r="T8" s="375"/>
      <c r="U8" s="489"/>
      <c r="V8" s="490"/>
      <c r="W8" s="373"/>
      <c r="X8" s="375"/>
      <c r="Y8" s="476" t="s">
        <v>12</v>
      </c>
      <c r="Z8" s="477"/>
      <c r="AA8" s="404"/>
      <c r="AB8" s="405"/>
    </row>
    <row r="9" spans="1:28" ht="15" customHeight="1" thickBot="1" x14ac:dyDescent="0.25">
      <c r="A9" s="381"/>
      <c r="B9" s="382"/>
      <c r="C9" s="395"/>
      <c r="D9" s="396"/>
      <c r="E9" s="396"/>
      <c r="F9" s="396"/>
      <c r="G9" s="396"/>
      <c r="H9" s="396"/>
      <c r="I9" s="396"/>
      <c r="J9" s="396"/>
      <c r="K9" s="397"/>
      <c r="L9" s="62"/>
      <c r="M9" s="63"/>
      <c r="N9" s="63"/>
      <c r="O9" s="63"/>
      <c r="P9" s="63"/>
      <c r="Q9" s="64"/>
      <c r="R9" s="376"/>
      <c r="S9" s="377"/>
      <c r="T9" s="378"/>
      <c r="U9" s="491"/>
      <c r="V9" s="492"/>
      <c r="W9" s="376"/>
      <c r="X9" s="378"/>
      <c r="Y9" s="390" t="s">
        <v>13</v>
      </c>
      <c r="Z9" s="391"/>
      <c r="AA9" s="406"/>
      <c r="AB9" s="407"/>
    </row>
    <row r="10" spans="1:28" ht="9" customHeight="1" thickBot="1" x14ac:dyDescent="0.25">
      <c r="A10" s="67"/>
      <c r="B10" s="68"/>
      <c r="C10" s="69"/>
      <c r="D10" s="69"/>
      <c r="E10" s="69"/>
      <c r="F10" s="69"/>
      <c r="G10" s="69"/>
      <c r="H10" s="69"/>
      <c r="I10" s="69"/>
      <c r="J10" s="69"/>
      <c r="K10" s="69"/>
      <c r="L10" s="69"/>
      <c r="M10" s="70"/>
      <c r="N10" s="70"/>
      <c r="O10" s="70"/>
      <c r="P10" s="70"/>
      <c r="Q10" s="70"/>
      <c r="R10" s="71"/>
      <c r="S10" s="71"/>
      <c r="T10" s="71"/>
      <c r="U10" s="71"/>
      <c r="V10" s="71"/>
      <c r="W10" s="65"/>
      <c r="X10" s="65"/>
      <c r="Y10" s="65"/>
      <c r="Z10" s="65"/>
      <c r="AA10" s="65"/>
      <c r="AB10" s="66"/>
    </row>
    <row r="11" spans="1:28" ht="39" customHeight="1" thickBot="1" x14ac:dyDescent="0.25">
      <c r="A11" s="493" t="s">
        <v>14</v>
      </c>
      <c r="B11" s="494"/>
      <c r="C11" s="495"/>
      <c r="D11" s="496"/>
      <c r="E11" s="496"/>
      <c r="F11" s="496"/>
      <c r="G11" s="496"/>
      <c r="H11" s="496"/>
      <c r="I11" s="496"/>
      <c r="J11" s="496"/>
      <c r="K11" s="497"/>
      <c r="L11" s="72"/>
      <c r="M11" s="408" t="s">
        <v>15</v>
      </c>
      <c r="N11" s="475"/>
      <c r="O11" s="475"/>
      <c r="P11" s="475"/>
      <c r="Q11" s="409"/>
      <c r="R11" s="385"/>
      <c r="S11" s="386"/>
      <c r="T11" s="386"/>
      <c r="U11" s="386"/>
      <c r="V11" s="387"/>
      <c r="W11" s="408" t="s">
        <v>16</v>
      </c>
      <c r="X11" s="409"/>
      <c r="Y11" s="465"/>
      <c r="Z11" s="466"/>
      <c r="AA11" s="466"/>
      <c r="AB11" s="467"/>
    </row>
    <row r="12" spans="1:28" ht="9" customHeight="1" thickBot="1" x14ac:dyDescent="0.25">
      <c r="A12" s="59"/>
      <c r="B12" s="54"/>
      <c r="C12" s="478"/>
      <c r="D12" s="478"/>
      <c r="E12" s="478"/>
      <c r="F12" s="478"/>
      <c r="G12" s="478"/>
      <c r="H12" s="478"/>
      <c r="I12" s="478"/>
      <c r="J12" s="478"/>
      <c r="K12" s="478"/>
      <c r="L12" s="478"/>
      <c r="M12" s="478"/>
      <c r="N12" s="478"/>
      <c r="O12" s="478"/>
      <c r="P12" s="478"/>
      <c r="Q12" s="478"/>
      <c r="R12" s="478"/>
      <c r="S12" s="478"/>
      <c r="T12" s="478"/>
      <c r="U12" s="478"/>
      <c r="V12" s="478"/>
      <c r="W12" s="478"/>
      <c r="X12" s="478"/>
      <c r="Y12" s="478"/>
      <c r="Z12" s="478"/>
      <c r="AA12" s="73"/>
      <c r="AB12" s="74"/>
    </row>
    <row r="13" spans="1:28" s="76" customFormat="1" ht="37.5" customHeight="1" thickBot="1" x14ac:dyDescent="0.25">
      <c r="A13" s="493" t="s">
        <v>17</v>
      </c>
      <c r="B13" s="494"/>
      <c r="C13" s="439"/>
      <c r="D13" s="440"/>
      <c r="E13" s="440"/>
      <c r="F13" s="440"/>
      <c r="G13" s="440"/>
      <c r="H13" s="440"/>
      <c r="I13" s="440"/>
      <c r="J13" s="440"/>
      <c r="K13" s="440"/>
      <c r="L13" s="440"/>
      <c r="M13" s="440"/>
      <c r="N13" s="440"/>
      <c r="O13" s="440"/>
      <c r="P13" s="440"/>
      <c r="Q13" s="441"/>
      <c r="R13" s="54"/>
      <c r="S13" s="413" t="s">
        <v>18</v>
      </c>
      <c r="T13" s="413"/>
      <c r="U13" s="75"/>
      <c r="V13" s="412" t="s">
        <v>19</v>
      </c>
      <c r="W13" s="413"/>
      <c r="X13" s="413"/>
      <c r="Y13" s="413"/>
      <c r="Z13" s="54"/>
      <c r="AA13" s="417"/>
      <c r="AB13" s="418"/>
    </row>
    <row r="14" spans="1:28" ht="16.5" customHeight="1" thickBot="1" x14ac:dyDescent="0.25">
      <c r="A14" s="77"/>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9"/>
    </row>
    <row r="15" spans="1:28" ht="24" customHeight="1" thickBot="1" x14ac:dyDescent="0.25">
      <c r="A15" s="379" t="s">
        <v>20</v>
      </c>
      <c r="B15" s="380"/>
      <c r="C15" s="436" t="s">
        <v>21</v>
      </c>
      <c r="D15" s="80"/>
      <c r="E15" s="80"/>
      <c r="F15" s="80"/>
      <c r="G15" s="80"/>
      <c r="H15" s="80"/>
      <c r="I15" s="80"/>
      <c r="J15" s="70"/>
      <c r="K15" s="81"/>
      <c r="L15" s="70"/>
      <c r="M15" s="60"/>
      <c r="N15" s="60"/>
      <c r="O15" s="60"/>
      <c r="P15" s="60"/>
      <c r="Q15" s="414" t="s">
        <v>22</v>
      </c>
      <c r="R15" s="415"/>
      <c r="S15" s="415"/>
      <c r="T15" s="415"/>
      <c r="U15" s="415"/>
      <c r="V15" s="415"/>
      <c r="W15" s="415"/>
      <c r="X15" s="415"/>
      <c r="Y15" s="415"/>
      <c r="Z15" s="415"/>
      <c r="AA15" s="415"/>
      <c r="AB15" s="416"/>
    </row>
    <row r="16" spans="1:28" ht="35.25" customHeight="1" thickBot="1" x14ac:dyDescent="0.25">
      <c r="A16" s="381"/>
      <c r="B16" s="382"/>
      <c r="C16" s="437"/>
      <c r="D16" s="80"/>
      <c r="E16" s="80"/>
      <c r="F16" s="80"/>
      <c r="G16" s="80"/>
      <c r="H16" s="80"/>
      <c r="I16" s="80"/>
      <c r="J16" s="70"/>
      <c r="K16" s="70"/>
      <c r="L16" s="70"/>
      <c r="M16" s="60"/>
      <c r="N16" s="60"/>
      <c r="O16" s="60"/>
      <c r="P16" s="60"/>
      <c r="Q16" s="472" t="s">
        <v>23</v>
      </c>
      <c r="R16" s="473"/>
      <c r="S16" s="473"/>
      <c r="T16" s="473"/>
      <c r="U16" s="473"/>
      <c r="V16" s="474"/>
      <c r="W16" s="485" t="s">
        <v>24</v>
      </c>
      <c r="X16" s="473"/>
      <c r="Y16" s="473"/>
      <c r="Z16" s="473"/>
      <c r="AA16" s="473"/>
      <c r="AB16" s="486"/>
    </row>
    <row r="17" spans="1:39" ht="27" customHeight="1" x14ac:dyDescent="0.2">
      <c r="A17" s="82"/>
      <c r="B17" s="60"/>
      <c r="C17" s="60"/>
      <c r="D17" s="80"/>
      <c r="E17" s="80"/>
      <c r="F17" s="80"/>
      <c r="G17" s="80"/>
      <c r="H17" s="80"/>
      <c r="I17" s="80"/>
      <c r="J17" s="80"/>
      <c r="K17" s="80"/>
      <c r="L17" s="80"/>
      <c r="M17" s="60"/>
      <c r="N17" s="60"/>
      <c r="O17" s="60"/>
      <c r="P17" s="60"/>
      <c r="Q17" s="501" t="s">
        <v>25</v>
      </c>
      <c r="R17" s="502"/>
      <c r="S17" s="351"/>
      <c r="T17" s="352" t="s">
        <v>26</v>
      </c>
      <c r="U17" s="470"/>
      <c r="V17" s="471"/>
      <c r="W17" s="350" t="s">
        <v>25</v>
      </c>
      <c r="X17" s="351"/>
      <c r="Y17" s="350" t="s">
        <v>27</v>
      </c>
      <c r="Z17" s="351"/>
      <c r="AA17" s="352" t="s">
        <v>28</v>
      </c>
      <c r="AB17" s="353"/>
      <c r="AC17" s="83"/>
      <c r="AD17" s="83"/>
    </row>
    <row r="18" spans="1:39" ht="27" customHeight="1" x14ac:dyDescent="0.2">
      <c r="A18" s="82"/>
      <c r="B18" s="60"/>
      <c r="C18" s="60"/>
      <c r="D18" s="80"/>
      <c r="E18" s="80"/>
      <c r="F18" s="80"/>
      <c r="G18" s="80"/>
      <c r="H18" s="80"/>
      <c r="I18" s="80"/>
      <c r="J18" s="80"/>
      <c r="K18" s="80"/>
      <c r="L18" s="80"/>
      <c r="M18" s="60"/>
      <c r="N18" s="60"/>
      <c r="O18" s="60"/>
      <c r="P18" s="60"/>
      <c r="Q18" s="165"/>
      <c r="R18" s="166"/>
      <c r="S18" s="167"/>
      <c r="T18" s="352"/>
      <c r="U18" s="470"/>
      <c r="V18" s="471"/>
      <c r="W18" s="146"/>
      <c r="X18" s="147"/>
      <c r="Y18" s="146"/>
      <c r="Z18" s="147"/>
      <c r="AA18" s="148"/>
      <c r="AB18" s="149"/>
      <c r="AC18" s="83"/>
      <c r="AD18" s="83"/>
    </row>
    <row r="19" spans="1:39" ht="18" customHeight="1" thickBot="1" x14ac:dyDescent="0.25">
      <c r="A19" s="59"/>
      <c r="B19" s="54"/>
      <c r="C19" s="80"/>
      <c r="D19" s="80"/>
      <c r="E19" s="80"/>
      <c r="F19" s="80"/>
      <c r="G19" s="84"/>
      <c r="H19" s="84"/>
      <c r="I19" s="84"/>
      <c r="J19" s="84"/>
      <c r="K19" s="84"/>
      <c r="L19" s="84"/>
      <c r="M19" s="80"/>
      <c r="N19" s="80"/>
      <c r="O19" s="80"/>
      <c r="P19" s="80"/>
      <c r="Q19" s="498"/>
      <c r="R19" s="499"/>
      <c r="S19" s="500"/>
      <c r="T19" s="505"/>
      <c r="U19" s="499"/>
      <c r="V19" s="500"/>
      <c r="W19" s="419"/>
      <c r="X19" s="420"/>
      <c r="Y19" s="359"/>
      <c r="Z19" s="360"/>
      <c r="AA19" s="503"/>
      <c r="AB19" s="504"/>
      <c r="AC19" s="3"/>
      <c r="AD19" s="3"/>
    </row>
    <row r="20" spans="1:39" ht="7.5" customHeight="1" thickBot="1" x14ac:dyDescent="0.25">
      <c r="A20" s="59"/>
      <c r="B20" s="54"/>
      <c r="C20" s="80"/>
      <c r="D20" s="80"/>
      <c r="E20" s="80"/>
      <c r="F20" s="80"/>
      <c r="G20" s="80"/>
      <c r="H20" s="80"/>
      <c r="I20" s="80"/>
      <c r="J20" s="80"/>
      <c r="K20" s="80"/>
      <c r="L20" s="80"/>
      <c r="M20" s="80"/>
      <c r="N20" s="80"/>
      <c r="O20" s="80"/>
      <c r="P20" s="80"/>
      <c r="Q20" s="80"/>
      <c r="R20" s="80"/>
      <c r="S20" s="80"/>
      <c r="T20" s="80"/>
      <c r="U20" s="80"/>
      <c r="V20" s="80"/>
      <c r="W20" s="80"/>
      <c r="X20" s="80"/>
      <c r="Y20" s="80"/>
      <c r="Z20" s="80"/>
      <c r="AA20" s="60"/>
      <c r="AB20" s="61"/>
    </row>
    <row r="21" spans="1:39" ht="17.25" customHeight="1" x14ac:dyDescent="0.2">
      <c r="A21" s="456" t="s">
        <v>29</v>
      </c>
      <c r="B21" s="457"/>
      <c r="C21" s="458"/>
      <c r="D21" s="458"/>
      <c r="E21" s="458"/>
      <c r="F21" s="458"/>
      <c r="G21" s="458"/>
      <c r="H21" s="458"/>
      <c r="I21" s="458"/>
      <c r="J21" s="458"/>
      <c r="K21" s="458"/>
      <c r="L21" s="458"/>
      <c r="M21" s="458"/>
      <c r="N21" s="458"/>
      <c r="O21" s="458"/>
      <c r="P21" s="458"/>
      <c r="Q21" s="458"/>
      <c r="R21" s="458"/>
      <c r="S21" s="458"/>
      <c r="T21" s="458"/>
      <c r="U21" s="458"/>
      <c r="V21" s="458"/>
      <c r="W21" s="458"/>
      <c r="X21" s="458"/>
      <c r="Y21" s="458"/>
      <c r="Z21" s="458"/>
      <c r="AA21" s="458"/>
      <c r="AB21" s="459"/>
    </row>
    <row r="22" spans="1:39" ht="15" customHeight="1" x14ac:dyDescent="0.2">
      <c r="A22" s="357" t="s">
        <v>30</v>
      </c>
      <c r="B22" s="481" t="s">
        <v>31</v>
      </c>
      <c r="C22" s="482"/>
      <c r="D22" s="424" t="s">
        <v>32</v>
      </c>
      <c r="E22" s="425"/>
      <c r="F22" s="425"/>
      <c r="G22" s="425"/>
      <c r="H22" s="425"/>
      <c r="I22" s="425"/>
      <c r="J22" s="425"/>
      <c r="K22" s="425"/>
      <c r="L22" s="425"/>
      <c r="M22" s="425"/>
      <c r="N22" s="425"/>
      <c r="O22" s="460"/>
      <c r="P22" s="341" t="s">
        <v>33</v>
      </c>
      <c r="Q22" s="341" t="s">
        <v>34</v>
      </c>
      <c r="R22" s="341"/>
      <c r="S22" s="341"/>
      <c r="T22" s="341"/>
      <c r="U22" s="341"/>
      <c r="V22" s="341"/>
      <c r="W22" s="341"/>
      <c r="X22" s="341"/>
      <c r="Y22" s="341"/>
      <c r="Z22" s="341"/>
      <c r="AA22" s="341"/>
      <c r="AB22" s="442"/>
    </row>
    <row r="23" spans="1:39" ht="27" customHeight="1" x14ac:dyDescent="0.2">
      <c r="A23" s="358"/>
      <c r="B23" s="421"/>
      <c r="C23" s="449"/>
      <c r="D23" s="88" t="s">
        <v>35</v>
      </c>
      <c r="E23" s="88" t="s">
        <v>36</v>
      </c>
      <c r="F23" s="88" t="s">
        <v>37</v>
      </c>
      <c r="G23" s="88" t="s">
        <v>38</v>
      </c>
      <c r="H23" s="88" t="s">
        <v>39</v>
      </c>
      <c r="I23" s="88" t="s">
        <v>40</v>
      </c>
      <c r="J23" s="88" t="s">
        <v>41</v>
      </c>
      <c r="K23" s="88" t="s">
        <v>42</v>
      </c>
      <c r="L23" s="88" t="s">
        <v>43</v>
      </c>
      <c r="M23" s="88" t="s">
        <v>44</v>
      </c>
      <c r="N23" s="88" t="s">
        <v>45</v>
      </c>
      <c r="O23" s="88" t="s">
        <v>46</v>
      </c>
      <c r="P23" s="460"/>
      <c r="Q23" s="341"/>
      <c r="R23" s="341"/>
      <c r="S23" s="341"/>
      <c r="T23" s="341"/>
      <c r="U23" s="341"/>
      <c r="V23" s="341"/>
      <c r="W23" s="341"/>
      <c r="X23" s="341"/>
      <c r="Y23" s="341"/>
      <c r="Z23" s="341"/>
      <c r="AA23" s="341"/>
      <c r="AB23" s="442"/>
    </row>
    <row r="24" spans="1:39" ht="42" customHeight="1" thickBot="1" x14ac:dyDescent="0.25">
      <c r="A24" s="85"/>
      <c r="B24" s="354"/>
      <c r="C24" s="355"/>
      <c r="D24" s="89"/>
      <c r="E24" s="89"/>
      <c r="F24" s="89"/>
      <c r="G24" s="89"/>
      <c r="H24" s="89"/>
      <c r="I24" s="89"/>
      <c r="J24" s="89"/>
      <c r="K24" s="89"/>
      <c r="L24" s="89"/>
      <c r="M24" s="89"/>
      <c r="N24" s="89"/>
      <c r="O24" s="89"/>
      <c r="P24" s="86">
        <f>SUM(D24:O24)</f>
        <v>0</v>
      </c>
      <c r="Q24" s="342" t="s">
        <v>47</v>
      </c>
      <c r="R24" s="342"/>
      <c r="S24" s="342"/>
      <c r="T24" s="342"/>
      <c r="U24" s="342"/>
      <c r="V24" s="342"/>
      <c r="W24" s="342"/>
      <c r="X24" s="342"/>
      <c r="Y24" s="342"/>
      <c r="Z24" s="342"/>
      <c r="AA24" s="342"/>
      <c r="AB24" s="343"/>
    </row>
    <row r="25" spans="1:39" ht="22" customHeight="1" x14ac:dyDescent="0.2">
      <c r="A25" s="338" t="s">
        <v>48</v>
      </c>
      <c r="B25" s="339"/>
      <c r="C25" s="339"/>
      <c r="D25" s="339"/>
      <c r="E25" s="339"/>
      <c r="F25" s="339"/>
      <c r="G25" s="339"/>
      <c r="H25" s="339"/>
      <c r="I25" s="339"/>
      <c r="J25" s="339"/>
      <c r="K25" s="339"/>
      <c r="L25" s="339"/>
      <c r="M25" s="339"/>
      <c r="N25" s="339"/>
      <c r="O25" s="339"/>
      <c r="P25" s="339"/>
      <c r="Q25" s="339"/>
      <c r="R25" s="339"/>
      <c r="S25" s="339"/>
      <c r="T25" s="339"/>
      <c r="U25" s="339"/>
      <c r="V25" s="339"/>
      <c r="W25" s="339"/>
      <c r="X25" s="339"/>
      <c r="Y25" s="339"/>
      <c r="Z25" s="339"/>
      <c r="AA25" s="339"/>
      <c r="AB25" s="340"/>
    </row>
    <row r="26" spans="1:39" ht="23.25" customHeight="1" x14ac:dyDescent="0.2">
      <c r="A26" s="335" t="s">
        <v>49</v>
      </c>
      <c r="B26" s="341" t="s">
        <v>50</v>
      </c>
      <c r="C26" s="341" t="s">
        <v>31</v>
      </c>
      <c r="D26" s="341" t="s">
        <v>51</v>
      </c>
      <c r="E26" s="341"/>
      <c r="F26" s="341"/>
      <c r="G26" s="341"/>
      <c r="H26" s="341"/>
      <c r="I26" s="341"/>
      <c r="J26" s="341"/>
      <c r="K26" s="341"/>
      <c r="L26" s="341"/>
      <c r="M26" s="341"/>
      <c r="N26" s="341"/>
      <c r="O26" s="341"/>
      <c r="P26" s="341"/>
      <c r="Q26" s="341" t="s">
        <v>52</v>
      </c>
      <c r="R26" s="341"/>
      <c r="S26" s="341"/>
      <c r="T26" s="341"/>
      <c r="U26" s="341"/>
      <c r="V26" s="341"/>
      <c r="W26" s="341"/>
      <c r="X26" s="341"/>
      <c r="Y26" s="341"/>
      <c r="Z26" s="341"/>
      <c r="AA26" s="341"/>
      <c r="AB26" s="442"/>
      <c r="AE26" s="87"/>
      <c r="AF26" s="87"/>
      <c r="AG26" s="87"/>
      <c r="AH26" s="87"/>
      <c r="AI26" s="87"/>
      <c r="AJ26" s="87"/>
      <c r="AK26" s="87"/>
      <c r="AL26" s="87"/>
      <c r="AM26" s="87"/>
    </row>
    <row r="27" spans="1:39" ht="23.25" customHeight="1" x14ac:dyDescent="0.2">
      <c r="A27" s="335"/>
      <c r="B27" s="341"/>
      <c r="C27" s="356"/>
      <c r="D27" s="88" t="s">
        <v>35</v>
      </c>
      <c r="E27" s="88" t="s">
        <v>36</v>
      </c>
      <c r="F27" s="88" t="s">
        <v>37</v>
      </c>
      <c r="G27" s="88" t="s">
        <v>38</v>
      </c>
      <c r="H27" s="88" t="s">
        <v>39</v>
      </c>
      <c r="I27" s="88" t="s">
        <v>40</v>
      </c>
      <c r="J27" s="88" t="s">
        <v>41</v>
      </c>
      <c r="K27" s="88" t="s">
        <v>42</v>
      </c>
      <c r="L27" s="88" t="s">
        <v>43</v>
      </c>
      <c r="M27" s="88" t="s">
        <v>44</v>
      </c>
      <c r="N27" s="88" t="s">
        <v>45</v>
      </c>
      <c r="O27" s="88" t="s">
        <v>46</v>
      </c>
      <c r="P27" s="88" t="s">
        <v>33</v>
      </c>
      <c r="Q27" s="421" t="s">
        <v>53</v>
      </c>
      <c r="R27" s="422"/>
      <c r="S27" s="422"/>
      <c r="T27" s="449"/>
      <c r="U27" s="421" t="s">
        <v>54</v>
      </c>
      <c r="V27" s="422"/>
      <c r="W27" s="422"/>
      <c r="X27" s="449"/>
      <c r="Y27" s="421" t="s">
        <v>55</v>
      </c>
      <c r="Z27" s="422"/>
      <c r="AA27" s="422"/>
      <c r="AB27" s="423"/>
      <c r="AE27" s="87"/>
      <c r="AF27" s="87"/>
      <c r="AG27" s="87"/>
      <c r="AH27" s="87"/>
      <c r="AI27" s="87"/>
      <c r="AJ27" s="87"/>
      <c r="AK27" s="87"/>
      <c r="AL27" s="87"/>
      <c r="AM27" s="87"/>
    </row>
    <row r="28" spans="1:39" ht="33" customHeight="1" x14ac:dyDescent="0.2">
      <c r="A28" s="336" t="s">
        <v>56</v>
      </c>
      <c r="B28" s="479"/>
      <c r="C28" s="90" t="s">
        <v>57</v>
      </c>
      <c r="D28" s="89"/>
      <c r="E28" s="89"/>
      <c r="F28" s="89"/>
      <c r="G28" s="89"/>
      <c r="H28" s="89"/>
      <c r="I28" s="89"/>
      <c r="J28" s="89"/>
      <c r="K28" s="89"/>
      <c r="L28" s="89"/>
      <c r="M28" s="89"/>
      <c r="N28" s="89"/>
      <c r="O28" s="89"/>
      <c r="P28" s="163">
        <f>SUM(D28:O28)</f>
        <v>0</v>
      </c>
      <c r="Q28" s="344" t="s">
        <v>58</v>
      </c>
      <c r="R28" s="345"/>
      <c r="S28" s="345"/>
      <c r="T28" s="346"/>
      <c r="U28" s="344" t="s">
        <v>59</v>
      </c>
      <c r="V28" s="345"/>
      <c r="W28" s="345"/>
      <c r="X28" s="346"/>
      <c r="Y28" s="344" t="s">
        <v>60</v>
      </c>
      <c r="Z28" s="345"/>
      <c r="AA28" s="345"/>
      <c r="AB28" s="468"/>
      <c r="AE28" s="87"/>
      <c r="AF28" s="87"/>
      <c r="AG28" s="87"/>
      <c r="AH28" s="87"/>
      <c r="AI28" s="87"/>
      <c r="AJ28" s="87"/>
      <c r="AK28" s="87"/>
      <c r="AL28" s="87"/>
      <c r="AM28" s="87"/>
    </row>
    <row r="29" spans="1:39" ht="34" customHeight="1" thickBot="1" x14ac:dyDescent="0.25">
      <c r="A29" s="337"/>
      <c r="B29" s="480"/>
      <c r="C29" s="91" t="s">
        <v>61</v>
      </c>
      <c r="D29" s="92"/>
      <c r="E29" s="92"/>
      <c r="F29" s="92"/>
      <c r="G29" s="93"/>
      <c r="H29" s="93"/>
      <c r="I29" s="93"/>
      <c r="J29" s="93"/>
      <c r="K29" s="93"/>
      <c r="L29" s="93"/>
      <c r="M29" s="93"/>
      <c r="N29" s="93"/>
      <c r="O29" s="93"/>
      <c r="P29" s="164">
        <f>SUM(D29:O29)</f>
        <v>0</v>
      </c>
      <c r="Q29" s="347"/>
      <c r="R29" s="348"/>
      <c r="S29" s="348"/>
      <c r="T29" s="349"/>
      <c r="U29" s="347"/>
      <c r="V29" s="348"/>
      <c r="W29" s="348"/>
      <c r="X29" s="349"/>
      <c r="Y29" s="347"/>
      <c r="Z29" s="348"/>
      <c r="AA29" s="348"/>
      <c r="AB29" s="469"/>
      <c r="AC29" s="49"/>
      <c r="AE29" s="87"/>
      <c r="AF29" s="87"/>
      <c r="AG29" s="87"/>
      <c r="AH29" s="87"/>
      <c r="AI29" s="87"/>
      <c r="AJ29" s="87"/>
      <c r="AK29" s="87"/>
      <c r="AL29" s="87"/>
      <c r="AM29" s="87"/>
    </row>
    <row r="30" spans="1:39" ht="26.25" customHeight="1" x14ac:dyDescent="0.2">
      <c r="A30" s="334" t="s">
        <v>62</v>
      </c>
      <c r="B30" s="329" t="s">
        <v>63</v>
      </c>
      <c r="C30" s="461" t="s">
        <v>64</v>
      </c>
      <c r="D30" s="461"/>
      <c r="E30" s="461"/>
      <c r="F30" s="461"/>
      <c r="G30" s="461"/>
      <c r="H30" s="461"/>
      <c r="I30" s="461"/>
      <c r="J30" s="461"/>
      <c r="K30" s="461"/>
      <c r="L30" s="461"/>
      <c r="M30" s="461"/>
      <c r="N30" s="461"/>
      <c r="O30" s="461"/>
      <c r="P30" s="461"/>
      <c r="Q30" s="433" t="s">
        <v>65</v>
      </c>
      <c r="R30" s="434"/>
      <c r="S30" s="434"/>
      <c r="T30" s="434"/>
      <c r="U30" s="434"/>
      <c r="V30" s="434"/>
      <c r="W30" s="434"/>
      <c r="X30" s="434"/>
      <c r="Y30" s="434"/>
      <c r="Z30" s="434"/>
      <c r="AA30" s="434"/>
      <c r="AB30" s="435"/>
      <c r="AE30" s="87"/>
      <c r="AF30" s="87"/>
      <c r="AG30" s="87"/>
      <c r="AH30" s="87"/>
      <c r="AI30" s="87"/>
      <c r="AJ30" s="87"/>
      <c r="AK30" s="87"/>
      <c r="AL30" s="87"/>
      <c r="AM30" s="87"/>
    </row>
    <row r="31" spans="1:39" ht="26.25" customHeight="1" x14ac:dyDescent="0.2">
      <c r="A31" s="335"/>
      <c r="B31" s="330"/>
      <c r="C31" s="88" t="s">
        <v>66</v>
      </c>
      <c r="D31" s="88" t="s">
        <v>67</v>
      </c>
      <c r="E31" s="88" t="s">
        <v>68</v>
      </c>
      <c r="F31" s="88" t="s">
        <v>69</v>
      </c>
      <c r="G31" s="88" t="s">
        <v>70</v>
      </c>
      <c r="H31" s="88" t="s">
        <v>71</v>
      </c>
      <c r="I31" s="88" t="s">
        <v>72</v>
      </c>
      <c r="J31" s="88" t="s">
        <v>73</v>
      </c>
      <c r="K31" s="88" t="s">
        <v>74</v>
      </c>
      <c r="L31" s="88" t="s">
        <v>75</v>
      </c>
      <c r="M31" s="88" t="s">
        <v>76</v>
      </c>
      <c r="N31" s="88" t="s">
        <v>77</v>
      </c>
      <c r="O31" s="88" t="s">
        <v>78</v>
      </c>
      <c r="P31" s="88" t="s">
        <v>79</v>
      </c>
      <c r="Q31" s="424" t="s">
        <v>80</v>
      </c>
      <c r="R31" s="425"/>
      <c r="S31" s="425"/>
      <c r="T31" s="425"/>
      <c r="U31" s="425"/>
      <c r="V31" s="425"/>
      <c r="W31" s="425"/>
      <c r="X31" s="425"/>
      <c r="Y31" s="425"/>
      <c r="Z31" s="425"/>
      <c r="AA31" s="425"/>
      <c r="AB31" s="426"/>
      <c r="AE31" s="94"/>
      <c r="AF31" s="94"/>
      <c r="AG31" s="94"/>
      <c r="AH31" s="94"/>
      <c r="AI31" s="94"/>
      <c r="AJ31" s="94"/>
      <c r="AK31" s="94"/>
      <c r="AL31" s="94"/>
      <c r="AM31" s="94"/>
    </row>
    <row r="32" spans="1:39" ht="28.5" customHeight="1" x14ac:dyDescent="0.2">
      <c r="A32" s="332"/>
      <c r="B32" s="327"/>
      <c r="C32" s="90" t="s">
        <v>57</v>
      </c>
      <c r="D32" s="95"/>
      <c r="E32" s="95"/>
      <c r="F32" s="95"/>
      <c r="G32" s="95"/>
      <c r="H32" s="95"/>
      <c r="I32" s="95"/>
      <c r="J32" s="95"/>
      <c r="K32" s="95"/>
      <c r="L32" s="95"/>
      <c r="M32" s="95"/>
      <c r="N32" s="95"/>
      <c r="O32" s="95"/>
      <c r="P32" s="96">
        <f t="shared" ref="P32:P39" si="0">SUM(D32:O32)</f>
        <v>0</v>
      </c>
      <c r="Q32" s="427" t="s">
        <v>81</v>
      </c>
      <c r="R32" s="428"/>
      <c r="S32" s="428"/>
      <c r="T32" s="428"/>
      <c r="U32" s="428"/>
      <c r="V32" s="428"/>
      <c r="W32" s="428"/>
      <c r="X32" s="428"/>
      <c r="Y32" s="428"/>
      <c r="Z32" s="428"/>
      <c r="AA32" s="428"/>
      <c r="AB32" s="429"/>
      <c r="AC32" s="97"/>
      <c r="AE32" s="98"/>
      <c r="AF32" s="98"/>
      <c r="AG32" s="98"/>
      <c r="AH32" s="98"/>
      <c r="AI32" s="98"/>
      <c r="AJ32" s="98"/>
      <c r="AK32" s="98"/>
      <c r="AL32" s="98"/>
      <c r="AM32" s="98"/>
    </row>
    <row r="33" spans="1:29" ht="28.5" customHeight="1" x14ac:dyDescent="0.2">
      <c r="A33" s="333"/>
      <c r="B33" s="328"/>
      <c r="C33" s="99" t="s">
        <v>61</v>
      </c>
      <c r="D33" s="100"/>
      <c r="E33" s="100"/>
      <c r="F33" s="100"/>
      <c r="G33" s="100"/>
      <c r="H33" s="100"/>
      <c r="I33" s="100"/>
      <c r="J33" s="100"/>
      <c r="K33" s="100"/>
      <c r="L33" s="100"/>
      <c r="M33" s="100"/>
      <c r="N33" s="100"/>
      <c r="O33" s="100"/>
      <c r="P33" s="101">
        <f t="shared" si="0"/>
        <v>0</v>
      </c>
      <c r="Q33" s="430"/>
      <c r="R33" s="431"/>
      <c r="S33" s="431"/>
      <c r="T33" s="431"/>
      <c r="U33" s="431"/>
      <c r="V33" s="431"/>
      <c r="W33" s="431"/>
      <c r="X33" s="431"/>
      <c r="Y33" s="431"/>
      <c r="Z33" s="431"/>
      <c r="AA33" s="431"/>
      <c r="AB33" s="432"/>
      <c r="AC33" s="97"/>
    </row>
    <row r="34" spans="1:29" ht="28.5" customHeight="1" x14ac:dyDescent="0.2">
      <c r="A34" s="333"/>
      <c r="B34" s="331"/>
      <c r="C34" s="102" t="s">
        <v>57</v>
      </c>
      <c r="D34" s="103"/>
      <c r="E34" s="103"/>
      <c r="F34" s="103"/>
      <c r="G34" s="103"/>
      <c r="H34" s="103"/>
      <c r="I34" s="103"/>
      <c r="J34" s="103"/>
      <c r="K34" s="103"/>
      <c r="L34" s="103"/>
      <c r="M34" s="103"/>
      <c r="N34" s="103"/>
      <c r="O34" s="103"/>
      <c r="P34" s="101">
        <f t="shared" si="0"/>
        <v>0</v>
      </c>
      <c r="Q34" s="443"/>
      <c r="R34" s="444"/>
      <c r="S34" s="444"/>
      <c r="T34" s="444"/>
      <c r="U34" s="444"/>
      <c r="V34" s="444"/>
      <c r="W34" s="444"/>
      <c r="X34" s="444"/>
      <c r="Y34" s="444"/>
      <c r="Z34" s="444"/>
      <c r="AA34" s="444"/>
      <c r="AB34" s="445"/>
      <c r="AC34" s="97"/>
    </row>
    <row r="35" spans="1:29" ht="28.5" customHeight="1" x14ac:dyDescent="0.2">
      <c r="A35" s="333"/>
      <c r="B35" s="328"/>
      <c r="C35" s="99" t="s">
        <v>61</v>
      </c>
      <c r="D35" s="100"/>
      <c r="E35" s="100"/>
      <c r="F35" s="100"/>
      <c r="G35" s="100"/>
      <c r="H35" s="100"/>
      <c r="I35" s="100"/>
      <c r="J35" s="100"/>
      <c r="K35" s="100"/>
      <c r="L35" s="104"/>
      <c r="M35" s="104"/>
      <c r="N35" s="104"/>
      <c r="O35" s="104"/>
      <c r="P35" s="101">
        <f t="shared" si="0"/>
        <v>0</v>
      </c>
      <c r="Q35" s="450"/>
      <c r="R35" s="451"/>
      <c r="S35" s="451"/>
      <c r="T35" s="451"/>
      <c r="U35" s="451"/>
      <c r="V35" s="451"/>
      <c r="W35" s="451"/>
      <c r="X35" s="451"/>
      <c r="Y35" s="451"/>
      <c r="Z35" s="451"/>
      <c r="AA35" s="451"/>
      <c r="AB35" s="452"/>
      <c r="AC35" s="97"/>
    </row>
    <row r="36" spans="1:29" ht="28.5" customHeight="1" x14ac:dyDescent="0.2">
      <c r="A36" s="325"/>
      <c r="B36" s="331"/>
      <c r="C36" s="102" t="s">
        <v>57</v>
      </c>
      <c r="D36" s="103"/>
      <c r="E36" s="103"/>
      <c r="F36" s="103"/>
      <c r="G36" s="103"/>
      <c r="H36" s="103"/>
      <c r="I36" s="103"/>
      <c r="J36" s="103"/>
      <c r="K36" s="103"/>
      <c r="L36" s="103"/>
      <c r="M36" s="103"/>
      <c r="N36" s="103"/>
      <c r="O36" s="103"/>
      <c r="P36" s="101">
        <f t="shared" si="0"/>
        <v>0</v>
      </c>
      <c r="Q36" s="443"/>
      <c r="R36" s="444"/>
      <c r="S36" s="444"/>
      <c r="T36" s="444"/>
      <c r="U36" s="444"/>
      <c r="V36" s="444"/>
      <c r="W36" s="444"/>
      <c r="X36" s="444"/>
      <c r="Y36" s="444"/>
      <c r="Z36" s="444"/>
      <c r="AA36" s="444"/>
      <c r="AB36" s="445"/>
      <c r="AC36" s="97"/>
    </row>
    <row r="37" spans="1:29" ht="28.5" customHeight="1" x14ac:dyDescent="0.2">
      <c r="A37" s="326"/>
      <c r="B37" s="328"/>
      <c r="C37" s="99" t="s">
        <v>61</v>
      </c>
      <c r="D37" s="100"/>
      <c r="E37" s="100"/>
      <c r="F37" s="100"/>
      <c r="G37" s="100"/>
      <c r="H37" s="100"/>
      <c r="I37" s="100"/>
      <c r="J37" s="100"/>
      <c r="K37" s="100"/>
      <c r="L37" s="104"/>
      <c r="M37" s="104"/>
      <c r="N37" s="104"/>
      <c r="O37" s="104"/>
      <c r="P37" s="101">
        <f t="shared" si="0"/>
        <v>0</v>
      </c>
      <c r="Q37" s="450"/>
      <c r="R37" s="451"/>
      <c r="S37" s="451"/>
      <c r="T37" s="451"/>
      <c r="U37" s="451"/>
      <c r="V37" s="451"/>
      <c r="W37" s="451"/>
      <c r="X37" s="451"/>
      <c r="Y37" s="451"/>
      <c r="Z37" s="451"/>
      <c r="AA37" s="451"/>
      <c r="AB37" s="452"/>
      <c r="AC37" s="97"/>
    </row>
    <row r="38" spans="1:29" ht="28.5" customHeight="1" x14ac:dyDescent="0.2">
      <c r="A38" s="410"/>
      <c r="B38" s="331"/>
      <c r="C38" s="102" t="s">
        <v>57</v>
      </c>
      <c r="D38" s="103"/>
      <c r="E38" s="103"/>
      <c r="F38" s="103"/>
      <c r="G38" s="103"/>
      <c r="H38" s="103"/>
      <c r="I38" s="103"/>
      <c r="J38" s="103"/>
      <c r="K38" s="103"/>
      <c r="L38" s="103"/>
      <c r="M38" s="103"/>
      <c r="N38" s="103"/>
      <c r="O38" s="103"/>
      <c r="P38" s="101">
        <f t="shared" si="0"/>
        <v>0</v>
      </c>
      <c r="Q38" s="443"/>
      <c r="R38" s="444"/>
      <c r="S38" s="444"/>
      <c r="T38" s="444"/>
      <c r="U38" s="444"/>
      <c r="V38" s="444"/>
      <c r="W38" s="444"/>
      <c r="X38" s="444"/>
      <c r="Y38" s="444"/>
      <c r="Z38" s="444"/>
      <c r="AA38" s="444"/>
      <c r="AB38" s="445"/>
      <c r="AC38" s="97"/>
    </row>
    <row r="39" spans="1:29" ht="28.5" customHeight="1" thickBot="1" x14ac:dyDescent="0.25">
      <c r="A39" s="411"/>
      <c r="B39" s="438"/>
      <c r="C39" s="91" t="s">
        <v>61</v>
      </c>
      <c r="D39" s="105"/>
      <c r="E39" s="105"/>
      <c r="F39" s="105"/>
      <c r="G39" s="105"/>
      <c r="H39" s="105"/>
      <c r="I39" s="105"/>
      <c r="J39" s="105"/>
      <c r="K39" s="105"/>
      <c r="L39" s="106"/>
      <c r="M39" s="106"/>
      <c r="N39" s="106"/>
      <c r="O39" s="106"/>
      <c r="P39" s="107">
        <f t="shared" si="0"/>
        <v>0</v>
      </c>
      <c r="Q39" s="446"/>
      <c r="R39" s="447"/>
      <c r="S39" s="447"/>
      <c r="T39" s="447"/>
      <c r="U39" s="447"/>
      <c r="V39" s="447"/>
      <c r="W39" s="447"/>
      <c r="X39" s="447"/>
      <c r="Y39" s="447"/>
      <c r="Z39" s="447"/>
      <c r="AA39" s="447"/>
      <c r="AB39" s="448"/>
      <c r="AC39" s="97"/>
    </row>
    <row r="40" spans="1:29" x14ac:dyDescent="0.2">
      <c r="A40" s="50" t="s">
        <v>82</v>
      </c>
    </row>
  </sheetData>
  <mergeCells count="86">
    <mergeCell ref="Y8:Z8"/>
    <mergeCell ref="C12:Z12"/>
    <mergeCell ref="B28:B29"/>
    <mergeCell ref="B22:C23"/>
    <mergeCell ref="Y7:Z7"/>
    <mergeCell ref="W16:AB16"/>
    <mergeCell ref="U7:V9"/>
    <mergeCell ref="W7:X9"/>
    <mergeCell ref="A13:B13"/>
    <mergeCell ref="C11:K11"/>
    <mergeCell ref="A11:B11"/>
    <mergeCell ref="Q19:S19"/>
    <mergeCell ref="Q17:S17"/>
    <mergeCell ref="AA19:AB19"/>
    <mergeCell ref="T19:V19"/>
    <mergeCell ref="T17:V17"/>
    <mergeCell ref="B1:Y1"/>
    <mergeCell ref="Q34:AB35"/>
    <mergeCell ref="A21:AB21"/>
    <mergeCell ref="P22:P23"/>
    <mergeCell ref="C30:P30"/>
    <mergeCell ref="B2:Y2"/>
    <mergeCell ref="S13:T13"/>
    <mergeCell ref="Y11:AB11"/>
    <mergeCell ref="U28:X29"/>
    <mergeCell ref="Y28:AB29"/>
    <mergeCell ref="T18:V18"/>
    <mergeCell ref="D22:O22"/>
    <mergeCell ref="Q26:AB26"/>
    <mergeCell ref="Q27:T27"/>
    <mergeCell ref="Q16:V16"/>
    <mergeCell ref="M11:Q11"/>
    <mergeCell ref="A38:A39"/>
    <mergeCell ref="V13:Y13"/>
    <mergeCell ref="Q15:AB15"/>
    <mergeCell ref="AA13:AB13"/>
    <mergeCell ref="W19:X19"/>
    <mergeCell ref="Y27:AB27"/>
    <mergeCell ref="Q31:AB31"/>
    <mergeCell ref="Q32:AB33"/>
    <mergeCell ref="Q30:AB30"/>
    <mergeCell ref="C15:C16"/>
    <mergeCell ref="B38:B39"/>
    <mergeCell ref="C13:Q13"/>
    <mergeCell ref="Q22:AB23"/>
    <mergeCell ref="Q38:AB39"/>
    <mergeCell ref="U27:X27"/>
    <mergeCell ref="Q36:AB37"/>
    <mergeCell ref="A1:A4"/>
    <mergeCell ref="Z2:AB2"/>
    <mergeCell ref="Z4:AB4"/>
    <mergeCell ref="R7:T9"/>
    <mergeCell ref="A15:B16"/>
    <mergeCell ref="A7:B9"/>
    <mergeCell ref="R11:V11"/>
    <mergeCell ref="AA7:AB7"/>
    <mergeCell ref="Y9:Z9"/>
    <mergeCell ref="Z3:AB3"/>
    <mergeCell ref="B3:Y4"/>
    <mergeCell ref="C7:K9"/>
    <mergeCell ref="Z1:AB1"/>
    <mergeCell ref="AA8:AB8"/>
    <mergeCell ref="AA9:AB9"/>
    <mergeCell ref="W11:X11"/>
    <mergeCell ref="Y17:Z17"/>
    <mergeCell ref="AA17:AB17"/>
    <mergeCell ref="W17:X17"/>
    <mergeCell ref="B24:C24"/>
    <mergeCell ref="A26:A27"/>
    <mergeCell ref="C26:C27"/>
    <mergeCell ref="A22:A23"/>
    <mergeCell ref="Y19:Z19"/>
    <mergeCell ref="A28:A29"/>
    <mergeCell ref="A25:AB25"/>
    <mergeCell ref="D26:P26"/>
    <mergeCell ref="Q24:AB24"/>
    <mergeCell ref="B26:B27"/>
    <mergeCell ref="Q28:T29"/>
    <mergeCell ref="A36:A37"/>
    <mergeCell ref="B32:B33"/>
    <mergeCell ref="B30:B31"/>
    <mergeCell ref="B34:B35"/>
    <mergeCell ref="B36:B37"/>
    <mergeCell ref="A32:A33"/>
    <mergeCell ref="A30:A31"/>
    <mergeCell ref="A34:A35"/>
  </mergeCells>
  <dataValidations count="2">
    <dataValidation type="textLength" operator="lessThanOrEqual" allowBlank="1" showInputMessage="1" showErrorMessage="1" errorTitle="Máximo 2.000 caracteres" error="Máximo 2.000 caracteres" promptTitle="2.000 caracteres" sqref="Q24:AB24" xr:uid="{00000000-0002-0000-0000-000000000000}">
      <formula1>2000</formula1>
    </dataValidation>
    <dataValidation type="textLength" operator="lessThanOrEqual" allowBlank="1" showInputMessage="1" showErrorMessage="1" errorTitle="Máximo 2.000 caracteres" error="Máximo 2.000 caracteres" sqref="Q32:AB39 Q28 U28 Y28" xr:uid="{00000000-0002-0000-0000-000001000000}">
      <formula1>2000</formula1>
    </dataValidation>
  </dataValidations>
  <pageMargins left="0" right="0" top="0" bottom="0" header="0" footer="0"/>
  <pageSetup paperSize="41" scale="48" fitToHeight="0" orientation="landscape"/>
  <drawing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56"/>
  <sheetViews>
    <sheetView topLeftCell="C22" zoomScale="91" workbookViewId="0">
      <selection activeCell="E40" sqref="E40"/>
    </sheetView>
  </sheetViews>
  <sheetFormatPr baseColWidth="10" defaultColWidth="11.5" defaultRowHeight="14" x14ac:dyDescent="0.2"/>
  <cols>
    <col min="1" max="1" width="44.1640625" style="108" customWidth="1"/>
    <col min="2" max="2" width="61.83203125" style="108" customWidth="1"/>
    <col min="3" max="3" width="61.1640625" style="108" customWidth="1"/>
    <col min="4" max="4" width="81" style="108" customWidth="1"/>
    <col min="5" max="5" width="32.83203125" style="135" customWidth="1"/>
    <col min="6" max="6" width="19" style="108" customWidth="1"/>
    <col min="7" max="7" width="29.5" style="108" customWidth="1"/>
    <col min="8" max="8" width="36.33203125" style="108" customWidth="1"/>
    <col min="9" max="9" width="40" style="108" customWidth="1"/>
    <col min="10" max="16384" width="11.5" style="108"/>
  </cols>
  <sheetData>
    <row r="1" spans="1:9" s="123" customFormat="1" x14ac:dyDescent="0.2">
      <c r="A1" s="122" t="s">
        <v>328</v>
      </c>
      <c r="B1" s="122" t="s">
        <v>329</v>
      </c>
      <c r="C1" s="122" t="s">
        <v>330</v>
      </c>
      <c r="D1" s="122" t="s">
        <v>331</v>
      </c>
      <c r="E1" s="122" t="s">
        <v>309</v>
      </c>
      <c r="F1" s="122" t="s">
        <v>332</v>
      </c>
      <c r="G1" s="122" t="s">
        <v>333</v>
      </c>
      <c r="H1" s="122" t="s">
        <v>228</v>
      </c>
      <c r="I1" s="122" t="s">
        <v>300</v>
      </c>
    </row>
    <row r="2" spans="1:9" s="123" customFormat="1" ht="15" x14ac:dyDescent="0.2">
      <c r="A2" s="124" t="s">
        <v>334</v>
      </c>
      <c r="B2" s="117" t="s">
        <v>335</v>
      </c>
      <c r="C2" s="124" t="s">
        <v>336</v>
      </c>
      <c r="D2" s="125" t="s">
        <v>337</v>
      </c>
      <c r="E2" s="119" t="s">
        <v>338</v>
      </c>
      <c r="F2" s="126" t="s">
        <v>339</v>
      </c>
      <c r="G2" s="127" t="s">
        <v>340</v>
      </c>
      <c r="H2" s="127" t="s">
        <v>341</v>
      </c>
      <c r="I2" s="126" t="s">
        <v>342</v>
      </c>
    </row>
    <row r="3" spans="1:9" ht="15" x14ac:dyDescent="0.2">
      <c r="A3" s="124" t="s">
        <v>343</v>
      </c>
      <c r="B3" s="117" t="s">
        <v>344</v>
      </c>
      <c r="C3" s="124" t="s">
        <v>345</v>
      </c>
      <c r="D3" s="128" t="s">
        <v>346</v>
      </c>
      <c r="E3" s="119" t="s">
        <v>347</v>
      </c>
      <c r="F3" s="126" t="s">
        <v>348</v>
      </c>
      <c r="G3" s="127" t="s">
        <v>349</v>
      </c>
      <c r="H3" s="127" t="s">
        <v>237</v>
      </c>
      <c r="I3" s="126" t="s">
        <v>350</v>
      </c>
    </row>
    <row r="4" spans="1:9" ht="15" x14ac:dyDescent="0.2">
      <c r="A4" s="124" t="s">
        <v>351</v>
      </c>
      <c r="B4" s="117" t="s">
        <v>352</v>
      </c>
      <c r="C4" s="124" t="s">
        <v>353</v>
      </c>
      <c r="D4" s="128" t="s">
        <v>354</v>
      </c>
      <c r="E4" s="119" t="s">
        <v>355</v>
      </c>
      <c r="F4" s="126" t="s">
        <v>356</v>
      </c>
      <c r="G4" s="127" t="s">
        <v>357</v>
      </c>
      <c r="H4" s="127" t="s">
        <v>232</v>
      </c>
      <c r="I4" s="126" t="s">
        <v>358</v>
      </c>
    </row>
    <row r="5" spans="1:9" ht="15" x14ac:dyDescent="0.2">
      <c r="A5" s="124" t="s">
        <v>359</v>
      </c>
      <c r="B5" s="117" t="s">
        <v>360</v>
      </c>
      <c r="C5" s="124" t="s">
        <v>361</v>
      </c>
      <c r="D5" s="128" t="s">
        <v>362</v>
      </c>
      <c r="E5" s="119" t="s">
        <v>363</v>
      </c>
      <c r="F5" s="126" t="s">
        <v>364</v>
      </c>
      <c r="G5" s="127" t="s">
        <v>365</v>
      </c>
      <c r="H5" s="127" t="s">
        <v>233</v>
      </c>
      <c r="I5" s="126" t="s">
        <v>366</v>
      </c>
    </row>
    <row r="6" spans="1:9" ht="30" x14ac:dyDescent="0.2">
      <c r="A6" s="124" t="s">
        <v>367</v>
      </c>
      <c r="B6" s="117" t="s">
        <v>368</v>
      </c>
      <c r="C6" s="124" t="s">
        <v>369</v>
      </c>
      <c r="D6" s="128" t="s">
        <v>370</v>
      </c>
      <c r="E6" s="119" t="s">
        <v>371</v>
      </c>
      <c r="G6" s="127" t="s">
        <v>372</v>
      </c>
      <c r="H6" s="127" t="s">
        <v>234</v>
      </c>
      <c r="I6" s="126" t="s">
        <v>373</v>
      </c>
    </row>
    <row r="7" spans="1:9" ht="15" x14ac:dyDescent="0.2">
      <c r="B7" s="117" t="s">
        <v>374</v>
      </c>
      <c r="C7" s="124" t="s">
        <v>375</v>
      </c>
      <c r="D7" s="128" t="s">
        <v>376</v>
      </c>
      <c r="E7" s="126" t="s">
        <v>377</v>
      </c>
      <c r="G7" s="119" t="s">
        <v>243</v>
      </c>
      <c r="H7" s="127" t="s">
        <v>235</v>
      </c>
      <c r="I7" s="126" t="s">
        <v>378</v>
      </c>
    </row>
    <row r="8" spans="1:9" ht="30" x14ac:dyDescent="0.2">
      <c r="A8" s="129"/>
      <c r="B8" s="117" t="s">
        <v>379</v>
      </c>
      <c r="C8" s="124" t="s">
        <v>380</v>
      </c>
      <c r="D8" s="128" t="s">
        <v>381</v>
      </c>
      <c r="E8" s="126" t="s">
        <v>382</v>
      </c>
      <c r="I8" s="126" t="s">
        <v>383</v>
      </c>
    </row>
    <row r="9" spans="1:9" ht="32.25" customHeight="1" x14ac:dyDescent="0.2">
      <c r="A9" s="129"/>
      <c r="B9" s="117" t="s">
        <v>384</v>
      </c>
      <c r="C9" s="124" t="s">
        <v>385</v>
      </c>
      <c r="D9" s="128" t="s">
        <v>386</v>
      </c>
      <c r="E9" s="126" t="s">
        <v>387</v>
      </c>
      <c r="I9" s="126" t="s">
        <v>388</v>
      </c>
    </row>
    <row r="10" spans="1:9" ht="15" x14ac:dyDescent="0.2">
      <c r="A10" s="129"/>
      <c r="B10" s="117" t="s">
        <v>389</v>
      </c>
      <c r="C10" s="124" t="s">
        <v>390</v>
      </c>
      <c r="D10" s="128" t="s">
        <v>391</v>
      </c>
      <c r="E10" s="126" t="s">
        <v>392</v>
      </c>
      <c r="I10" s="126" t="s">
        <v>393</v>
      </c>
    </row>
    <row r="11" spans="1:9" ht="15" x14ac:dyDescent="0.2">
      <c r="A11" s="129"/>
      <c r="B11" s="117" t="s">
        <v>394</v>
      </c>
      <c r="C11" s="124" t="s">
        <v>395</v>
      </c>
      <c r="D11" s="128" t="s">
        <v>396</v>
      </c>
      <c r="E11" s="126" t="s">
        <v>397</v>
      </c>
      <c r="I11" s="126" t="s">
        <v>398</v>
      </c>
    </row>
    <row r="12" spans="1:9" ht="15" x14ac:dyDescent="0.2">
      <c r="A12" s="129"/>
      <c r="B12" s="117" t="s">
        <v>399</v>
      </c>
      <c r="C12" s="124" t="s">
        <v>400</v>
      </c>
      <c r="D12" s="128" t="s">
        <v>401</v>
      </c>
      <c r="E12" s="126" t="s">
        <v>402</v>
      </c>
      <c r="I12" s="126" t="s">
        <v>403</v>
      </c>
    </row>
    <row r="13" spans="1:9" ht="15" x14ac:dyDescent="0.2">
      <c r="A13" s="129"/>
      <c r="B13" s="250" t="s">
        <v>404</v>
      </c>
      <c r="D13" s="128" t="s">
        <v>405</v>
      </c>
      <c r="E13" s="126" t="s">
        <v>406</v>
      </c>
      <c r="I13" s="126" t="s">
        <v>407</v>
      </c>
    </row>
    <row r="14" spans="1:9" ht="15" x14ac:dyDescent="0.2">
      <c r="A14" s="129"/>
      <c r="B14" s="117" t="s">
        <v>408</v>
      </c>
      <c r="C14" s="129"/>
      <c r="D14" s="128" t="s">
        <v>409</v>
      </c>
      <c r="E14" s="126" t="s">
        <v>410</v>
      </c>
    </row>
    <row r="15" spans="1:9" ht="15" x14ac:dyDescent="0.2">
      <c r="A15" s="129"/>
      <c r="B15" s="117" t="s">
        <v>411</v>
      </c>
      <c r="C15" s="129"/>
      <c r="D15" s="128" t="s">
        <v>412</v>
      </c>
      <c r="E15" s="126" t="s">
        <v>413</v>
      </c>
    </row>
    <row r="16" spans="1:9" ht="15" x14ac:dyDescent="0.2">
      <c r="A16" s="129"/>
      <c r="B16" s="117" t="s">
        <v>414</v>
      </c>
      <c r="C16" s="129"/>
      <c r="D16" s="128" t="s">
        <v>415</v>
      </c>
      <c r="E16" s="130"/>
    </row>
    <row r="17" spans="1:5" ht="15" x14ac:dyDescent="0.2">
      <c r="A17" s="129"/>
      <c r="B17" s="117" t="s">
        <v>416</v>
      </c>
      <c r="C17" s="129"/>
      <c r="D17" s="128" t="s">
        <v>417</v>
      </c>
      <c r="E17" s="130"/>
    </row>
    <row r="18" spans="1:5" ht="15" x14ac:dyDescent="0.2">
      <c r="A18" s="129"/>
      <c r="B18" s="117" t="s">
        <v>418</v>
      </c>
      <c r="C18" s="129"/>
      <c r="D18" s="128" t="s">
        <v>419</v>
      </c>
      <c r="E18" s="130"/>
    </row>
    <row r="19" spans="1:5" ht="15" x14ac:dyDescent="0.2">
      <c r="A19" s="129"/>
      <c r="B19" s="117" t="s">
        <v>420</v>
      </c>
      <c r="C19" s="129"/>
      <c r="D19" s="128" t="s">
        <v>421</v>
      </c>
      <c r="E19" s="130"/>
    </row>
    <row r="20" spans="1:5" ht="15" x14ac:dyDescent="0.2">
      <c r="A20" s="129"/>
      <c r="B20" s="117" t="s">
        <v>422</v>
      </c>
      <c r="C20" s="129"/>
      <c r="D20" s="128" t="s">
        <v>423</v>
      </c>
      <c r="E20" s="130"/>
    </row>
    <row r="21" spans="1:5" ht="15" x14ac:dyDescent="0.2">
      <c r="B21" s="117" t="s">
        <v>424</v>
      </c>
      <c r="D21" s="128" t="s">
        <v>425</v>
      </c>
      <c r="E21" s="130"/>
    </row>
    <row r="22" spans="1:5" ht="15" x14ac:dyDescent="0.2">
      <c r="B22" s="117" t="s">
        <v>426</v>
      </c>
      <c r="D22" s="128" t="s">
        <v>427</v>
      </c>
      <c r="E22" s="130"/>
    </row>
    <row r="23" spans="1:5" ht="15" x14ac:dyDescent="0.2">
      <c r="B23" s="117" t="s">
        <v>428</v>
      </c>
      <c r="D23" s="128" t="s">
        <v>429</v>
      </c>
      <c r="E23" s="130"/>
    </row>
    <row r="24" spans="1:5" x14ac:dyDescent="0.2">
      <c r="D24" s="131" t="s">
        <v>430</v>
      </c>
      <c r="E24" s="131" t="s">
        <v>431</v>
      </c>
    </row>
    <row r="25" spans="1:5" x14ac:dyDescent="0.2">
      <c r="D25" s="132" t="s">
        <v>432</v>
      </c>
      <c r="E25" s="126" t="s">
        <v>433</v>
      </c>
    </row>
    <row r="26" spans="1:5" x14ac:dyDescent="0.2">
      <c r="D26" s="132" t="s">
        <v>434</v>
      </c>
      <c r="E26" s="126" t="s">
        <v>435</v>
      </c>
    </row>
    <row r="27" spans="1:5" x14ac:dyDescent="0.2">
      <c r="D27" s="697" t="s">
        <v>436</v>
      </c>
      <c r="E27" s="126" t="s">
        <v>437</v>
      </c>
    </row>
    <row r="28" spans="1:5" x14ac:dyDescent="0.2">
      <c r="D28" s="698"/>
      <c r="E28" s="126" t="s">
        <v>438</v>
      </c>
    </row>
    <row r="29" spans="1:5" x14ac:dyDescent="0.2">
      <c r="D29" s="698"/>
      <c r="E29" s="126" t="s">
        <v>439</v>
      </c>
    </row>
    <row r="30" spans="1:5" x14ac:dyDescent="0.2">
      <c r="D30" s="699"/>
      <c r="E30" s="126" t="s">
        <v>440</v>
      </c>
    </row>
    <row r="31" spans="1:5" x14ac:dyDescent="0.2">
      <c r="D31" s="132" t="s">
        <v>441</v>
      </c>
      <c r="E31" s="126" t="s">
        <v>442</v>
      </c>
    </row>
    <row r="32" spans="1:5" x14ac:dyDescent="0.2">
      <c r="D32" s="132" t="s">
        <v>443</v>
      </c>
      <c r="E32" s="126" t="s">
        <v>444</v>
      </c>
    </row>
    <row r="33" spans="4:5" x14ac:dyDescent="0.2">
      <c r="D33" s="132" t="s">
        <v>445</v>
      </c>
      <c r="E33" s="126" t="s">
        <v>446</v>
      </c>
    </row>
    <row r="34" spans="4:5" x14ac:dyDescent="0.2">
      <c r="D34" s="132" t="s">
        <v>447</v>
      </c>
      <c r="E34" s="126" t="s">
        <v>448</v>
      </c>
    </row>
    <row r="35" spans="4:5" x14ac:dyDescent="0.2">
      <c r="D35" s="132" t="s">
        <v>449</v>
      </c>
      <c r="E35" s="126" t="s">
        <v>450</v>
      </c>
    </row>
    <row r="36" spans="4:5" x14ac:dyDescent="0.2">
      <c r="D36" s="132" t="s">
        <v>451</v>
      </c>
      <c r="E36" s="126" t="s">
        <v>452</v>
      </c>
    </row>
    <row r="37" spans="4:5" x14ac:dyDescent="0.2">
      <c r="D37" s="132" t="s">
        <v>453</v>
      </c>
      <c r="E37" s="126" t="s">
        <v>454</v>
      </c>
    </row>
    <row r="38" spans="4:5" x14ac:dyDescent="0.2">
      <c r="D38" s="132" t="s">
        <v>455</v>
      </c>
      <c r="E38" s="126" t="s">
        <v>456</v>
      </c>
    </row>
    <row r="39" spans="4:5" x14ac:dyDescent="0.2">
      <c r="D39" s="133" t="s">
        <v>457</v>
      </c>
      <c r="E39" s="126" t="s">
        <v>458</v>
      </c>
    </row>
    <row r="40" spans="4:5" x14ac:dyDescent="0.2">
      <c r="D40" s="133" t="s">
        <v>459</v>
      </c>
      <c r="E40" s="126" t="s">
        <v>460</v>
      </c>
    </row>
    <row r="41" spans="4:5" x14ac:dyDescent="0.2">
      <c r="D41" s="132" t="s">
        <v>461</v>
      </c>
      <c r="E41" s="126" t="s">
        <v>462</v>
      </c>
    </row>
    <row r="42" spans="4:5" x14ac:dyDescent="0.2">
      <c r="D42" s="132" t="s">
        <v>463</v>
      </c>
      <c r="E42" s="126" t="s">
        <v>464</v>
      </c>
    </row>
    <row r="43" spans="4:5" x14ac:dyDescent="0.2">
      <c r="D43" s="133" t="s">
        <v>465</v>
      </c>
      <c r="E43" s="126" t="s">
        <v>466</v>
      </c>
    </row>
    <row r="44" spans="4:5" x14ac:dyDescent="0.2">
      <c r="D44" s="134" t="s">
        <v>467</v>
      </c>
      <c r="E44" s="126" t="s">
        <v>468</v>
      </c>
    </row>
    <row r="45" spans="4:5" x14ac:dyDescent="0.2">
      <c r="D45" s="128" t="s">
        <v>469</v>
      </c>
      <c r="E45" s="126" t="s">
        <v>470</v>
      </c>
    </row>
    <row r="46" spans="4:5" x14ac:dyDescent="0.2">
      <c r="D46" s="128" t="s">
        <v>471</v>
      </c>
      <c r="E46" s="126" t="s">
        <v>472</v>
      </c>
    </row>
    <row r="47" spans="4:5" x14ac:dyDescent="0.2">
      <c r="D47" s="128" t="s">
        <v>473</v>
      </c>
      <c r="E47" s="126" t="s">
        <v>474</v>
      </c>
    </row>
    <row r="48" spans="4:5" x14ac:dyDescent="0.2">
      <c r="D48" s="128" t="s">
        <v>475</v>
      </c>
      <c r="E48" s="126" t="s">
        <v>476</v>
      </c>
    </row>
    <row r="49" spans="4:4" x14ac:dyDescent="0.2">
      <c r="D49" s="131" t="s">
        <v>477</v>
      </c>
    </row>
    <row r="50" spans="4:4" x14ac:dyDescent="0.2">
      <c r="D50" s="128" t="s">
        <v>478</v>
      </c>
    </row>
    <row r="51" spans="4:4" x14ac:dyDescent="0.2">
      <c r="D51" s="128" t="s">
        <v>479</v>
      </c>
    </row>
    <row r="52" spans="4:4" x14ac:dyDescent="0.2">
      <c r="D52" s="131" t="s">
        <v>480</v>
      </c>
    </row>
    <row r="53" spans="4:4" x14ac:dyDescent="0.2">
      <c r="D53" s="134" t="s">
        <v>481</v>
      </c>
    </row>
    <row r="54" spans="4:4" x14ac:dyDescent="0.2">
      <c r="D54" s="134" t="s">
        <v>482</v>
      </c>
    </row>
    <row r="55" spans="4:4" x14ac:dyDescent="0.2">
      <c r="D55" s="134" t="s">
        <v>483</v>
      </c>
    </row>
    <row r="56" spans="4:4" x14ac:dyDescent="0.2">
      <c r="D56" s="134" t="s">
        <v>484</v>
      </c>
    </row>
  </sheetData>
  <mergeCells count="1">
    <mergeCell ref="D27:D30"/>
  </mergeCells>
  <pageMargins left="0.7" right="0.7" top="0.75" bottom="0.75" header="0.3" footer="0.3"/>
  <pageSetup orientation="landscape"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8"/>
  <sheetViews>
    <sheetView workbookViewId="0">
      <selection activeCell="C8" sqref="C8"/>
    </sheetView>
  </sheetViews>
  <sheetFormatPr baseColWidth="10" defaultColWidth="8.6640625" defaultRowHeight="15" x14ac:dyDescent="0.2"/>
  <cols>
    <col min="1" max="3" width="11.5" customWidth="1"/>
    <col min="4" max="4" width="20.1640625" customWidth="1"/>
    <col min="5" max="256" width="11.5" customWidth="1"/>
  </cols>
  <sheetData>
    <row r="1" spans="1:6" ht="16" thickBot="1" x14ac:dyDescent="0.25">
      <c r="A1" s="233"/>
      <c r="B1" s="233"/>
      <c r="C1" s="233">
        <v>2022</v>
      </c>
      <c r="D1" s="233" t="s">
        <v>485</v>
      </c>
      <c r="E1" s="233"/>
      <c r="F1" s="233">
        <v>2021</v>
      </c>
    </row>
    <row r="2" spans="1:6" x14ac:dyDescent="0.2">
      <c r="A2" s="234"/>
      <c r="B2" s="235" t="s">
        <v>486</v>
      </c>
      <c r="C2" s="235"/>
      <c r="D2" s="235"/>
      <c r="E2" s="235"/>
      <c r="F2" s="236">
        <v>0.18</v>
      </c>
    </row>
    <row r="3" spans="1:6" x14ac:dyDescent="0.2">
      <c r="A3" s="237" t="s">
        <v>487</v>
      </c>
      <c r="B3" s="228" t="s">
        <v>488</v>
      </c>
      <c r="C3" s="230">
        <v>0.15</v>
      </c>
      <c r="D3" s="231">
        <v>245740000</v>
      </c>
      <c r="E3" s="229">
        <f>+D3/D$8</f>
        <v>2.1911098819793685E-2</v>
      </c>
      <c r="F3" s="238">
        <v>0.18</v>
      </c>
    </row>
    <row r="4" spans="1:6" x14ac:dyDescent="0.2">
      <c r="A4" s="237"/>
      <c r="B4" s="228" t="s">
        <v>489</v>
      </c>
      <c r="C4" s="230">
        <v>0.2</v>
      </c>
      <c r="D4" s="231">
        <v>723852206</v>
      </c>
      <c r="E4" s="229">
        <f>+D4/D$8</f>
        <v>6.4541373877234701E-2</v>
      </c>
      <c r="F4" s="238">
        <v>0.1</v>
      </c>
    </row>
    <row r="5" spans="1:6" x14ac:dyDescent="0.2">
      <c r="A5" s="237"/>
      <c r="B5" s="228" t="s">
        <v>490</v>
      </c>
      <c r="C5" s="230">
        <v>0.15</v>
      </c>
      <c r="D5" s="231">
        <v>245740000</v>
      </c>
      <c r="E5" s="229">
        <f>+D5/D$8</f>
        <v>2.1911098819793685E-2</v>
      </c>
      <c r="F5" s="238">
        <v>0.18</v>
      </c>
    </row>
    <row r="6" spans="1:6" x14ac:dyDescent="0.2">
      <c r="A6" s="237"/>
      <c r="B6" s="228" t="s">
        <v>491</v>
      </c>
      <c r="C6" s="230">
        <v>0.21</v>
      </c>
      <c r="D6" s="231">
        <v>1759672900</v>
      </c>
      <c r="E6" s="229">
        <f>+D6/D$8</f>
        <v>0.15689902662331298</v>
      </c>
      <c r="F6" s="238">
        <v>0.18</v>
      </c>
    </row>
    <row r="7" spans="1:6" x14ac:dyDescent="0.2">
      <c r="A7" s="237"/>
      <c r="B7" s="228" t="s">
        <v>492</v>
      </c>
      <c r="C7" s="230">
        <v>0.28999999999999998</v>
      </c>
      <c r="D7" s="232">
        <v>8240315587</v>
      </c>
      <c r="E7" s="229">
        <f>+D7/D$8</f>
        <v>0.73473740185986491</v>
      </c>
      <c r="F7" s="238">
        <v>0.18</v>
      </c>
    </row>
    <row r="8" spans="1:6" ht="16" thickBot="1" x14ac:dyDescent="0.25">
      <c r="A8" s="239"/>
      <c r="B8" s="240"/>
      <c r="C8" s="241">
        <f>SUM(C3:C7)</f>
        <v>1</v>
      </c>
      <c r="D8" s="242">
        <f>SUM(D3:D7)</f>
        <v>11215320693</v>
      </c>
      <c r="E8" s="240"/>
      <c r="F8" s="243">
        <f>SUM(F2:F7)</f>
        <v>0.99999999999999978</v>
      </c>
    </row>
  </sheetData>
  <phoneticPr fontId="20"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baseColWidth="10" defaultColWidth="8.6640625" defaultRowHeight="15" x14ac:dyDescent="0.2"/>
  <cols>
    <col min="1" max="256" width="11.5" customWidth="1"/>
  </cols>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46"/>
  <sheetViews>
    <sheetView zoomScale="90" zoomScaleNormal="90" workbookViewId="0">
      <selection activeCell="P9" sqref="P9"/>
    </sheetView>
  </sheetViews>
  <sheetFormatPr baseColWidth="10" defaultColWidth="8.6640625" defaultRowHeight="15" x14ac:dyDescent="0.2"/>
  <cols>
    <col min="1" max="2" width="11.5" customWidth="1"/>
    <col min="3" max="3" width="6.83203125" customWidth="1"/>
    <col min="4" max="4" width="8.83203125" customWidth="1"/>
    <col min="5" max="5" width="10.83203125" customWidth="1"/>
    <col min="6" max="256" width="11.5" customWidth="1"/>
  </cols>
  <sheetData>
    <row r="1" spans="1:14" x14ac:dyDescent="0.2">
      <c r="B1" t="s">
        <v>493</v>
      </c>
      <c r="C1" s="703" t="s">
        <v>494</v>
      </c>
      <c r="D1" s="703"/>
      <c r="E1" s="703"/>
      <c r="F1" s="703"/>
      <c r="G1" s="704" t="s">
        <v>495</v>
      </c>
      <c r="H1" s="705"/>
      <c r="I1" s="705"/>
      <c r="J1" s="706"/>
      <c r="K1" s="702" t="s">
        <v>496</v>
      </c>
      <c r="L1" s="702"/>
      <c r="M1" s="702"/>
      <c r="N1" s="702"/>
    </row>
    <row r="2" spans="1:14" x14ac:dyDescent="0.2">
      <c r="C2" s="4"/>
      <c r="D2" s="4"/>
      <c r="E2" s="4"/>
      <c r="F2" s="4" t="s">
        <v>497</v>
      </c>
      <c r="G2" s="30"/>
      <c r="H2" s="4"/>
      <c r="I2" s="4"/>
      <c r="J2" s="31" t="s">
        <v>497</v>
      </c>
      <c r="K2" s="4"/>
      <c r="L2" s="4"/>
      <c r="M2" s="4"/>
      <c r="N2" s="4" t="s">
        <v>497</v>
      </c>
    </row>
    <row r="3" spans="1:14" x14ac:dyDescent="0.2">
      <c r="A3" s="701" t="s">
        <v>498</v>
      </c>
      <c r="B3" s="5">
        <v>1</v>
      </c>
      <c r="C3" s="6">
        <v>0.05</v>
      </c>
      <c r="D3" s="6">
        <v>0.05</v>
      </c>
      <c r="E3" s="6">
        <v>0.1</v>
      </c>
      <c r="F3" s="7">
        <f>(C3+D3+E3)</f>
        <v>0.2</v>
      </c>
      <c r="G3" s="32">
        <v>0.1</v>
      </c>
      <c r="H3" s="6">
        <v>0.1</v>
      </c>
      <c r="I3" s="6">
        <v>0.1</v>
      </c>
      <c r="J3" s="33">
        <f>(G3+H3+I3)</f>
        <v>0.30000000000000004</v>
      </c>
      <c r="K3" s="1">
        <v>0.1</v>
      </c>
      <c r="L3" s="1">
        <v>0.1</v>
      </c>
      <c r="M3" s="1">
        <v>0.1</v>
      </c>
      <c r="N3" s="2">
        <f>K3+L3+M3</f>
        <v>0.30000000000000004</v>
      </c>
    </row>
    <row r="4" spans="1:14" x14ac:dyDescent="0.2">
      <c r="A4" s="701"/>
      <c r="B4" s="5">
        <v>2</v>
      </c>
      <c r="C4" s="6">
        <v>0.05</v>
      </c>
      <c r="D4" s="6">
        <v>0.05</v>
      </c>
      <c r="E4" s="6">
        <v>0.1</v>
      </c>
      <c r="F4" s="7">
        <f>(C4+D4+E4)</f>
        <v>0.2</v>
      </c>
      <c r="G4" s="32">
        <v>0.1</v>
      </c>
      <c r="H4" s="6">
        <v>0.1</v>
      </c>
      <c r="I4" s="6">
        <v>0.1</v>
      </c>
      <c r="J4" s="33">
        <f>(G4+H4+I4)</f>
        <v>0.30000000000000004</v>
      </c>
      <c r="K4" s="1">
        <v>0.1</v>
      </c>
      <c r="L4" s="1">
        <v>0.1</v>
      </c>
      <c r="M4" s="1">
        <v>0.1</v>
      </c>
      <c r="N4" s="2">
        <f>K4+L4+M4</f>
        <v>0.30000000000000004</v>
      </c>
    </row>
    <row r="5" spans="1:14" x14ac:dyDescent="0.2">
      <c r="A5" s="701"/>
      <c r="B5" s="5">
        <v>3</v>
      </c>
      <c r="C5" s="6">
        <v>0.05</v>
      </c>
      <c r="D5" s="6">
        <v>0.05</v>
      </c>
      <c r="E5" s="6">
        <v>0.1</v>
      </c>
      <c r="F5" s="7">
        <f>(C5+D5+E5)</f>
        <v>0.2</v>
      </c>
      <c r="G5" s="32">
        <v>0.1</v>
      </c>
      <c r="H5" s="6">
        <v>0.1</v>
      </c>
      <c r="I5" s="6">
        <v>0.1</v>
      </c>
      <c r="J5" s="33">
        <f>(G5+H5+I5)</f>
        <v>0.30000000000000004</v>
      </c>
      <c r="K5" s="24"/>
      <c r="L5" s="5"/>
      <c r="M5" s="5"/>
      <c r="N5" s="5"/>
    </row>
    <row r="6" spans="1:14" x14ac:dyDescent="0.2">
      <c r="A6" s="701"/>
      <c r="B6" s="5">
        <v>4</v>
      </c>
      <c r="C6" s="6">
        <v>0.1</v>
      </c>
      <c r="D6" s="6">
        <v>0.1</v>
      </c>
      <c r="E6" s="6">
        <v>0.2</v>
      </c>
      <c r="F6" s="7">
        <f>(C6+D6+E6)</f>
        <v>0.4</v>
      </c>
      <c r="G6" s="32">
        <v>0</v>
      </c>
      <c r="H6" s="6">
        <v>0</v>
      </c>
      <c r="I6" s="6">
        <v>0.1</v>
      </c>
      <c r="J6" s="33">
        <f>(G6+H6+I6)</f>
        <v>0.1</v>
      </c>
      <c r="K6" s="24"/>
      <c r="L6" s="5"/>
      <c r="M6" s="5"/>
      <c r="N6" s="5"/>
    </row>
    <row r="7" spans="1:14" x14ac:dyDescent="0.2">
      <c r="A7" s="701"/>
      <c r="B7" s="5">
        <v>5</v>
      </c>
      <c r="C7" s="6">
        <v>0</v>
      </c>
      <c r="D7" s="6">
        <v>0</v>
      </c>
      <c r="E7" s="6">
        <v>0</v>
      </c>
      <c r="F7" s="7">
        <f>(C7+D7+E7)</f>
        <v>0</v>
      </c>
      <c r="G7" s="32">
        <v>0</v>
      </c>
      <c r="H7" s="6">
        <v>0</v>
      </c>
      <c r="I7" s="6">
        <v>0</v>
      </c>
      <c r="J7" s="33">
        <f>(G7+H7+I7)</f>
        <v>0</v>
      </c>
      <c r="K7" s="24"/>
      <c r="L7" s="5"/>
      <c r="M7" s="5"/>
      <c r="N7" s="5"/>
    </row>
    <row r="8" spans="1:14" x14ac:dyDescent="0.2">
      <c r="A8" s="701" t="s">
        <v>499</v>
      </c>
      <c r="B8" s="9">
        <v>6</v>
      </c>
      <c r="C8" s="10">
        <v>0.1</v>
      </c>
      <c r="D8" s="10">
        <v>0.1</v>
      </c>
      <c r="E8" s="10">
        <v>0.1</v>
      </c>
      <c r="F8" s="11">
        <f>C8+D8+E8</f>
        <v>0.30000000000000004</v>
      </c>
      <c r="G8" s="34"/>
      <c r="H8" s="9"/>
      <c r="I8" s="9"/>
      <c r="J8" s="35"/>
      <c r="K8" s="25"/>
      <c r="L8" s="9"/>
      <c r="M8" s="9"/>
      <c r="N8" s="9"/>
    </row>
    <row r="9" spans="1:14" x14ac:dyDescent="0.2">
      <c r="A9" s="701"/>
      <c r="B9" s="9">
        <v>7</v>
      </c>
      <c r="C9" s="9"/>
      <c r="D9" s="9"/>
      <c r="E9" s="9"/>
      <c r="F9" s="19"/>
      <c r="G9" s="36"/>
      <c r="H9" s="9"/>
      <c r="I9" s="9"/>
      <c r="J9" s="35"/>
      <c r="K9" s="25"/>
      <c r="L9" s="9"/>
      <c r="M9" s="9"/>
      <c r="N9" s="9"/>
    </row>
    <row r="10" spans="1:14" x14ac:dyDescent="0.2">
      <c r="A10" s="701"/>
      <c r="B10" s="9">
        <v>8</v>
      </c>
      <c r="C10" s="9"/>
      <c r="D10" s="9"/>
      <c r="E10" s="9"/>
      <c r="F10" s="19"/>
      <c r="G10" s="36"/>
      <c r="H10" s="9"/>
      <c r="I10" s="9"/>
      <c r="J10" s="35"/>
      <c r="K10" s="25"/>
      <c r="L10" s="9"/>
      <c r="M10" s="9"/>
      <c r="N10" s="9"/>
    </row>
    <row r="11" spans="1:14" x14ac:dyDescent="0.2">
      <c r="A11" s="701"/>
      <c r="B11" s="9">
        <v>9</v>
      </c>
      <c r="C11" s="9"/>
      <c r="D11" s="9"/>
      <c r="E11" s="9"/>
      <c r="F11" s="19"/>
      <c r="G11" s="36"/>
      <c r="H11" s="9"/>
      <c r="I11" s="9"/>
      <c r="J11" s="35"/>
      <c r="K11" s="25"/>
      <c r="L11" s="9"/>
      <c r="M11" s="9"/>
      <c r="N11" s="9"/>
    </row>
    <row r="12" spans="1:14" x14ac:dyDescent="0.2">
      <c r="A12" s="701" t="s">
        <v>500</v>
      </c>
      <c r="B12" s="14">
        <v>10</v>
      </c>
      <c r="C12" s="14"/>
      <c r="D12" s="14"/>
      <c r="E12" s="14"/>
      <c r="F12" s="20"/>
      <c r="G12" s="37"/>
      <c r="H12" s="14"/>
      <c r="I12" s="14"/>
      <c r="J12" s="38"/>
      <c r="K12" s="26"/>
      <c r="L12" s="14"/>
      <c r="M12" s="14"/>
      <c r="N12" s="14"/>
    </row>
    <row r="13" spans="1:14" x14ac:dyDescent="0.2">
      <c r="A13" s="701"/>
      <c r="B13" s="14">
        <v>11</v>
      </c>
      <c r="C13" s="14"/>
      <c r="D13" s="14"/>
      <c r="E13" s="14"/>
      <c r="F13" s="20"/>
      <c r="G13" s="37"/>
      <c r="H13" s="14"/>
      <c r="I13" s="14"/>
      <c r="J13" s="38"/>
      <c r="K13" s="26"/>
      <c r="L13" s="14"/>
      <c r="M13" s="14"/>
      <c r="N13" s="14"/>
    </row>
    <row r="14" spans="1:14" x14ac:dyDescent="0.2">
      <c r="A14" s="701"/>
      <c r="B14" s="14">
        <v>12</v>
      </c>
      <c r="C14" s="14"/>
      <c r="D14" s="14"/>
      <c r="E14" s="14"/>
      <c r="F14" s="20"/>
      <c r="G14" s="37"/>
      <c r="H14" s="14"/>
      <c r="I14" s="14"/>
      <c r="J14" s="38"/>
      <c r="K14" s="26"/>
      <c r="L14" s="14"/>
      <c r="M14" s="14"/>
      <c r="N14" s="14"/>
    </row>
    <row r="15" spans="1:14" x14ac:dyDescent="0.2">
      <c r="A15" s="701"/>
      <c r="B15" s="14">
        <v>13</v>
      </c>
      <c r="C15" s="14"/>
      <c r="D15" s="14"/>
      <c r="E15" s="14"/>
      <c r="F15" s="20"/>
      <c r="G15" s="37"/>
      <c r="H15" s="14"/>
      <c r="I15" s="14"/>
      <c r="J15" s="38"/>
      <c r="K15" s="26"/>
      <c r="L15" s="14"/>
      <c r="M15" s="14"/>
      <c r="N15" s="14"/>
    </row>
    <row r="16" spans="1:14" x14ac:dyDescent="0.2">
      <c r="A16" s="701" t="s">
        <v>501</v>
      </c>
      <c r="B16" s="15">
        <v>14</v>
      </c>
      <c r="C16" s="15"/>
      <c r="D16" s="15"/>
      <c r="E16" s="15"/>
      <c r="F16" s="21"/>
      <c r="G16" s="39"/>
      <c r="H16" s="15"/>
      <c r="I16" s="15"/>
      <c r="J16" s="40"/>
      <c r="K16" s="27"/>
      <c r="L16" s="15"/>
      <c r="M16" s="15"/>
      <c r="N16" s="15"/>
    </row>
    <row r="17" spans="1:14" x14ac:dyDescent="0.2">
      <c r="A17" s="701"/>
      <c r="B17" s="15">
        <v>15</v>
      </c>
      <c r="C17" s="15"/>
      <c r="D17" s="15"/>
      <c r="E17" s="15"/>
      <c r="F17" s="21"/>
      <c r="G17" s="39"/>
      <c r="H17" s="15"/>
      <c r="I17" s="15"/>
      <c r="J17" s="40"/>
      <c r="K17" s="27"/>
      <c r="L17" s="15"/>
      <c r="M17" s="15"/>
      <c r="N17" s="15"/>
    </row>
    <row r="18" spans="1:14" x14ac:dyDescent="0.2">
      <c r="A18" s="701"/>
      <c r="B18" s="15">
        <v>16</v>
      </c>
      <c r="C18" s="15"/>
      <c r="D18" s="15"/>
      <c r="E18" s="15"/>
      <c r="F18" s="21"/>
      <c r="G18" s="39"/>
      <c r="H18" s="15"/>
      <c r="I18" s="15"/>
      <c r="J18" s="40"/>
      <c r="K18" s="27"/>
      <c r="L18" s="15"/>
      <c r="M18" s="15"/>
      <c r="N18" s="15"/>
    </row>
    <row r="19" spans="1:14" x14ac:dyDescent="0.2">
      <c r="A19" s="701" t="s">
        <v>502</v>
      </c>
      <c r="B19" s="18">
        <v>17</v>
      </c>
      <c r="C19" s="18"/>
      <c r="D19" s="18"/>
      <c r="E19" s="18"/>
      <c r="F19" s="22"/>
      <c r="G19" s="41"/>
      <c r="H19" s="18"/>
      <c r="I19" s="18"/>
      <c r="J19" s="42"/>
      <c r="K19" s="28"/>
      <c r="L19" s="18"/>
      <c r="M19" s="18"/>
      <c r="N19" s="18"/>
    </row>
    <row r="20" spans="1:14" x14ac:dyDescent="0.2">
      <c r="A20" s="701"/>
      <c r="B20" s="18">
        <v>18</v>
      </c>
      <c r="C20" s="18"/>
      <c r="D20" s="18"/>
      <c r="E20" s="18"/>
      <c r="F20" s="22"/>
      <c r="G20" s="41"/>
      <c r="H20" s="18"/>
      <c r="I20" s="18"/>
      <c r="J20" s="42"/>
      <c r="K20" s="28"/>
      <c r="L20" s="18"/>
      <c r="M20" s="18"/>
      <c r="N20" s="18"/>
    </row>
    <row r="21" spans="1:14" x14ac:dyDescent="0.2">
      <c r="A21" s="701"/>
      <c r="B21" s="18">
        <v>19</v>
      </c>
      <c r="C21" s="18"/>
      <c r="D21" s="18"/>
      <c r="E21" s="18"/>
      <c r="F21" s="22"/>
      <c r="G21" s="41"/>
      <c r="H21" s="18"/>
      <c r="I21" s="18"/>
      <c r="J21" s="42"/>
      <c r="K21" s="28"/>
      <c r="L21" s="18"/>
      <c r="M21" s="18"/>
      <c r="N21" s="18"/>
    </row>
    <row r="22" spans="1:14" x14ac:dyDescent="0.2">
      <c r="A22" s="701"/>
      <c r="B22" s="18">
        <v>20</v>
      </c>
      <c r="C22" s="18"/>
      <c r="D22" s="18"/>
      <c r="E22" s="18"/>
      <c r="F22" s="22"/>
      <c r="G22" s="41"/>
      <c r="H22" s="18"/>
      <c r="I22" s="18"/>
      <c r="J22" s="42"/>
      <c r="K22" s="28"/>
      <c r="L22" s="18"/>
      <c r="M22" s="18"/>
      <c r="N22" s="18"/>
    </row>
    <row r="23" spans="1:14" x14ac:dyDescent="0.2">
      <c r="A23" s="701" t="s">
        <v>503</v>
      </c>
      <c r="B23" s="13">
        <v>21</v>
      </c>
      <c r="C23" s="13"/>
      <c r="D23" s="13"/>
      <c r="E23" s="13"/>
      <c r="F23" s="23"/>
      <c r="G23" s="43"/>
      <c r="H23" s="13"/>
      <c r="I23" s="13"/>
      <c r="J23" s="44"/>
      <c r="K23" s="29"/>
      <c r="L23" s="13"/>
      <c r="M23" s="13"/>
      <c r="N23" s="13"/>
    </row>
    <row r="24" spans="1:14" x14ac:dyDescent="0.2">
      <c r="A24" s="701"/>
      <c r="B24" s="13">
        <v>22</v>
      </c>
      <c r="C24" s="13"/>
      <c r="D24" s="13"/>
      <c r="E24" s="13"/>
      <c r="F24" s="23"/>
      <c r="G24" s="43"/>
      <c r="H24" s="13"/>
      <c r="I24" s="13"/>
      <c r="J24" s="44"/>
      <c r="K24" s="29"/>
      <c r="L24" s="13"/>
      <c r="M24" s="13"/>
      <c r="N24" s="13"/>
    </row>
    <row r="25" spans="1:14" x14ac:dyDescent="0.2">
      <c r="A25" s="701"/>
      <c r="B25" s="13">
        <v>23</v>
      </c>
      <c r="C25" s="13"/>
      <c r="D25" s="13"/>
      <c r="E25" s="13"/>
      <c r="F25" s="23"/>
      <c r="G25" s="43"/>
      <c r="H25" s="13"/>
      <c r="I25" s="13"/>
      <c r="J25" s="44"/>
      <c r="K25" s="29"/>
      <c r="L25" s="13"/>
      <c r="M25" s="13"/>
      <c r="N25" s="13"/>
    </row>
    <row r="26" spans="1:14" x14ac:dyDescent="0.2">
      <c r="A26" s="701"/>
      <c r="B26" s="13">
        <v>24</v>
      </c>
      <c r="C26" s="13"/>
      <c r="D26" s="13"/>
      <c r="E26" s="13"/>
      <c r="F26" s="23"/>
      <c r="G26" s="43"/>
      <c r="H26" s="13"/>
      <c r="I26" s="13"/>
      <c r="J26" s="44"/>
      <c r="K26" s="29"/>
      <c r="L26" s="13"/>
      <c r="M26" s="13"/>
      <c r="N26" s="13"/>
    </row>
    <row r="27" spans="1:14" x14ac:dyDescent="0.2">
      <c r="A27" s="701" t="s">
        <v>504</v>
      </c>
      <c r="B27" s="9">
        <v>25</v>
      </c>
      <c r="C27" s="9"/>
      <c r="D27" s="9"/>
      <c r="E27" s="9"/>
      <c r="F27" s="9"/>
      <c r="G27" s="9"/>
      <c r="H27" s="9"/>
      <c r="I27" s="9"/>
      <c r="J27" s="9"/>
      <c r="K27" s="9"/>
      <c r="L27" s="9"/>
      <c r="M27" s="9"/>
      <c r="N27" s="9"/>
    </row>
    <row r="28" spans="1:14" x14ac:dyDescent="0.2">
      <c r="A28" s="701"/>
      <c r="B28" s="9">
        <v>26</v>
      </c>
      <c r="C28" s="9"/>
      <c r="D28" s="9"/>
      <c r="E28" s="9"/>
      <c r="F28" s="9"/>
      <c r="G28" s="9"/>
      <c r="H28" s="9"/>
      <c r="I28" s="9"/>
      <c r="J28" s="9"/>
      <c r="K28" s="9"/>
      <c r="L28" s="9"/>
      <c r="M28" s="9"/>
      <c r="N28" s="9"/>
    </row>
    <row r="29" spans="1:14" x14ac:dyDescent="0.2">
      <c r="A29" s="701"/>
      <c r="B29" s="9">
        <v>27</v>
      </c>
      <c r="C29" s="9"/>
      <c r="D29" s="9"/>
      <c r="E29" s="9"/>
      <c r="F29" s="9"/>
      <c r="G29" s="9"/>
      <c r="H29" s="9"/>
      <c r="I29" s="9"/>
      <c r="J29" s="9"/>
      <c r="K29" s="9"/>
      <c r="L29" s="9"/>
      <c r="M29" s="9"/>
      <c r="N29" s="9"/>
    </row>
    <row r="30" spans="1:14" x14ac:dyDescent="0.2">
      <c r="A30" s="701"/>
      <c r="B30" s="9">
        <v>28</v>
      </c>
      <c r="C30" s="9"/>
      <c r="D30" s="9"/>
      <c r="E30" s="9"/>
      <c r="F30" s="9"/>
      <c r="G30" s="9"/>
      <c r="H30" s="9"/>
      <c r="I30" s="9"/>
      <c r="J30" s="9"/>
      <c r="K30" s="9"/>
      <c r="L30" s="9"/>
      <c r="M30" s="9"/>
      <c r="N30" s="9"/>
    </row>
    <row r="31" spans="1:14" x14ac:dyDescent="0.2">
      <c r="A31" s="701"/>
      <c r="B31" s="9">
        <v>29</v>
      </c>
      <c r="C31" s="9"/>
      <c r="D31" s="9"/>
      <c r="E31" s="9"/>
      <c r="F31" s="9"/>
      <c r="G31" s="9"/>
      <c r="H31" s="9"/>
      <c r="I31" s="9"/>
      <c r="J31" s="9"/>
      <c r="K31" s="9"/>
      <c r="L31" s="9"/>
      <c r="M31" s="9"/>
      <c r="N31" s="9"/>
    </row>
    <row r="32" spans="1:14" x14ac:dyDescent="0.2">
      <c r="A32" s="701" t="s">
        <v>505</v>
      </c>
      <c r="B32" s="16">
        <v>30</v>
      </c>
      <c r="C32" s="16"/>
      <c r="D32" s="16"/>
      <c r="E32" s="16"/>
      <c r="F32" s="16"/>
      <c r="G32" s="16"/>
      <c r="H32" s="16"/>
      <c r="I32" s="16"/>
      <c r="J32" s="16"/>
      <c r="K32" s="16"/>
      <c r="L32" s="16"/>
      <c r="M32" s="16"/>
      <c r="N32" s="16"/>
    </row>
    <row r="33" spans="1:14" x14ac:dyDescent="0.2">
      <c r="A33" s="701"/>
      <c r="B33" s="16">
        <v>31</v>
      </c>
      <c r="C33" s="16"/>
      <c r="D33" s="16"/>
      <c r="E33" s="16"/>
      <c r="F33" s="16"/>
      <c r="G33" s="16"/>
      <c r="H33" s="16"/>
      <c r="I33" s="16"/>
      <c r="J33" s="16"/>
      <c r="K33" s="16"/>
      <c r="L33" s="16"/>
      <c r="M33" s="16"/>
      <c r="N33" s="16"/>
    </row>
    <row r="34" spans="1:14" x14ac:dyDescent="0.2">
      <c r="A34" s="701"/>
      <c r="B34" s="16">
        <v>32</v>
      </c>
      <c r="C34" s="16"/>
      <c r="D34" s="16"/>
      <c r="E34" s="16"/>
      <c r="F34" s="16"/>
      <c r="G34" s="16"/>
      <c r="H34" s="16"/>
      <c r="I34" s="16"/>
      <c r="J34" s="16"/>
      <c r="K34" s="16"/>
      <c r="L34" s="16"/>
      <c r="M34" s="16"/>
      <c r="N34" s="16"/>
    </row>
    <row r="35" spans="1:14" x14ac:dyDescent="0.2">
      <c r="A35" s="701" t="s">
        <v>506</v>
      </c>
      <c r="B35" s="17">
        <v>33</v>
      </c>
      <c r="C35" s="14"/>
      <c r="D35" s="14"/>
      <c r="E35" s="14"/>
      <c r="F35" s="14"/>
      <c r="G35" s="14"/>
      <c r="H35" s="14"/>
      <c r="I35" s="14"/>
      <c r="J35" s="14"/>
      <c r="K35" s="14"/>
      <c r="L35" s="14"/>
      <c r="M35" s="14"/>
      <c r="N35" s="14"/>
    </row>
    <row r="36" spans="1:14" x14ac:dyDescent="0.2">
      <c r="A36" s="701"/>
      <c r="B36" s="14">
        <v>34</v>
      </c>
      <c r="C36" s="14"/>
      <c r="D36" s="14"/>
      <c r="E36" s="14"/>
      <c r="F36" s="14"/>
      <c r="G36" s="14"/>
      <c r="H36" s="14"/>
      <c r="I36" s="14"/>
      <c r="J36" s="14"/>
      <c r="K36" s="14"/>
      <c r="L36" s="14"/>
      <c r="M36" s="14"/>
      <c r="N36" s="14"/>
    </row>
    <row r="37" spans="1:14" x14ac:dyDescent="0.2">
      <c r="A37" s="701"/>
      <c r="B37" s="45">
        <v>35</v>
      </c>
      <c r="C37" s="14"/>
      <c r="D37" s="14"/>
      <c r="E37" s="14"/>
      <c r="F37" s="14"/>
      <c r="G37" s="14"/>
      <c r="H37" s="14"/>
      <c r="I37" s="14"/>
      <c r="J37" s="14"/>
      <c r="K37" s="14"/>
      <c r="L37" s="14"/>
      <c r="M37" s="14"/>
      <c r="N37" s="14"/>
    </row>
    <row r="38" spans="1:14" x14ac:dyDescent="0.2">
      <c r="A38" s="701" t="s">
        <v>507</v>
      </c>
      <c r="B38" s="8">
        <v>36</v>
      </c>
      <c r="C38" s="8"/>
      <c r="D38" s="8"/>
      <c r="E38" s="8"/>
      <c r="F38" s="8"/>
      <c r="G38" s="8"/>
      <c r="H38" s="8"/>
      <c r="I38" s="8"/>
      <c r="J38" s="8"/>
      <c r="K38" s="8"/>
      <c r="L38" s="8"/>
      <c r="M38" s="8"/>
      <c r="N38" s="8"/>
    </row>
    <row r="39" spans="1:14" x14ac:dyDescent="0.2">
      <c r="A39" s="701"/>
      <c r="B39" s="8">
        <v>37</v>
      </c>
      <c r="C39" s="8"/>
      <c r="D39" s="8"/>
      <c r="E39" s="8"/>
      <c r="F39" s="8"/>
      <c r="G39" s="8"/>
      <c r="H39" s="8"/>
      <c r="I39" s="8"/>
      <c r="J39" s="8"/>
      <c r="K39" s="8"/>
      <c r="L39" s="8"/>
      <c r="M39" s="8"/>
      <c r="N39" s="8"/>
    </row>
    <row r="40" spans="1:14" x14ac:dyDescent="0.2">
      <c r="A40" s="701"/>
      <c r="B40" s="8">
        <v>38</v>
      </c>
      <c r="C40" s="8"/>
      <c r="D40" s="8"/>
      <c r="E40" s="8"/>
      <c r="F40" s="8"/>
      <c r="G40" s="8"/>
      <c r="H40" s="8"/>
      <c r="I40" s="8"/>
      <c r="J40" s="8"/>
      <c r="K40" s="8"/>
      <c r="L40" s="8"/>
      <c r="M40" s="8"/>
      <c r="N40" s="8"/>
    </row>
    <row r="41" spans="1:14" x14ac:dyDescent="0.2">
      <c r="A41" s="707" t="s">
        <v>508</v>
      </c>
      <c r="B41" s="46">
        <v>39</v>
      </c>
      <c r="C41" s="47"/>
      <c r="D41" s="47"/>
      <c r="E41" s="47"/>
      <c r="F41" s="47"/>
      <c r="G41" s="47"/>
      <c r="H41" s="47"/>
      <c r="I41" s="47"/>
      <c r="J41" s="47"/>
      <c r="K41" s="47"/>
      <c r="L41" s="47"/>
      <c r="M41" s="47"/>
      <c r="N41" s="47"/>
    </row>
    <row r="42" spans="1:14" x14ac:dyDescent="0.2">
      <c r="A42" s="707"/>
      <c r="B42" s="47">
        <v>40</v>
      </c>
      <c r="C42" s="47"/>
      <c r="D42" s="47"/>
      <c r="E42" s="47"/>
      <c r="F42" s="47"/>
      <c r="G42" s="47"/>
      <c r="H42" s="47"/>
      <c r="I42" s="47"/>
      <c r="J42" s="47"/>
      <c r="K42" s="47"/>
      <c r="L42" s="47"/>
      <c r="M42" s="47"/>
      <c r="N42" s="47"/>
    </row>
    <row r="43" spans="1:14" x14ac:dyDescent="0.2">
      <c r="A43" s="707"/>
      <c r="B43" s="47">
        <v>41</v>
      </c>
      <c r="C43" s="47"/>
      <c r="D43" s="47"/>
      <c r="E43" s="47"/>
      <c r="F43" s="47"/>
      <c r="G43" s="47"/>
      <c r="H43" s="47"/>
      <c r="I43" s="47"/>
      <c r="J43" s="47"/>
      <c r="K43" s="47"/>
      <c r="L43" s="47"/>
      <c r="M43" s="47"/>
      <c r="N43" s="47"/>
    </row>
    <row r="44" spans="1:14" x14ac:dyDescent="0.2">
      <c r="A44" s="707"/>
      <c r="B44" s="48">
        <v>42</v>
      </c>
      <c r="C44" s="47"/>
      <c r="D44" s="47"/>
      <c r="E44" s="47"/>
      <c r="F44" s="47"/>
      <c r="G44" s="47"/>
      <c r="H44" s="47"/>
      <c r="I44" s="47"/>
      <c r="J44" s="47"/>
      <c r="K44" s="47"/>
      <c r="L44" s="47"/>
      <c r="M44" s="47"/>
      <c r="N44" s="47"/>
    </row>
    <row r="45" spans="1:14" x14ac:dyDescent="0.2">
      <c r="A45" s="700" t="s">
        <v>509</v>
      </c>
      <c r="B45" s="12">
        <v>43</v>
      </c>
      <c r="C45" s="12"/>
      <c r="D45" s="12"/>
      <c r="E45" s="12"/>
      <c r="F45" s="12"/>
      <c r="G45" s="12"/>
      <c r="H45" s="12"/>
      <c r="I45" s="12"/>
      <c r="J45" s="12"/>
      <c r="K45" s="12"/>
      <c r="L45" s="12"/>
      <c r="M45" s="12"/>
      <c r="N45" s="12"/>
    </row>
    <row r="46" spans="1:14" x14ac:dyDescent="0.2">
      <c r="A46" s="700"/>
      <c r="B46" s="12">
        <v>44</v>
      </c>
      <c r="C46" s="12"/>
      <c r="D46" s="12"/>
      <c r="E46" s="12"/>
      <c r="F46" s="12"/>
      <c r="G46" s="12"/>
      <c r="H46" s="12"/>
      <c r="I46" s="12"/>
      <c r="J46" s="12"/>
      <c r="K46" s="12"/>
      <c r="L46" s="12"/>
      <c r="M46" s="12"/>
      <c r="N46" s="12"/>
    </row>
  </sheetData>
  <mergeCells count="15">
    <mergeCell ref="A45:A46"/>
    <mergeCell ref="A23:A26"/>
    <mergeCell ref="K1:N1"/>
    <mergeCell ref="A3:A7"/>
    <mergeCell ref="A8:A11"/>
    <mergeCell ref="A12:A15"/>
    <mergeCell ref="A16:A18"/>
    <mergeCell ref="A19:A22"/>
    <mergeCell ref="C1:F1"/>
    <mergeCell ref="G1:J1"/>
    <mergeCell ref="A27:A31"/>
    <mergeCell ref="A32:A34"/>
    <mergeCell ref="A35:A37"/>
    <mergeCell ref="A38:A40"/>
    <mergeCell ref="A41:A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AO46"/>
  <sheetViews>
    <sheetView showGridLines="0" topLeftCell="P31" zoomScale="75" zoomScaleNormal="55" workbookViewId="0">
      <selection activeCell="Q34" sqref="Q34:V35"/>
    </sheetView>
  </sheetViews>
  <sheetFormatPr baseColWidth="10" defaultColWidth="10.83203125" defaultRowHeight="15" x14ac:dyDescent="0.2"/>
  <cols>
    <col min="1" max="1" width="38.5" style="50" customWidth="1"/>
    <col min="2" max="2" width="15.5" style="50" customWidth="1"/>
    <col min="3" max="14" width="20.6640625" style="50" customWidth="1"/>
    <col min="15" max="15" width="16.1640625" style="50" customWidth="1"/>
    <col min="16" max="27" width="18.1640625" style="50" customWidth="1"/>
    <col min="28" max="28" width="22.6640625" style="50" customWidth="1"/>
    <col min="29" max="29" width="19" style="50" customWidth="1"/>
    <col min="30" max="30" width="19.5" style="50" customWidth="1"/>
    <col min="31" max="31" width="6.33203125" style="50" bestFit="1" customWidth="1"/>
    <col min="32" max="32" width="22.83203125" style="50" customWidth="1"/>
    <col min="33" max="33" width="18.5" style="50" bestFit="1" customWidth="1"/>
    <col min="34" max="34" width="8.5" style="50" customWidth="1"/>
    <col min="35" max="35" width="18.5" style="50" bestFit="1" customWidth="1"/>
    <col min="36" max="36" width="5.6640625" style="50" customWidth="1"/>
    <col min="37" max="37" width="18.5" style="50" bestFit="1" customWidth="1"/>
    <col min="38" max="38" width="4.6640625" style="50" customWidth="1"/>
    <col min="39" max="39" width="23" style="50" bestFit="1" customWidth="1"/>
    <col min="40" max="40" width="10.83203125" style="50"/>
    <col min="41" max="41" width="18.5" style="50" bestFit="1" customWidth="1"/>
    <col min="42" max="42" width="16.1640625" style="50" customWidth="1"/>
    <col min="43" max="16384" width="10.83203125" style="50"/>
  </cols>
  <sheetData>
    <row r="1" spans="1:30" ht="32.25" customHeight="1" x14ac:dyDescent="0.2">
      <c r="A1" s="361"/>
      <c r="B1" s="453" t="s">
        <v>0</v>
      </c>
      <c r="C1" s="454"/>
      <c r="D1" s="454"/>
      <c r="E1" s="454"/>
      <c r="F1" s="454"/>
      <c r="G1" s="454"/>
      <c r="H1" s="454"/>
      <c r="I1" s="454"/>
      <c r="J1" s="454"/>
      <c r="K1" s="454"/>
      <c r="L1" s="454"/>
      <c r="M1" s="454"/>
      <c r="N1" s="454"/>
      <c r="O1" s="454"/>
      <c r="P1" s="454"/>
      <c r="Q1" s="454"/>
      <c r="R1" s="454"/>
      <c r="S1" s="454"/>
      <c r="T1" s="454"/>
      <c r="U1" s="454"/>
      <c r="V1" s="454"/>
      <c r="W1" s="454"/>
      <c r="X1" s="454"/>
      <c r="Y1" s="454"/>
      <c r="Z1" s="454"/>
      <c r="AA1" s="455"/>
      <c r="AB1" s="549" t="s">
        <v>1</v>
      </c>
      <c r="AC1" s="550"/>
      <c r="AD1" s="551"/>
    </row>
    <row r="2" spans="1:30" ht="30.75" customHeight="1" x14ac:dyDescent="0.2">
      <c r="A2" s="362"/>
      <c r="B2" s="462" t="s">
        <v>2</v>
      </c>
      <c r="C2" s="463"/>
      <c r="D2" s="463"/>
      <c r="E2" s="463"/>
      <c r="F2" s="463"/>
      <c r="G2" s="463"/>
      <c r="H2" s="463"/>
      <c r="I2" s="463"/>
      <c r="J2" s="463"/>
      <c r="K2" s="463"/>
      <c r="L2" s="463"/>
      <c r="M2" s="463"/>
      <c r="N2" s="463"/>
      <c r="O2" s="463"/>
      <c r="P2" s="463"/>
      <c r="Q2" s="463"/>
      <c r="R2" s="463"/>
      <c r="S2" s="463"/>
      <c r="T2" s="463"/>
      <c r="U2" s="463"/>
      <c r="V2" s="463"/>
      <c r="W2" s="463"/>
      <c r="X2" s="463"/>
      <c r="Y2" s="463"/>
      <c r="Z2" s="463"/>
      <c r="AA2" s="464"/>
      <c r="AB2" s="552" t="s">
        <v>83</v>
      </c>
      <c r="AC2" s="553"/>
      <c r="AD2" s="554"/>
    </row>
    <row r="3" spans="1:30" ht="24" customHeight="1" x14ac:dyDescent="0.2">
      <c r="A3" s="362"/>
      <c r="B3" s="392" t="s">
        <v>4</v>
      </c>
      <c r="C3" s="393"/>
      <c r="D3" s="393"/>
      <c r="E3" s="393"/>
      <c r="F3" s="393"/>
      <c r="G3" s="393"/>
      <c r="H3" s="393"/>
      <c r="I3" s="393"/>
      <c r="J3" s="393"/>
      <c r="K3" s="393"/>
      <c r="L3" s="393"/>
      <c r="M3" s="393"/>
      <c r="N3" s="393"/>
      <c r="O3" s="393"/>
      <c r="P3" s="393"/>
      <c r="Q3" s="393"/>
      <c r="R3" s="393"/>
      <c r="S3" s="393"/>
      <c r="T3" s="393"/>
      <c r="U3" s="393"/>
      <c r="V3" s="393"/>
      <c r="W3" s="393"/>
      <c r="X3" s="393"/>
      <c r="Y3" s="393"/>
      <c r="Z3" s="393"/>
      <c r="AA3" s="394"/>
      <c r="AB3" s="552" t="s">
        <v>84</v>
      </c>
      <c r="AC3" s="553"/>
      <c r="AD3" s="554"/>
    </row>
    <row r="4" spans="1:30" ht="22" customHeight="1" thickBot="1" x14ac:dyDescent="0.25">
      <c r="A4" s="363"/>
      <c r="B4" s="395"/>
      <c r="C4" s="396"/>
      <c r="D4" s="396"/>
      <c r="E4" s="396"/>
      <c r="F4" s="396"/>
      <c r="G4" s="396"/>
      <c r="H4" s="396"/>
      <c r="I4" s="396"/>
      <c r="J4" s="396"/>
      <c r="K4" s="396"/>
      <c r="L4" s="396"/>
      <c r="M4" s="396"/>
      <c r="N4" s="396"/>
      <c r="O4" s="396"/>
      <c r="P4" s="396"/>
      <c r="Q4" s="396"/>
      <c r="R4" s="396"/>
      <c r="S4" s="396"/>
      <c r="T4" s="396"/>
      <c r="U4" s="396"/>
      <c r="V4" s="396"/>
      <c r="W4" s="396"/>
      <c r="X4" s="396"/>
      <c r="Y4" s="396"/>
      <c r="Z4" s="396"/>
      <c r="AA4" s="397"/>
      <c r="AB4" s="545" t="s">
        <v>6</v>
      </c>
      <c r="AC4" s="546"/>
      <c r="AD4" s="547"/>
    </row>
    <row r="5" spans="1:30" ht="9" customHeight="1" thickBot="1" x14ac:dyDescent="0.25">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2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
      <c r="A7" s="379" t="s">
        <v>20</v>
      </c>
      <c r="B7" s="380"/>
      <c r="C7" s="539" t="s">
        <v>38</v>
      </c>
      <c r="D7" s="379" t="s">
        <v>8</v>
      </c>
      <c r="E7" s="542"/>
      <c r="F7" s="542"/>
      <c r="G7" s="542"/>
      <c r="H7" s="380"/>
      <c r="I7" s="548">
        <v>44687</v>
      </c>
      <c r="J7" s="488"/>
      <c r="K7" s="379" t="s">
        <v>10</v>
      </c>
      <c r="L7" s="380"/>
      <c r="M7" s="483" t="s">
        <v>11</v>
      </c>
      <c r="N7" s="484"/>
      <c r="O7" s="388"/>
      <c r="P7" s="389"/>
      <c r="Q7" s="54"/>
      <c r="R7" s="54"/>
      <c r="S7" s="54"/>
      <c r="T7" s="54"/>
      <c r="U7" s="54"/>
      <c r="V7" s="54"/>
      <c r="W7" s="54"/>
      <c r="X7" s="54"/>
      <c r="Y7" s="54"/>
      <c r="Z7" s="55"/>
      <c r="AA7" s="54"/>
      <c r="AB7" s="54"/>
      <c r="AC7" s="60"/>
      <c r="AD7" s="61"/>
    </row>
    <row r="8" spans="1:30" x14ac:dyDescent="0.2">
      <c r="A8" s="383"/>
      <c r="B8" s="384"/>
      <c r="C8" s="540"/>
      <c r="D8" s="383"/>
      <c r="E8" s="543"/>
      <c r="F8" s="543"/>
      <c r="G8" s="543"/>
      <c r="H8" s="384"/>
      <c r="I8" s="489"/>
      <c r="J8" s="490"/>
      <c r="K8" s="383"/>
      <c r="L8" s="384"/>
      <c r="M8" s="476" t="s">
        <v>12</v>
      </c>
      <c r="N8" s="477"/>
      <c r="O8" s="404"/>
      <c r="P8" s="405"/>
      <c r="Q8" s="54"/>
      <c r="R8" s="54"/>
      <c r="S8" s="54"/>
      <c r="T8" s="54"/>
      <c r="U8" s="54"/>
      <c r="V8" s="54"/>
      <c r="W8" s="54"/>
      <c r="X8" s="54"/>
      <c r="Y8" s="54"/>
      <c r="Z8" s="55"/>
      <c r="AA8" s="54"/>
      <c r="AB8" s="54"/>
      <c r="AC8" s="60"/>
      <c r="AD8" s="61"/>
    </row>
    <row r="9" spans="1:30" ht="16" thickBot="1" x14ac:dyDescent="0.25">
      <c r="A9" s="381"/>
      <c r="B9" s="382"/>
      <c r="C9" s="541"/>
      <c r="D9" s="381"/>
      <c r="E9" s="544"/>
      <c r="F9" s="544"/>
      <c r="G9" s="544"/>
      <c r="H9" s="382"/>
      <c r="I9" s="491"/>
      <c r="J9" s="492"/>
      <c r="K9" s="381"/>
      <c r="L9" s="382"/>
      <c r="M9" s="390" t="s">
        <v>13</v>
      </c>
      <c r="N9" s="391"/>
      <c r="O9" s="406" t="s">
        <v>85</v>
      </c>
      <c r="P9" s="407"/>
      <c r="Q9" s="54"/>
      <c r="R9" s="54"/>
      <c r="S9" s="54"/>
      <c r="T9" s="54"/>
      <c r="U9" s="54"/>
      <c r="V9" s="54"/>
      <c r="W9" s="54"/>
      <c r="X9" s="54"/>
      <c r="Y9" s="54"/>
      <c r="Z9" s="55"/>
      <c r="AA9" s="54"/>
      <c r="AB9" s="54"/>
      <c r="AC9" s="60"/>
      <c r="AD9" s="61"/>
    </row>
    <row r="10" spans="1:30" ht="15" customHeight="1" thickBot="1" x14ac:dyDescent="0.25">
      <c r="A10" s="171"/>
      <c r="B10" s="172"/>
      <c r="C10" s="172"/>
      <c r="D10" s="65"/>
      <c r="E10" s="65"/>
      <c r="F10" s="65"/>
      <c r="G10" s="65"/>
      <c r="H10" s="65"/>
      <c r="I10" s="168"/>
      <c r="J10" s="168"/>
      <c r="K10" s="65"/>
      <c r="L10" s="65"/>
      <c r="M10" s="169"/>
      <c r="N10" s="169"/>
      <c r="O10" s="170"/>
      <c r="P10" s="170"/>
      <c r="Q10" s="172"/>
      <c r="R10" s="172"/>
      <c r="S10" s="172"/>
      <c r="T10" s="172"/>
      <c r="U10" s="172"/>
      <c r="V10" s="172"/>
      <c r="W10" s="172"/>
      <c r="X10" s="172"/>
      <c r="Y10" s="172"/>
      <c r="Z10" s="173"/>
      <c r="AA10" s="172"/>
      <c r="AB10" s="172"/>
      <c r="AC10" s="174"/>
      <c r="AD10" s="175"/>
    </row>
    <row r="11" spans="1:30" ht="15" customHeight="1" x14ac:dyDescent="0.2">
      <c r="A11" s="379" t="s">
        <v>7</v>
      </c>
      <c r="B11" s="380"/>
      <c r="C11" s="530" t="s">
        <v>86</v>
      </c>
      <c r="D11" s="531"/>
      <c r="E11" s="531"/>
      <c r="F11" s="531"/>
      <c r="G11" s="531"/>
      <c r="H11" s="531"/>
      <c r="I11" s="531"/>
      <c r="J11" s="531"/>
      <c r="K11" s="531"/>
      <c r="L11" s="531"/>
      <c r="M11" s="531"/>
      <c r="N11" s="531"/>
      <c r="O11" s="531"/>
      <c r="P11" s="531"/>
      <c r="Q11" s="531"/>
      <c r="R11" s="531"/>
      <c r="S11" s="531"/>
      <c r="T11" s="531"/>
      <c r="U11" s="531"/>
      <c r="V11" s="531"/>
      <c r="W11" s="531"/>
      <c r="X11" s="531"/>
      <c r="Y11" s="531"/>
      <c r="Z11" s="531"/>
      <c r="AA11" s="531"/>
      <c r="AB11" s="531"/>
      <c r="AC11" s="531"/>
      <c r="AD11" s="532"/>
    </row>
    <row r="12" spans="1:30" ht="15" customHeight="1" x14ac:dyDescent="0.2">
      <c r="A12" s="383"/>
      <c r="B12" s="384"/>
      <c r="C12" s="533"/>
      <c r="D12" s="534"/>
      <c r="E12" s="534"/>
      <c r="F12" s="534"/>
      <c r="G12" s="534"/>
      <c r="H12" s="534"/>
      <c r="I12" s="534"/>
      <c r="J12" s="534"/>
      <c r="K12" s="534"/>
      <c r="L12" s="534"/>
      <c r="M12" s="534"/>
      <c r="N12" s="534"/>
      <c r="O12" s="534"/>
      <c r="P12" s="534"/>
      <c r="Q12" s="534"/>
      <c r="R12" s="534"/>
      <c r="S12" s="534"/>
      <c r="T12" s="534"/>
      <c r="U12" s="534"/>
      <c r="V12" s="534"/>
      <c r="W12" s="534"/>
      <c r="X12" s="534"/>
      <c r="Y12" s="534"/>
      <c r="Z12" s="534"/>
      <c r="AA12" s="534"/>
      <c r="AB12" s="534"/>
      <c r="AC12" s="534"/>
      <c r="AD12" s="535"/>
    </row>
    <row r="13" spans="1:30" ht="15" customHeight="1" thickBot="1" x14ac:dyDescent="0.25">
      <c r="A13" s="381"/>
      <c r="B13" s="382"/>
      <c r="C13" s="536"/>
      <c r="D13" s="537"/>
      <c r="E13" s="537"/>
      <c r="F13" s="537"/>
      <c r="G13" s="537"/>
      <c r="H13" s="537"/>
      <c r="I13" s="537"/>
      <c r="J13" s="537"/>
      <c r="K13" s="537"/>
      <c r="L13" s="537"/>
      <c r="M13" s="537"/>
      <c r="N13" s="537"/>
      <c r="O13" s="537"/>
      <c r="P13" s="537"/>
      <c r="Q13" s="537"/>
      <c r="R13" s="537"/>
      <c r="S13" s="537"/>
      <c r="T13" s="537"/>
      <c r="U13" s="537"/>
      <c r="V13" s="537"/>
      <c r="W13" s="537"/>
      <c r="X13" s="537"/>
      <c r="Y13" s="537"/>
      <c r="Z13" s="537"/>
      <c r="AA13" s="537"/>
      <c r="AB13" s="537"/>
      <c r="AC13" s="537"/>
      <c r="AD13" s="538"/>
    </row>
    <row r="14" spans="1:30" ht="9" customHeight="1" thickBot="1" x14ac:dyDescent="0.25">
      <c r="A14" s="67"/>
      <c r="B14" s="68"/>
      <c r="C14" s="70"/>
      <c r="D14" s="70"/>
      <c r="E14" s="70"/>
      <c r="F14" s="70"/>
      <c r="G14" s="70"/>
      <c r="H14" s="70"/>
      <c r="I14" s="70"/>
      <c r="J14" s="70"/>
      <c r="K14" s="70"/>
      <c r="L14" s="70"/>
      <c r="M14" s="70"/>
      <c r="N14" s="70"/>
      <c r="O14" s="70"/>
      <c r="P14" s="70"/>
      <c r="Q14" s="70"/>
      <c r="R14" s="65"/>
      <c r="S14" s="65"/>
      <c r="T14" s="65"/>
      <c r="U14" s="65"/>
      <c r="V14" s="65"/>
      <c r="W14" s="65"/>
      <c r="X14" s="65"/>
      <c r="Y14" s="65"/>
      <c r="Z14" s="65"/>
      <c r="AA14" s="65"/>
      <c r="AB14" s="65"/>
      <c r="AC14" s="65"/>
      <c r="AD14" s="66"/>
    </row>
    <row r="15" spans="1:30" ht="39" customHeight="1" thickBot="1" x14ac:dyDescent="0.25">
      <c r="A15" s="493" t="s">
        <v>14</v>
      </c>
      <c r="B15" s="494"/>
      <c r="C15" s="465" t="s">
        <v>87</v>
      </c>
      <c r="D15" s="466"/>
      <c r="E15" s="466"/>
      <c r="F15" s="466"/>
      <c r="G15" s="466"/>
      <c r="H15" s="466"/>
      <c r="I15" s="466"/>
      <c r="J15" s="466"/>
      <c r="K15" s="467"/>
      <c r="L15" s="408" t="s">
        <v>15</v>
      </c>
      <c r="M15" s="475"/>
      <c r="N15" s="475"/>
      <c r="O15" s="475"/>
      <c r="P15" s="475"/>
      <c r="Q15" s="409"/>
      <c r="R15" s="385" t="s">
        <v>88</v>
      </c>
      <c r="S15" s="386"/>
      <c r="T15" s="386"/>
      <c r="U15" s="386"/>
      <c r="V15" s="386"/>
      <c r="W15" s="386"/>
      <c r="X15" s="387"/>
      <c r="Y15" s="408" t="s">
        <v>16</v>
      </c>
      <c r="Z15" s="409"/>
      <c r="AA15" s="465" t="s">
        <v>89</v>
      </c>
      <c r="AB15" s="466"/>
      <c r="AC15" s="466"/>
      <c r="AD15" s="467"/>
    </row>
    <row r="16" spans="1:30" ht="9" customHeight="1" thickBot="1" x14ac:dyDescent="0.25">
      <c r="A16" s="59"/>
      <c r="B16" s="54"/>
      <c r="C16" s="478"/>
      <c r="D16" s="478"/>
      <c r="E16" s="478"/>
      <c r="F16" s="478"/>
      <c r="G16" s="478"/>
      <c r="H16" s="478"/>
      <c r="I16" s="478"/>
      <c r="J16" s="478"/>
      <c r="K16" s="478"/>
      <c r="L16" s="478"/>
      <c r="M16" s="478"/>
      <c r="N16" s="478"/>
      <c r="O16" s="478"/>
      <c r="P16" s="478"/>
      <c r="Q16" s="478"/>
      <c r="R16" s="478"/>
      <c r="S16" s="478"/>
      <c r="T16" s="478"/>
      <c r="U16" s="478"/>
      <c r="V16" s="478"/>
      <c r="W16" s="478"/>
      <c r="X16" s="478"/>
      <c r="Y16" s="478"/>
      <c r="Z16" s="478"/>
      <c r="AA16" s="478"/>
      <c r="AB16" s="478"/>
      <c r="AC16" s="73"/>
      <c r="AD16" s="74"/>
    </row>
    <row r="17" spans="1:41" s="76" customFormat="1" ht="37.5" customHeight="1" thickBot="1" x14ac:dyDescent="0.25">
      <c r="A17" s="493" t="s">
        <v>17</v>
      </c>
      <c r="B17" s="494"/>
      <c r="C17" s="439" t="s">
        <v>90</v>
      </c>
      <c r="D17" s="440"/>
      <c r="E17" s="440"/>
      <c r="F17" s="440"/>
      <c r="G17" s="440"/>
      <c r="H17" s="440"/>
      <c r="I17" s="440"/>
      <c r="J17" s="440"/>
      <c r="K17" s="440"/>
      <c r="L17" s="440"/>
      <c r="M17" s="440"/>
      <c r="N17" s="440"/>
      <c r="O17" s="440"/>
      <c r="P17" s="440"/>
      <c r="Q17" s="441"/>
      <c r="R17" s="408" t="s">
        <v>91</v>
      </c>
      <c r="S17" s="475"/>
      <c r="T17" s="475"/>
      <c r="U17" s="475"/>
      <c r="V17" s="409"/>
      <c r="W17" s="528">
        <v>1069</v>
      </c>
      <c r="X17" s="529"/>
      <c r="Y17" s="475" t="s">
        <v>19</v>
      </c>
      <c r="Z17" s="475"/>
      <c r="AA17" s="475"/>
      <c r="AB17" s="409"/>
      <c r="AC17" s="417">
        <v>0.15</v>
      </c>
      <c r="AD17" s="418"/>
    </row>
    <row r="18" spans="1:41" ht="16.5" customHeight="1" thickBot="1" x14ac:dyDescent="0.2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25">
      <c r="A19" s="408" t="s">
        <v>22</v>
      </c>
      <c r="B19" s="475"/>
      <c r="C19" s="475"/>
      <c r="D19" s="475"/>
      <c r="E19" s="475"/>
      <c r="F19" s="475"/>
      <c r="G19" s="475"/>
      <c r="H19" s="475"/>
      <c r="I19" s="475"/>
      <c r="J19" s="475"/>
      <c r="K19" s="475"/>
      <c r="L19" s="475"/>
      <c r="M19" s="475"/>
      <c r="N19" s="475"/>
      <c r="O19" s="475"/>
      <c r="P19" s="475"/>
      <c r="Q19" s="475"/>
      <c r="R19" s="475"/>
      <c r="S19" s="475"/>
      <c r="T19" s="475"/>
      <c r="U19" s="475"/>
      <c r="V19" s="475"/>
      <c r="W19" s="475"/>
      <c r="X19" s="475"/>
      <c r="Y19" s="475"/>
      <c r="Z19" s="475"/>
      <c r="AA19" s="475"/>
      <c r="AB19" s="475"/>
      <c r="AC19" s="475"/>
      <c r="AD19" s="409"/>
      <c r="AE19" s="83"/>
      <c r="AF19" s="83"/>
    </row>
    <row r="20" spans="1:41" ht="32.25" customHeight="1" thickBot="1" x14ac:dyDescent="0.25">
      <c r="A20" s="82"/>
      <c r="B20" s="60"/>
      <c r="C20" s="376" t="s">
        <v>92</v>
      </c>
      <c r="D20" s="377"/>
      <c r="E20" s="377"/>
      <c r="F20" s="377"/>
      <c r="G20" s="377"/>
      <c r="H20" s="377"/>
      <c r="I20" s="377"/>
      <c r="J20" s="377"/>
      <c r="K20" s="377"/>
      <c r="L20" s="377"/>
      <c r="M20" s="377"/>
      <c r="N20" s="377"/>
      <c r="O20" s="377"/>
      <c r="P20" s="378"/>
      <c r="Q20" s="373" t="s">
        <v>93</v>
      </c>
      <c r="R20" s="374"/>
      <c r="S20" s="374"/>
      <c r="T20" s="374"/>
      <c r="U20" s="374"/>
      <c r="V20" s="374"/>
      <c r="W20" s="374"/>
      <c r="X20" s="374"/>
      <c r="Y20" s="374"/>
      <c r="Z20" s="374"/>
      <c r="AA20" s="374"/>
      <c r="AB20" s="374"/>
      <c r="AC20" s="374"/>
      <c r="AD20" s="375"/>
      <c r="AE20" s="83"/>
      <c r="AF20" s="83"/>
    </row>
    <row r="21" spans="1:41" ht="32.25" customHeight="1" thickBot="1" x14ac:dyDescent="0.25">
      <c r="A21" s="59"/>
      <c r="B21" s="54"/>
      <c r="C21" s="197" t="s">
        <v>35</v>
      </c>
      <c r="D21" s="198" t="s">
        <v>36</v>
      </c>
      <c r="E21" s="198" t="s">
        <v>37</v>
      </c>
      <c r="F21" s="198" t="s">
        <v>38</v>
      </c>
      <c r="G21" s="198" t="s">
        <v>39</v>
      </c>
      <c r="H21" s="198" t="s">
        <v>40</v>
      </c>
      <c r="I21" s="198" t="s">
        <v>41</v>
      </c>
      <c r="J21" s="198" t="s">
        <v>42</v>
      </c>
      <c r="K21" s="198" t="s">
        <v>43</v>
      </c>
      <c r="L21" s="198" t="s">
        <v>44</v>
      </c>
      <c r="M21" s="198" t="s">
        <v>45</v>
      </c>
      <c r="N21" s="198" t="s">
        <v>46</v>
      </c>
      <c r="O21" s="198" t="s">
        <v>33</v>
      </c>
      <c r="P21" s="199" t="s">
        <v>94</v>
      </c>
      <c r="Q21" s="197" t="s">
        <v>35</v>
      </c>
      <c r="R21" s="198" t="s">
        <v>36</v>
      </c>
      <c r="S21" s="198" t="s">
        <v>37</v>
      </c>
      <c r="T21" s="198" t="s">
        <v>38</v>
      </c>
      <c r="U21" s="198" t="s">
        <v>39</v>
      </c>
      <c r="V21" s="198" t="s">
        <v>40</v>
      </c>
      <c r="W21" s="198" t="s">
        <v>41</v>
      </c>
      <c r="X21" s="198" t="s">
        <v>42</v>
      </c>
      <c r="Y21" s="198" t="s">
        <v>43</v>
      </c>
      <c r="Z21" s="198" t="s">
        <v>44</v>
      </c>
      <c r="AA21" s="198" t="s">
        <v>45</v>
      </c>
      <c r="AB21" s="198" t="s">
        <v>46</v>
      </c>
      <c r="AC21" s="198" t="s">
        <v>33</v>
      </c>
      <c r="AD21" s="199" t="s">
        <v>94</v>
      </c>
      <c r="AE21" s="3"/>
      <c r="AF21" s="3"/>
    </row>
    <row r="22" spans="1:41" ht="32.25" customHeight="1" x14ac:dyDescent="0.2">
      <c r="A22" s="334" t="s">
        <v>95</v>
      </c>
      <c r="B22" s="433"/>
      <c r="C22" s="182">
        <v>0</v>
      </c>
      <c r="D22" s="182">
        <v>0</v>
      </c>
      <c r="E22" s="182">
        <v>0</v>
      </c>
      <c r="F22" s="182">
        <v>0</v>
      </c>
      <c r="G22" s="182">
        <v>0</v>
      </c>
      <c r="H22" s="182">
        <v>0</v>
      </c>
      <c r="I22" s="182">
        <v>0</v>
      </c>
      <c r="J22" s="182">
        <v>0</v>
      </c>
      <c r="K22" s="182">
        <v>0</v>
      </c>
      <c r="L22" s="182">
        <v>0</v>
      </c>
      <c r="M22" s="182">
        <v>0</v>
      </c>
      <c r="N22" s="182">
        <v>0</v>
      </c>
      <c r="O22" s="180">
        <f>SUM(C22:N22)</f>
        <v>0</v>
      </c>
      <c r="P22" s="183"/>
      <c r="Q22" s="182">
        <v>245740000</v>
      </c>
      <c r="R22" s="180"/>
      <c r="S22" s="180"/>
      <c r="T22" s="180"/>
      <c r="U22" s="180"/>
      <c r="V22" s="180"/>
      <c r="W22" s="180"/>
      <c r="X22" s="180"/>
      <c r="Y22" s="180"/>
      <c r="Z22" s="180"/>
      <c r="AA22" s="180"/>
      <c r="AB22" s="180"/>
      <c r="AC22" s="180">
        <f>SUM(Q22:AB22)</f>
        <v>245740000</v>
      </c>
      <c r="AD22" s="187"/>
      <c r="AE22" s="3"/>
      <c r="AF22" s="3"/>
    </row>
    <row r="23" spans="1:41" ht="32.25" customHeight="1" x14ac:dyDescent="0.2">
      <c r="A23" s="335" t="s">
        <v>96</v>
      </c>
      <c r="B23" s="424"/>
      <c r="C23" s="177"/>
      <c r="D23" s="176"/>
      <c r="E23" s="176"/>
      <c r="F23" s="176"/>
      <c r="G23" s="176"/>
      <c r="H23" s="176"/>
      <c r="I23" s="176"/>
      <c r="J23" s="176"/>
      <c r="K23" s="176"/>
      <c r="L23" s="176"/>
      <c r="M23" s="176"/>
      <c r="N23" s="176"/>
      <c r="O23" s="176">
        <f>SUM(C23:N23)</f>
        <v>0</v>
      </c>
      <c r="P23" s="195" t="str">
        <f>IFERROR(O23/(SUMIF(C23:N23,"&gt;0",C22:N22))," ")</f>
        <v xml:space="preserve"> </v>
      </c>
      <c r="Q23" s="177">
        <v>245740000</v>
      </c>
      <c r="R23" s="176"/>
      <c r="S23" s="176"/>
      <c r="T23" s="176"/>
      <c r="U23" s="176"/>
      <c r="V23" s="176"/>
      <c r="W23" s="176"/>
      <c r="X23" s="176"/>
      <c r="Y23" s="176"/>
      <c r="Z23" s="176"/>
      <c r="AA23" s="176"/>
      <c r="AB23" s="176"/>
      <c r="AC23" s="176">
        <f>SUM(Q23:AB23)</f>
        <v>245740000</v>
      </c>
      <c r="AD23" s="185">
        <f>IFERROR(AC23/(SUMIF(Q23:AB23,"&gt;0",Q22:AB22))," ")</f>
        <v>1</v>
      </c>
      <c r="AE23" s="3"/>
      <c r="AF23" s="3"/>
    </row>
    <row r="24" spans="1:41" ht="32.25" customHeight="1" x14ac:dyDescent="0.2">
      <c r="A24" s="335" t="s">
        <v>97</v>
      </c>
      <c r="B24" s="424"/>
      <c r="C24" s="177">
        <v>0</v>
      </c>
      <c r="D24" s="177">
        <v>0</v>
      </c>
      <c r="E24" s="177">
        <v>0</v>
      </c>
      <c r="F24" s="177">
        <v>0</v>
      </c>
      <c r="G24" s="177">
        <v>0</v>
      </c>
      <c r="H24" s="177">
        <v>0</v>
      </c>
      <c r="I24" s="177">
        <v>0</v>
      </c>
      <c r="J24" s="177">
        <v>0</v>
      </c>
      <c r="K24" s="177">
        <v>0</v>
      </c>
      <c r="L24" s="177">
        <v>0</v>
      </c>
      <c r="M24" s="177">
        <v>0</v>
      </c>
      <c r="N24" s="177">
        <v>0</v>
      </c>
      <c r="O24" s="176">
        <f>SUM(C24:N24)</f>
        <v>0</v>
      </c>
      <c r="P24" s="181"/>
      <c r="Q24" s="177"/>
      <c r="R24" s="176">
        <v>22340000</v>
      </c>
      <c r="S24" s="176">
        <v>22340000</v>
      </c>
      <c r="T24" s="176">
        <v>22340000</v>
      </c>
      <c r="U24" s="176">
        <v>22340000</v>
      </c>
      <c r="V24" s="176">
        <v>22340000</v>
      </c>
      <c r="W24" s="176">
        <v>22340000</v>
      </c>
      <c r="X24" s="176">
        <v>22340000</v>
      </c>
      <c r="Y24" s="176">
        <v>22340000</v>
      </c>
      <c r="Z24" s="176">
        <v>22340000</v>
      </c>
      <c r="AA24" s="176">
        <v>22340000</v>
      </c>
      <c r="AB24" s="176">
        <v>22340000</v>
      </c>
      <c r="AC24" s="176">
        <f>SUM(Q24:AB24)</f>
        <v>245740000</v>
      </c>
      <c r="AD24" s="185"/>
      <c r="AE24" s="3"/>
      <c r="AF24" s="3"/>
    </row>
    <row r="25" spans="1:41" ht="32.25" customHeight="1" thickBot="1" x14ac:dyDescent="0.25">
      <c r="A25" s="526" t="s">
        <v>98</v>
      </c>
      <c r="B25" s="527"/>
      <c r="C25" s="178"/>
      <c r="D25" s="179"/>
      <c r="E25" s="179"/>
      <c r="F25" s="179"/>
      <c r="G25" s="179"/>
      <c r="H25" s="179"/>
      <c r="I25" s="179"/>
      <c r="J25" s="179"/>
      <c r="K25" s="179"/>
      <c r="L25" s="179"/>
      <c r="M25" s="179"/>
      <c r="N25" s="179"/>
      <c r="O25" s="179">
        <f>SUM(C25:N25)</f>
        <v>0</v>
      </c>
      <c r="P25" s="184" t="str">
        <f>IFERROR(O25/(SUMIF(C25:N25,"&gt;0",C24:N24))," ")</f>
        <v xml:space="preserve"> </v>
      </c>
      <c r="Q25" s="178">
        <v>0</v>
      </c>
      <c r="R25" s="317">
        <v>10942800</v>
      </c>
      <c r="S25" s="317">
        <v>22340000</v>
      </c>
      <c r="T25" s="286">
        <v>22340000</v>
      </c>
      <c r="U25" s="179"/>
      <c r="V25" s="179"/>
      <c r="W25" s="179"/>
      <c r="X25" s="179"/>
      <c r="Y25" s="179"/>
      <c r="Z25" s="179"/>
      <c r="AA25" s="179"/>
      <c r="AB25" s="179"/>
      <c r="AC25" s="179">
        <f>SUM(Q25:AB25)</f>
        <v>55622800</v>
      </c>
      <c r="AD25" s="186">
        <f>IFERROR(AC25/(SUMIF(Q25:AB25,"&gt;0",Q24:AB24))," ")</f>
        <v>0.82994330050731124</v>
      </c>
      <c r="AE25" s="3"/>
      <c r="AF25" s="3"/>
    </row>
    <row r="26" spans="1:41" ht="32.25" customHeight="1" thickBot="1" x14ac:dyDescent="0.25">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5"/>
    </row>
    <row r="27" spans="1:41" ht="34" customHeight="1" x14ac:dyDescent="0.2">
      <c r="A27" s="456" t="s">
        <v>29</v>
      </c>
      <c r="B27" s="457"/>
      <c r="C27" s="458"/>
      <c r="D27" s="458"/>
      <c r="E27" s="458"/>
      <c r="F27" s="458"/>
      <c r="G27" s="458"/>
      <c r="H27" s="458"/>
      <c r="I27" s="458"/>
      <c r="J27" s="458"/>
      <c r="K27" s="458"/>
      <c r="L27" s="458"/>
      <c r="M27" s="458"/>
      <c r="N27" s="458"/>
      <c r="O27" s="458"/>
      <c r="P27" s="458"/>
      <c r="Q27" s="458"/>
      <c r="R27" s="458"/>
      <c r="S27" s="458"/>
      <c r="T27" s="458"/>
      <c r="U27" s="458"/>
      <c r="V27" s="458"/>
      <c r="W27" s="458"/>
      <c r="X27" s="458"/>
      <c r="Y27" s="458"/>
      <c r="Z27" s="458"/>
      <c r="AA27" s="458"/>
      <c r="AB27" s="458"/>
      <c r="AC27" s="458"/>
      <c r="AD27" s="459"/>
    </row>
    <row r="28" spans="1:41" ht="15" customHeight="1" x14ac:dyDescent="0.2">
      <c r="A28" s="357" t="s">
        <v>30</v>
      </c>
      <c r="B28" s="481" t="s">
        <v>31</v>
      </c>
      <c r="C28" s="482"/>
      <c r="D28" s="424" t="s">
        <v>99</v>
      </c>
      <c r="E28" s="425"/>
      <c r="F28" s="425"/>
      <c r="G28" s="425"/>
      <c r="H28" s="425"/>
      <c r="I28" s="425"/>
      <c r="J28" s="425"/>
      <c r="K28" s="425"/>
      <c r="L28" s="425"/>
      <c r="M28" s="425"/>
      <c r="N28" s="425"/>
      <c r="O28" s="460"/>
      <c r="P28" s="341" t="s">
        <v>33</v>
      </c>
      <c r="Q28" s="341" t="s">
        <v>34</v>
      </c>
      <c r="R28" s="341"/>
      <c r="S28" s="341"/>
      <c r="T28" s="341"/>
      <c r="U28" s="341"/>
      <c r="V28" s="341"/>
      <c r="W28" s="341"/>
      <c r="X28" s="341"/>
      <c r="Y28" s="341"/>
      <c r="Z28" s="341"/>
      <c r="AA28" s="341"/>
      <c r="AB28" s="341"/>
      <c r="AC28" s="341"/>
      <c r="AD28" s="442"/>
    </row>
    <row r="29" spans="1:41" ht="27" customHeight="1" x14ac:dyDescent="0.2">
      <c r="A29" s="358"/>
      <c r="B29" s="421"/>
      <c r="C29" s="449"/>
      <c r="D29" s="88" t="s">
        <v>35</v>
      </c>
      <c r="E29" s="88" t="s">
        <v>36</v>
      </c>
      <c r="F29" s="88" t="s">
        <v>37</v>
      </c>
      <c r="G29" s="88" t="s">
        <v>38</v>
      </c>
      <c r="H29" s="88" t="s">
        <v>39</v>
      </c>
      <c r="I29" s="88" t="s">
        <v>40</v>
      </c>
      <c r="J29" s="88" t="s">
        <v>41</v>
      </c>
      <c r="K29" s="88" t="s">
        <v>42</v>
      </c>
      <c r="L29" s="88" t="s">
        <v>43</v>
      </c>
      <c r="M29" s="88" t="s">
        <v>44</v>
      </c>
      <c r="N29" s="88" t="s">
        <v>45</v>
      </c>
      <c r="O29" s="88" t="s">
        <v>46</v>
      </c>
      <c r="P29" s="460"/>
      <c r="Q29" s="341"/>
      <c r="R29" s="341"/>
      <c r="S29" s="341"/>
      <c r="T29" s="341"/>
      <c r="U29" s="341"/>
      <c r="V29" s="341"/>
      <c r="W29" s="341"/>
      <c r="X29" s="341"/>
      <c r="Y29" s="341"/>
      <c r="Z29" s="341"/>
      <c r="AA29" s="341"/>
      <c r="AB29" s="341"/>
      <c r="AC29" s="341"/>
      <c r="AD29" s="442"/>
    </row>
    <row r="30" spans="1:41" ht="42" customHeight="1" thickBot="1" x14ac:dyDescent="0.25">
      <c r="A30" s="85"/>
      <c r="B30" s="354"/>
      <c r="C30" s="355"/>
      <c r="D30" s="89"/>
      <c r="E30" s="89"/>
      <c r="F30" s="89"/>
      <c r="G30" s="89"/>
      <c r="H30" s="89"/>
      <c r="I30" s="89"/>
      <c r="J30" s="89"/>
      <c r="K30" s="89"/>
      <c r="L30" s="89"/>
      <c r="M30" s="89"/>
      <c r="N30" s="89"/>
      <c r="O30" s="89"/>
      <c r="P30" s="86">
        <f>SUM(D30:O30)</f>
        <v>0</v>
      </c>
      <c r="Q30" s="342"/>
      <c r="R30" s="342"/>
      <c r="S30" s="342"/>
      <c r="T30" s="342"/>
      <c r="U30" s="342"/>
      <c r="V30" s="342"/>
      <c r="W30" s="342"/>
      <c r="X30" s="342"/>
      <c r="Y30" s="342"/>
      <c r="Z30" s="342"/>
      <c r="AA30" s="342"/>
      <c r="AB30" s="342"/>
      <c r="AC30" s="342"/>
      <c r="AD30" s="343"/>
    </row>
    <row r="31" spans="1:41" ht="45" customHeight="1" x14ac:dyDescent="0.2">
      <c r="A31" s="338" t="s">
        <v>48</v>
      </c>
      <c r="B31" s="339"/>
      <c r="C31" s="339"/>
      <c r="D31" s="339"/>
      <c r="E31" s="339"/>
      <c r="F31" s="339"/>
      <c r="G31" s="339"/>
      <c r="H31" s="339"/>
      <c r="I31" s="339"/>
      <c r="J31" s="339"/>
      <c r="K31" s="339"/>
      <c r="L31" s="339"/>
      <c r="M31" s="339"/>
      <c r="N31" s="339"/>
      <c r="O31" s="339"/>
      <c r="P31" s="339"/>
      <c r="Q31" s="339"/>
      <c r="R31" s="339"/>
      <c r="S31" s="339"/>
      <c r="T31" s="339"/>
      <c r="U31" s="339"/>
      <c r="V31" s="339"/>
      <c r="W31" s="339"/>
      <c r="X31" s="339"/>
      <c r="Y31" s="339"/>
      <c r="Z31" s="339"/>
      <c r="AA31" s="339"/>
      <c r="AB31" s="339"/>
      <c r="AC31" s="339"/>
      <c r="AD31" s="340"/>
    </row>
    <row r="32" spans="1:41" ht="23.25" customHeight="1" x14ac:dyDescent="0.2">
      <c r="A32" s="335" t="s">
        <v>49</v>
      </c>
      <c r="B32" s="341" t="s">
        <v>50</v>
      </c>
      <c r="C32" s="341" t="s">
        <v>31</v>
      </c>
      <c r="D32" s="341" t="s">
        <v>51</v>
      </c>
      <c r="E32" s="341"/>
      <c r="F32" s="341"/>
      <c r="G32" s="341"/>
      <c r="H32" s="341"/>
      <c r="I32" s="341"/>
      <c r="J32" s="341"/>
      <c r="K32" s="341"/>
      <c r="L32" s="341"/>
      <c r="M32" s="341"/>
      <c r="N32" s="341"/>
      <c r="O32" s="341"/>
      <c r="P32" s="341"/>
      <c r="Q32" s="341" t="s">
        <v>52</v>
      </c>
      <c r="R32" s="341"/>
      <c r="S32" s="341"/>
      <c r="T32" s="341"/>
      <c r="U32" s="341"/>
      <c r="V32" s="341"/>
      <c r="W32" s="341"/>
      <c r="X32" s="341"/>
      <c r="Y32" s="341"/>
      <c r="Z32" s="341"/>
      <c r="AA32" s="341"/>
      <c r="AB32" s="341"/>
      <c r="AC32" s="341"/>
      <c r="AD32" s="442"/>
      <c r="AG32" s="87"/>
      <c r="AH32" s="87"/>
      <c r="AI32" s="87"/>
      <c r="AJ32" s="87"/>
      <c r="AK32" s="87"/>
      <c r="AL32" s="87"/>
      <c r="AM32" s="87"/>
      <c r="AN32" s="87"/>
      <c r="AO32" s="87"/>
    </row>
    <row r="33" spans="1:41" ht="23.25" customHeight="1" x14ac:dyDescent="0.2">
      <c r="A33" s="335"/>
      <c r="B33" s="341"/>
      <c r="C33" s="356"/>
      <c r="D33" s="88" t="s">
        <v>35</v>
      </c>
      <c r="E33" s="88" t="s">
        <v>36</v>
      </c>
      <c r="F33" s="88" t="s">
        <v>37</v>
      </c>
      <c r="G33" s="88" t="s">
        <v>38</v>
      </c>
      <c r="H33" s="88" t="s">
        <v>39</v>
      </c>
      <c r="I33" s="88" t="s">
        <v>40</v>
      </c>
      <c r="J33" s="88" t="s">
        <v>41</v>
      </c>
      <c r="K33" s="88" t="s">
        <v>42</v>
      </c>
      <c r="L33" s="88" t="s">
        <v>43</v>
      </c>
      <c r="M33" s="88" t="s">
        <v>44</v>
      </c>
      <c r="N33" s="88" t="s">
        <v>45</v>
      </c>
      <c r="O33" s="88" t="s">
        <v>46</v>
      </c>
      <c r="P33" s="88" t="s">
        <v>33</v>
      </c>
      <c r="Q33" s="421" t="s">
        <v>53</v>
      </c>
      <c r="R33" s="422"/>
      <c r="S33" s="422"/>
      <c r="T33" s="422"/>
      <c r="U33" s="422"/>
      <c r="V33" s="449"/>
      <c r="W33" s="421" t="s">
        <v>54</v>
      </c>
      <c r="X33" s="422"/>
      <c r="Y33" s="422"/>
      <c r="Z33" s="449"/>
      <c r="AA33" s="421" t="s">
        <v>55</v>
      </c>
      <c r="AB33" s="422"/>
      <c r="AC33" s="422"/>
      <c r="AD33" s="423"/>
      <c r="AG33" s="87"/>
      <c r="AH33" s="87"/>
      <c r="AI33" s="87"/>
      <c r="AJ33" s="87"/>
      <c r="AK33" s="87"/>
      <c r="AL33" s="87"/>
      <c r="AM33" s="87"/>
      <c r="AN33" s="87"/>
      <c r="AO33" s="87"/>
    </row>
    <row r="34" spans="1:41" ht="33" customHeight="1" x14ac:dyDescent="0.2">
      <c r="A34" s="332" t="s">
        <v>100</v>
      </c>
      <c r="B34" s="479">
        <v>15</v>
      </c>
      <c r="C34" s="90" t="s">
        <v>57</v>
      </c>
      <c r="D34" s="256">
        <v>20</v>
      </c>
      <c r="E34" s="256">
        <v>90</v>
      </c>
      <c r="F34" s="256">
        <v>96</v>
      </c>
      <c r="G34" s="256">
        <v>96</v>
      </c>
      <c r="H34" s="256">
        <v>96</v>
      </c>
      <c r="I34" s="256">
        <v>96</v>
      </c>
      <c r="J34" s="256">
        <v>96</v>
      </c>
      <c r="K34" s="256">
        <v>96</v>
      </c>
      <c r="L34" s="256">
        <v>96</v>
      </c>
      <c r="M34" s="256">
        <v>96</v>
      </c>
      <c r="N34" s="256">
        <v>96</v>
      </c>
      <c r="O34" s="256">
        <v>95</v>
      </c>
      <c r="P34" s="257">
        <f>SUM(D34:O34)</f>
        <v>1069</v>
      </c>
      <c r="Q34" s="512" t="s">
        <v>554</v>
      </c>
      <c r="R34" s="513"/>
      <c r="S34" s="513"/>
      <c r="T34" s="513"/>
      <c r="U34" s="513"/>
      <c r="V34" s="514"/>
      <c r="W34" s="344" t="s">
        <v>528</v>
      </c>
      <c r="X34" s="345"/>
      <c r="Y34" s="345"/>
      <c r="Z34" s="346"/>
      <c r="AA34" s="518" t="s">
        <v>529</v>
      </c>
      <c r="AB34" s="519"/>
      <c r="AC34" s="519"/>
      <c r="AD34" s="520"/>
      <c r="AG34" s="87"/>
      <c r="AH34" s="87"/>
      <c r="AI34" s="87"/>
      <c r="AJ34" s="87"/>
      <c r="AK34" s="87"/>
      <c r="AL34" s="87"/>
      <c r="AM34" s="87"/>
      <c r="AN34" s="87"/>
      <c r="AO34" s="87"/>
    </row>
    <row r="35" spans="1:41" ht="163" customHeight="1" thickBot="1" x14ac:dyDescent="0.25">
      <c r="A35" s="333"/>
      <c r="B35" s="480"/>
      <c r="C35" s="91" t="s">
        <v>61</v>
      </c>
      <c r="D35" s="258">
        <v>50</v>
      </c>
      <c r="E35" s="258">
        <v>140</v>
      </c>
      <c r="F35" s="258">
        <v>144</v>
      </c>
      <c r="G35" s="254">
        <v>149</v>
      </c>
      <c r="H35" s="254"/>
      <c r="I35" s="254"/>
      <c r="J35" s="254"/>
      <c r="K35" s="254"/>
      <c r="L35" s="254"/>
      <c r="M35" s="254"/>
      <c r="N35" s="254"/>
      <c r="O35" s="254"/>
      <c r="P35" s="254">
        <f>SUM(D35:O35)</f>
        <v>483</v>
      </c>
      <c r="Q35" s="515"/>
      <c r="R35" s="516"/>
      <c r="S35" s="516"/>
      <c r="T35" s="516"/>
      <c r="U35" s="516"/>
      <c r="V35" s="517"/>
      <c r="W35" s="347"/>
      <c r="X35" s="348"/>
      <c r="Y35" s="348"/>
      <c r="Z35" s="349"/>
      <c r="AA35" s="521"/>
      <c r="AB35" s="522"/>
      <c r="AC35" s="522"/>
      <c r="AD35" s="523"/>
      <c r="AE35" s="49"/>
      <c r="AG35" s="87"/>
      <c r="AH35" s="87"/>
      <c r="AI35" s="87"/>
      <c r="AJ35" s="87"/>
      <c r="AK35" s="87"/>
      <c r="AL35" s="87"/>
      <c r="AM35" s="87"/>
      <c r="AN35" s="87"/>
      <c r="AO35" s="87"/>
    </row>
    <row r="36" spans="1:41" ht="26.25" customHeight="1" x14ac:dyDescent="0.2">
      <c r="A36" s="334" t="s">
        <v>62</v>
      </c>
      <c r="B36" s="329" t="s">
        <v>63</v>
      </c>
      <c r="C36" s="461" t="s">
        <v>64</v>
      </c>
      <c r="D36" s="461"/>
      <c r="E36" s="461"/>
      <c r="F36" s="461"/>
      <c r="G36" s="461"/>
      <c r="H36" s="461"/>
      <c r="I36" s="461"/>
      <c r="J36" s="461"/>
      <c r="K36" s="461"/>
      <c r="L36" s="461"/>
      <c r="M36" s="461"/>
      <c r="N36" s="461"/>
      <c r="O36" s="461"/>
      <c r="P36" s="461"/>
      <c r="Q36" s="433" t="s">
        <v>65</v>
      </c>
      <c r="R36" s="434"/>
      <c r="S36" s="434"/>
      <c r="T36" s="434"/>
      <c r="U36" s="434"/>
      <c r="V36" s="434"/>
      <c r="W36" s="434"/>
      <c r="X36" s="434"/>
      <c r="Y36" s="434"/>
      <c r="Z36" s="434"/>
      <c r="AA36" s="434"/>
      <c r="AB36" s="434"/>
      <c r="AC36" s="434"/>
      <c r="AD36" s="435"/>
      <c r="AG36" s="87"/>
      <c r="AH36" s="87"/>
      <c r="AI36" s="87"/>
      <c r="AJ36" s="87"/>
      <c r="AK36" s="87"/>
      <c r="AL36" s="87"/>
      <c r="AM36" s="87"/>
      <c r="AN36" s="87"/>
      <c r="AO36" s="87"/>
    </row>
    <row r="37" spans="1:41" ht="26.25" customHeight="1" thickBot="1" x14ac:dyDescent="0.25">
      <c r="A37" s="335"/>
      <c r="B37" s="330"/>
      <c r="C37" s="88" t="s">
        <v>66</v>
      </c>
      <c r="D37" s="88" t="s">
        <v>67</v>
      </c>
      <c r="E37" s="88" t="s">
        <v>68</v>
      </c>
      <c r="F37" s="88" t="s">
        <v>69</v>
      </c>
      <c r="G37" s="88" t="s">
        <v>70</v>
      </c>
      <c r="H37" s="88" t="s">
        <v>71</v>
      </c>
      <c r="I37" s="88" t="s">
        <v>72</v>
      </c>
      <c r="J37" s="88" t="s">
        <v>73</v>
      </c>
      <c r="K37" s="88" t="s">
        <v>74</v>
      </c>
      <c r="L37" s="88" t="s">
        <v>75</v>
      </c>
      <c r="M37" s="88" t="s">
        <v>76</v>
      </c>
      <c r="N37" s="88" t="s">
        <v>77</v>
      </c>
      <c r="O37" s="88" t="s">
        <v>78</v>
      </c>
      <c r="P37" s="88" t="s">
        <v>79</v>
      </c>
      <c r="Q37" s="481" t="s">
        <v>80</v>
      </c>
      <c r="R37" s="524"/>
      <c r="S37" s="524"/>
      <c r="T37" s="524"/>
      <c r="U37" s="524"/>
      <c r="V37" s="524"/>
      <c r="W37" s="524"/>
      <c r="X37" s="524"/>
      <c r="Y37" s="524"/>
      <c r="Z37" s="524"/>
      <c r="AA37" s="524"/>
      <c r="AB37" s="524"/>
      <c r="AC37" s="524"/>
      <c r="AD37" s="525"/>
      <c r="AG37" s="94"/>
      <c r="AH37" s="94"/>
      <c r="AI37" s="94"/>
      <c r="AJ37" s="94"/>
      <c r="AK37" s="94"/>
      <c r="AL37" s="94"/>
      <c r="AM37" s="94"/>
      <c r="AN37" s="94"/>
      <c r="AO37" s="94"/>
    </row>
    <row r="38" spans="1:41" ht="28.5" customHeight="1" x14ac:dyDescent="0.2">
      <c r="A38" s="332" t="str">
        <f>+A34</f>
        <v>2. Realizar 1.069 orientaciones y acompañamientos psicosociales a mujeres</v>
      </c>
      <c r="B38" s="327">
        <v>15</v>
      </c>
      <c r="C38" s="90" t="s">
        <v>57</v>
      </c>
      <c r="D38" s="95">
        <v>0.03</v>
      </c>
      <c r="E38" s="95">
        <v>0.09</v>
      </c>
      <c r="F38" s="95">
        <v>0.09</v>
      </c>
      <c r="G38" s="95">
        <v>0.09</v>
      </c>
      <c r="H38" s="95">
        <v>0.09</v>
      </c>
      <c r="I38" s="95">
        <v>0.09</v>
      </c>
      <c r="J38" s="95">
        <v>0.09</v>
      </c>
      <c r="K38" s="95">
        <v>0.09</v>
      </c>
      <c r="L38" s="95">
        <v>0.09</v>
      </c>
      <c r="M38" s="95">
        <v>0.09</v>
      </c>
      <c r="N38" s="95">
        <v>0.09</v>
      </c>
      <c r="O38" s="95">
        <v>7.0000000000000007E-2</v>
      </c>
      <c r="P38" s="96">
        <f t="shared" ref="P38:P39" si="0">SUM(D38:O38)</f>
        <v>0.99999999999999978</v>
      </c>
      <c r="Q38" s="506" t="s">
        <v>532</v>
      </c>
      <c r="R38" s="507"/>
      <c r="S38" s="507"/>
      <c r="T38" s="507"/>
      <c r="U38" s="507"/>
      <c r="V38" s="507"/>
      <c r="W38" s="507"/>
      <c r="X38" s="507"/>
      <c r="Y38" s="507"/>
      <c r="Z38" s="507"/>
      <c r="AA38" s="507"/>
      <c r="AB38" s="507"/>
      <c r="AC38" s="507"/>
      <c r="AD38" s="508"/>
      <c r="AE38" s="97"/>
      <c r="AG38" s="98"/>
      <c r="AH38" s="98"/>
      <c r="AI38" s="98"/>
      <c r="AJ38" s="98"/>
      <c r="AK38" s="98"/>
      <c r="AL38" s="98"/>
      <c r="AM38" s="98"/>
      <c r="AN38" s="98"/>
      <c r="AO38" s="98"/>
    </row>
    <row r="39" spans="1:41" ht="108" customHeight="1" thickBot="1" x14ac:dyDescent="0.25">
      <c r="A39" s="333"/>
      <c r="B39" s="328"/>
      <c r="C39" s="99" t="s">
        <v>61</v>
      </c>
      <c r="D39" s="100">
        <v>7.0000000000000007E-2</v>
      </c>
      <c r="E39" s="100">
        <v>0.11</v>
      </c>
      <c r="F39" s="100">
        <v>0.13</v>
      </c>
      <c r="G39" s="100">
        <v>0.14000000000000001</v>
      </c>
      <c r="H39" s="100"/>
      <c r="I39" s="100"/>
      <c r="J39" s="100"/>
      <c r="K39" s="100"/>
      <c r="L39" s="100"/>
      <c r="M39" s="100"/>
      <c r="N39" s="100"/>
      <c r="O39" s="100"/>
      <c r="P39" s="101">
        <f t="shared" si="0"/>
        <v>0.45</v>
      </c>
      <c r="Q39" s="509"/>
      <c r="R39" s="510"/>
      <c r="S39" s="510"/>
      <c r="T39" s="510"/>
      <c r="U39" s="510"/>
      <c r="V39" s="510"/>
      <c r="W39" s="510"/>
      <c r="X39" s="510"/>
      <c r="Y39" s="510"/>
      <c r="Z39" s="510"/>
      <c r="AA39" s="510"/>
      <c r="AB39" s="510"/>
      <c r="AC39" s="510"/>
      <c r="AD39" s="511"/>
      <c r="AE39" s="97"/>
    </row>
    <row r="40" spans="1:41" x14ac:dyDescent="0.2">
      <c r="A40" s="50" t="s">
        <v>82</v>
      </c>
      <c r="Q40" s="268"/>
    </row>
    <row r="41" spans="1:41" x14ac:dyDescent="0.2">
      <c r="F41" s="268"/>
      <c r="P41" s="315"/>
    </row>
    <row r="42" spans="1:41" x14ac:dyDescent="0.2">
      <c r="P42" s="282"/>
    </row>
    <row r="43" spans="1:41" x14ac:dyDescent="0.2">
      <c r="E43" s="268"/>
      <c r="P43" s="268"/>
    </row>
    <row r="44" spans="1:41" x14ac:dyDescent="0.2">
      <c r="P44" s="282"/>
    </row>
    <row r="46" spans="1:41" x14ac:dyDescent="0.2">
      <c r="D46" s="268"/>
    </row>
  </sheetData>
  <mergeCells count="71">
    <mergeCell ref="AB4:AD4"/>
    <mergeCell ref="I7:J9"/>
    <mergeCell ref="K7:L9"/>
    <mergeCell ref="M7:N7"/>
    <mergeCell ref="A1:A4"/>
    <mergeCell ref="B1:AA1"/>
    <mergeCell ref="AB1:AD1"/>
    <mergeCell ref="B2:AA2"/>
    <mergeCell ref="AB2:AD2"/>
    <mergeCell ref="B3:AA4"/>
    <mergeCell ref="AB3:AD3"/>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Q20:AD20"/>
    <mergeCell ref="A22:B22"/>
    <mergeCell ref="A23:B23"/>
    <mergeCell ref="A25:B25"/>
    <mergeCell ref="A27:AD27"/>
    <mergeCell ref="A24:B24"/>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V33"/>
    <mergeCell ref="W33:Z33"/>
    <mergeCell ref="A38:A39"/>
    <mergeCell ref="B38:B39"/>
    <mergeCell ref="Q38:AD39"/>
    <mergeCell ref="AA33:AD33"/>
    <mergeCell ref="A34:A35"/>
    <mergeCell ref="B34:B35"/>
    <mergeCell ref="Q34:V35"/>
    <mergeCell ref="W34:Z35"/>
    <mergeCell ref="AA34:AD35"/>
    <mergeCell ref="A36:A37"/>
    <mergeCell ref="B36:B37"/>
    <mergeCell ref="C36:P36"/>
    <mergeCell ref="Q36:AD36"/>
    <mergeCell ref="Q37:AD37"/>
  </mergeCells>
  <dataValidations count="3">
    <dataValidation type="textLength" operator="lessThanOrEqual" allowBlank="1" showInputMessage="1" showErrorMessage="1" errorTitle="Máximo 2.000 caracteres" error="Máximo 2.000 caracteres" sqref="AA34 Q34 W34 Q38:AD39" xr:uid="{00000000-0002-0000-0100-000000000000}">
      <formula1>2000</formula1>
    </dataValidation>
    <dataValidation type="textLength" operator="lessThanOrEqual" allowBlank="1" showInputMessage="1" showErrorMessage="1" errorTitle="Máximo 2.000 caracteres" error="Máximo 2.000 caracteres" promptTitle="2.000 caracteres" sqref="Q30:AD30" xr:uid="{00000000-0002-0000-0100-000001000000}">
      <formula1>2000</formula1>
    </dataValidation>
    <dataValidation type="list" allowBlank="1" showInputMessage="1" showErrorMessage="1" sqref="C7:C9" xr:uid="{00000000-0002-0000-0100-000002000000}">
      <formula1>$C$21:$N$21</formula1>
    </dataValidation>
  </dataValidations>
  <pageMargins left="0.25" right="0.25" top="0.75" bottom="0.75" header="0.3" footer="0.3"/>
  <pageSetup scale="20"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O42"/>
  <sheetViews>
    <sheetView showGridLines="0" topLeftCell="P35" zoomScale="70" zoomScaleNormal="70" workbookViewId="0">
      <selection activeCell="G41" sqref="G41"/>
    </sheetView>
  </sheetViews>
  <sheetFormatPr baseColWidth="10" defaultColWidth="10.83203125" defaultRowHeight="15" x14ac:dyDescent="0.2"/>
  <cols>
    <col min="1" max="1" width="38.5" style="50" customWidth="1"/>
    <col min="2" max="2" width="15.5" style="50" customWidth="1"/>
    <col min="3" max="14" width="20.6640625" style="50" customWidth="1"/>
    <col min="15" max="15" width="16.1640625" style="50" customWidth="1"/>
    <col min="16" max="21" width="18.1640625" style="50" customWidth="1"/>
    <col min="22" max="22" width="16" style="50" customWidth="1"/>
    <col min="23" max="27" width="18.1640625" style="50" customWidth="1"/>
    <col min="28" max="28" width="22.6640625" style="50" customWidth="1"/>
    <col min="29" max="29" width="19" style="50" customWidth="1"/>
    <col min="30" max="30" width="19.5" style="50" customWidth="1"/>
    <col min="31" max="31" width="6.33203125" style="50" bestFit="1" customWidth="1"/>
    <col min="32" max="32" width="22.83203125" style="50" customWidth="1"/>
    <col min="33" max="33" width="18.5" style="50" bestFit="1" customWidth="1"/>
    <col min="34" max="34" width="8.5" style="50" customWidth="1"/>
    <col min="35" max="35" width="18.5" style="50" bestFit="1" customWidth="1"/>
    <col min="36" max="36" width="5.6640625" style="50" customWidth="1"/>
    <col min="37" max="37" width="18.5" style="50" bestFit="1" customWidth="1"/>
    <col min="38" max="38" width="4.6640625" style="50" customWidth="1"/>
    <col min="39" max="39" width="23" style="50" bestFit="1" customWidth="1"/>
    <col min="40" max="40" width="10.83203125" style="50"/>
    <col min="41" max="41" width="18.5" style="50" bestFit="1" customWidth="1"/>
    <col min="42" max="42" width="16.1640625" style="50" customWidth="1"/>
    <col min="43" max="16384" width="10.83203125" style="50"/>
  </cols>
  <sheetData>
    <row r="1" spans="1:30" ht="32.25" customHeight="1" x14ac:dyDescent="0.2">
      <c r="A1" s="361"/>
      <c r="B1" s="453" t="s">
        <v>0</v>
      </c>
      <c r="C1" s="454"/>
      <c r="D1" s="454"/>
      <c r="E1" s="454"/>
      <c r="F1" s="454"/>
      <c r="G1" s="454"/>
      <c r="H1" s="454"/>
      <c r="I1" s="454"/>
      <c r="J1" s="454"/>
      <c r="K1" s="454"/>
      <c r="L1" s="454"/>
      <c r="M1" s="454"/>
      <c r="N1" s="454"/>
      <c r="O1" s="454"/>
      <c r="P1" s="454"/>
      <c r="Q1" s="454"/>
      <c r="R1" s="454"/>
      <c r="S1" s="454"/>
      <c r="T1" s="454"/>
      <c r="U1" s="454"/>
      <c r="V1" s="454"/>
      <c r="W1" s="454"/>
      <c r="X1" s="454"/>
      <c r="Y1" s="454"/>
      <c r="Z1" s="454"/>
      <c r="AA1" s="455"/>
      <c r="AB1" s="549" t="s">
        <v>1</v>
      </c>
      <c r="AC1" s="550"/>
      <c r="AD1" s="551"/>
    </row>
    <row r="2" spans="1:30" ht="30.75" customHeight="1" x14ac:dyDescent="0.2">
      <c r="A2" s="362"/>
      <c r="B2" s="462" t="s">
        <v>2</v>
      </c>
      <c r="C2" s="463"/>
      <c r="D2" s="463"/>
      <c r="E2" s="463"/>
      <c r="F2" s="463"/>
      <c r="G2" s="463"/>
      <c r="H2" s="463"/>
      <c r="I2" s="463"/>
      <c r="J2" s="463"/>
      <c r="K2" s="463"/>
      <c r="L2" s="463"/>
      <c r="M2" s="463"/>
      <c r="N2" s="463"/>
      <c r="O2" s="463"/>
      <c r="P2" s="463"/>
      <c r="Q2" s="463"/>
      <c r="R2" s="463"/>
      <c r="S2" s="463"/>
      <c r="T2" s="463"/>
      <c r="U2" s="463"/>
      <c r="V2" s="463"/>
      <c r="W2" s="463"/>
      <c r="X2" s="463"/>
      <c r="Y2" s="463"/>
      <c r="Z2" s="463"/>
      <c r="AA2" s="464"/>
      <c r="AB2" s="552" t="s">
        <v>83</v>
      </c>
      <c r="AC2" s="553"/>
      <c r="AD2" s="554"/>
    </row>
    <row r="3" spans="1:30" ht="24" customHeight="1" x14ac:dyDescent="0.2">
      <c r="A3" s="362"/>
      <c r="B3" s="392" t="s">
        <v>4</v>
      </c>
      <c r="C3" s="393"/>
      <c r="D3" s="393"/>
      <c r="E3" s="393"/>
      <c r="F3" s="393"/>
      <c r="G3" s="393"/>
      <c r="H3" s="393"/>
      <c r="I3" s="393"/>
      <c r="J3" s="393"/>
      <c r="K3" s="393"/>
      <c r="L3" s="393"/>
      <c r="M3" s="393"/>
      <c r="N3" s="393"/>
      <c r="O3" s="393"/>
      <c r="P3" s="393"/>
      <c r="Q3" s="393"/>
      <c r="R3" s="393"/>
      <c r="S3" s="393"/>
      <c r="T3" s="393"/>
      <c r="U3" s="393"/>
      <c r="V3" s="393"/>
      <c r="W3" s="393"/>
      <c r="X3" s="393"/>
      <c r="Y3" s="393"/>
      <c r="Z3" s="393"/>
      <c r="AA3" s="394"/>
      <c r="AB3" s="552" t="s">
        <v>84</v>
      </c>
      <c r="AC3" s="553"/>
      <c r="AD3" s="554"/>
    </row>
    <row r="4" spans="1:30" ht="22" customHeight="1" thickBot="1" x14ac:dyDescent="0.25">
      <c r="A4" s="363"/>
      <c r="B4" s="395"/>
      <c r="C4" s="396"/>
      <c r="D4" s="396"/>
      <c r="E4" s="396"/>
      <c r="F4" s="396"/>
      <c r="G4" s="396"/>
      <c r="H4" s="396"/>
      <c r="I4" s="396"/>
      <c r="J4" s="396"/>
      <c r="K4" s="396"/>
      <c r="L4" s="396"/>
      <c r="M4" s="396"/>
      <c r="N4" s="396"/>
      <c r="O4" s="396"/>
      <c r="P4" s="396"/>
      <c r="Q4" s="396"/>
      <c r="R4" s="396"/>
      <c r="S4" s="396"/>
      <c r="T4" s="396"/>
      <c r="U4" s="396"/>
      <c r="V4" s="396"/>
      <c r="W4" s="396"/>
      <c r="X4" s="396"/>
      <c r="Y4" s="396"/>
      <c r="Z4" s="396"/>
      <c r="AA4" s="397"/>
      <c r="AB4" s="545" t="s">
        <v>6</v>
      </c>
      <c r="AC4" s="546"/>
      <c r="AD4" s="547"/>
    </row>
    <row r="5" spans="1:30" ht="9" customHeight="1" thickBot="1" x14ac:dyDescent="0.25">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2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
      <c r="A7" s="379" t="s">
        <v>20</v>
      </c>
      <c r="B7" s="380"/>
      <c r="C7" s="539" t="s">
        <v>38</v>
      </c>
      <c r="D7" s="379" t="s">
        <v>8</v>
      </c>
      <c r="E7" s="542"/>
      <c r="F7" s="542"/>
      <c r="G7" s="542"/>
      <c r="H7" s="380"/>
      <c r="I7" s="548">
        <v>44687</v>
      </c>
      <c r="J7" s="488"/>
      <c r="K7" s="379" t="s">
        <v>10</v>
      </c>
      <c r="L7" s="380"/>
      <c r="M7" s="483" t="s">
        <v>11</v>
      </c>
      <c r="N7" s="484"/>
      <c r="O7" s="388"/>
      <c r="P7" s="389"/>
      <c r="Q7" s="54"/>
      <c r="R7" s="54"/>
      <c r="S7" s="54"/>
      <c r="T7" s="54"/>
      <c r="U7" s="54"/>
      <c r="V7" s="54"/>
      <c r="W7" s="54"/>
      <c r="X7" s="54"/>
      <c r="Y7" s="54"/>
      <c r="Z7" s="55"/>
      <c r="AA7" s="54"/>
      <c r="AB7" s="54"/>
      <c r="AC7" s="60"/>
      <c r="AD7" s="61"/>
    </row>
    <row r="8" spans="1:30" x14ac:dyDescent="0.2">
      <c r="A8" s="383"/>
      <c r="B8" s="384"/>
      <c r="C8" s="540"/>
      <c r="D8" s="383"/>
      <c r="E8" s="543"/>
      <c r="F8" s="543"/>
      <c r="G8" s="543"/>
      <c r="H8" s="384"/>
      <c r="I8" s="489"/>
      <c r="J8" s="490"/>
      <c r="K8" s="383"/>
      <c r="L8" s="384"/>
      <c r="M8" s="476" t="s">
        <v>12</v>
      </c>
      <c r="N8" s="477"/>
      <c r="O8" s="404"/>
      <c r="P8" s="405"/>
      <c r="Q8" s="54"/>
      <c r="R8" s="54"/>
      <c r="S8" s="54"/>
      <c r="T8" s="54"/>
      <c r="U8" s="54"/>
      <c r="V8" s="54"/>
      <c r="W8" s="54"/>
      <c r="X8" s="54"/>
      <c r="Y8" s="54"/>
      <c r="Z8" s="55"/>
      <c r="AA8" s="54"/>
      <c r="AB8" s="54"/>
      <c r="AC8" s="60"/>
      <c r="AD8" s="61"/>
    </row>
    <row r="9" spans="1:30" ht="16" thickBot="1" x14ac:dyDescent="0.25">
      <c r="A9" s="381"/>
      <c r="B9" s="382"/>
      <c r="C9" s="541"/>
      <c r="D9" s="381"/>
      <c r="E9" s="544"/>
      <c r="F9" s="544"/>
      <c r="G9" s="544"/>
      <c r="H9" s="382"/>
      <c r="I9" s="491"/>
      <c r="J9" s="492"/>
      <c r="K9" s="381"/>
      <c r="L9" s="382"/>
      <c r="M9" s="390" t="s">
        <v>13</v>
      </c>
      <c r="N9" s="391"/>
      <c r="O9" s="406" t="s">
        <v>85</v>
      </c>
      <c r="P9" s="407"/>
      <c r="Q9" s="54"/>
      <c r="R9" s="54"/>
      <c r="S9" s="54"/>
      <c r="T9" s="54"/>
      <c r="U9" s="54"/>
      <c r="V9" s="54"/>
      <c r="W9" s="54"/>
      <c r="X9" s="54"/>
      <c r="Y9" s="54"/>
      <c r="Z9" s="55"/>
      <c r="AA9" s="54"/>
      <c r="AB9" s="54"/>
      <c r="AC9" s="60"/>
      <c r="AD9" s="61"/>
    </row>
    <row r="10" spans="1:30" ht="15" customHeight="1" thickBot="1" x14ac:dyDescent="0.25">
      <c r="A10" s="171"/>
      <c r="B10" s="172"/>
      <c r="C10" s="172"/>
      <c r="D10" s="65"/>
      <c r="E10" s="65"/>
      <c r="F10" s="65"/>
      <c r="G10" s="65"/>
      <c r="H10" s="65"/>
      <c r="I10" s="168"/>
      <c r="J10" s="168"/>
      <c r="K10" s="65"/>
      <c r="L10" s="65"/>
      <c r="M10" s="169"/>
      <c r="N10" s="169"/>
      <c r="O10" s="170"/>
      <c r="P10" s="170"/>
      <c r="Q10" s="172"/>
      <c r="R10" s="172"/>
      <c r="S10" s="172"/>
      <c r="T10" s="172"/>
      <c r="U10" s="172"/>
      <c r="V10" s="172"/>
      <c r="W10" s="172"/>
      <c r="X10" s="172"/>
      <c r="Y10" s="172"/>
      <c r="Z10" s="173"/>
      <c r="AA10" s="172"/>
      <c r="AB10" s="172"/>
      <c r="AC10" s="174"/>
      <c r="AD10" s="175"/>
    </row>
    <row r="11" spans="1:30" ht="15" customHeight="1" x14ac:dyDescent="0.2">
      <c r="A11" s="379" t="s">
        <v>7</v>
      </c>
      <c r="B11" s="380"/>
      <c r="C11" s="398" t="s">
        <v>86</v>
      </c>
      <c r="D11" s="399"/>
      <c r="E11" s="399"/>
      <c r="F11" s="399"/>
      <c r="G11" s="399"/>
      <c r="H11" s="399"/>
      <c r="I11" s="399"/>
      <c r="J11" s="399"/>
      <c r="K11" s="399"/>
      <c r="L11" s="399"/>
      <c r="M11" s="399"/>
      <c r="N11" s="399"/>
      <c r="O11" s="399"/>
      <c r="P11" s="399"/>
      <c r="Q11" s="399"/>
      <c r="R11" s="399"/>
      <c r="S11" s="399"/>
      <c r="T11" s="399"/>
      <c r="U11" s="399"/>
      <c r="V11" s="399"/>
      <c r="W11" s="399"/>
      <c r="X11" s="399"/>
      <c r="Y11" s="399"/>
      <c r="Z11" s="399"/>
      <c r="AA11" s="399"/>
      <c r="AB11" s="399"/>
      <c r="AC11" s="399"/>
      <c r="AD11" s="400"/>
    </row>
    <row r="12" spans="1:30" ht="15" customHeight="1" x14ac:dyDescent="0.2">
      <c r="A12" s="383"/>
      <c r="B12" s="384"/>
      <c r="C12" s="392"/>
      <c r="D12" s="393"/>
      <c r="E12" s="393"/>
      <c r="F12" s="393"/>
      <c r="G12" s="393"/>
      <c r="H12" s="393"/>
      <c r="I12" s="393"/>
      <c r="J12" s="393"/>
      <c r="K12" s="393"/>
      <c r="L12" s="393"/>
      <c r="M12" s="393"/>
      <c r="N12" s="393"/>
      <c r="O12" s="393"/>
      <c r="P12" s="393"/>
      <c r="Q12" s="393"/>
      <c r="R12" s="393"/>
      <c r="S12" s="393"/>
      <c r="T12" s="393"/>
      <c r="U12" s="393"/>
      <c r="V12" s="393"/>
      <c r="W12" s="393"/>
      <c r="X12" s="393"/>
      <c r="Y12" s="393"/>
      <c r="Z12" s="393"/>
      <c r="AA12" s="393"/>
      <c r="AB12" s="393"/>
      <c r="AC12" s="393"/>
      <c r="AD12" s="394"/>
    </row>
    <row r="13" spans="1:30" ht="15" customHeight="1" thickBot="1" x14ac:dyDescent="0.25">
      <c r="A13" s="381"/>
      <c r="B13" s="382"/>
      <c r="C13" s="395"/>
      <c r="D13" s="396"/>
      <c r="E13" s="396"/>
      <c r="F13" s="396"/>
      <c r="G13" s="396"/>
      <c r="H13" s="396"/>
      <c r="I13" s="396"/>
      <c r="J13" s="396"/>
      <c r="K13" s="396"/>
      <c r="L13" s="396"/>
      <c r="M13" s="396"/>
      <c r="N13" s="396"/>
      <c r="O13" s="396"/>
      <c r="P13" s="396"/>
      <c r="Q13" s="396"/>
      <c r="R13" s="396"/>
      <c r="S13" s="396"/>
      <c r="T13" s="396"/>
      <c r="U13" s="396"/>
      <c r="V13" s="396"/>
      <c r="W13" s="396"/>
      <c r="X13" s="396"/>
      <c r="Y13" s="396"/>
      <c r="Z13" s="396"/>
      <c r="AA13" s="396"/>
      <c r="AB13" s="396"/>
      <c r="AC13" s="396"/>
      <c r="AD13" s="397"/>
    </row>
    <row r="14" spans="1:30" ht="9" customHeight="1" thickBot="1" x14ac:dyDescent="0.25">
      <c r="A14" s="67"/>
      <c r="B14" s="68"/>
      <c r="C14" s="70"/>
      <c r="D14" s="70"/>
      <c r="E14" s="70"/>
      <c r="F14" s="70"/>
      <c r="G14" s="70"/>
      <c r="H14" s="70"/>
      <c r="I14" s="70"/>
      <c r="J14" s="70"/>
      <c r="K14" s="70"/>
      <c r="L14" s="70"/>
      <c r="M14" s="70"/>
      <c r="N14" s="70"/>
      <c r="O14" s="70"/>
      <c r="P14" s="70"/>
      <c r="Q14" s="70"/>
      <c r="R14" s="65"/>
      <c r="S14" s="65"/>
      <c r="T14" s="65"/>
      <c r="U14" s="65"/>
      <c r="V14" s="65"/>
      <c r="W14" s="65"/>
      <c r="X14" s="65"/>
      <c r="Y14" s="65"/>
      <c r="Z14" s="65"/>
      <c r="AA14" s="65"/>
      <c r="AB14" s="65"/>
      <c r="AC14" s="65"/>
      <c r="AD14" s="66"/>
    </row>
    <row r="15" spans="1:30" ht="39" customHeight="1" thickBot="1" x14ac:dyDescent="0.25">
      <c r="A15" s="493" t="s">
        <v>14</v>
      </c>
      <c r="B15" s="494"/>
      <c r="C15" s="465" t="s">
        <v>87</v>
      </c>
      <c r="D15" s="466"/>
      <c r="E15" s="466"/>
      <c r="F15" s="466"/>
      <c r="G15" s="466"/>
      <c r="H15" s="466"/>
      <c r="I15" s="466"/>
      <c r="J15" s="466"/>
      <c r="K15" s="467"/>
      <c r="L15" s="408" t="s">
        <v>15</v>
      </c>
      <c r="M15" s="475"/>
      <c r="N15" s="475"/>
      <c r="O15" s="475"/>
      <c r="P15" s="475"/>
      <c r="Q15" s="409"/>
      <c r="R15" s="385" t="s">
        <v>88</v>
      </c>
      <c r="S15" s="386"/>
      <c r="T15" s="386"/>
      <c r="U15" s="386"/>
      <c r="V15" s="386"/>
      <c r="W15" s="386"/>
      <c r="X15" s="387"/>
      <c r="Y15" s="408" t="s">
        <v>16</v>
      </c>
      <c r="Z15" s="409"/>
      <c r="AA15" s="465" t="s">
        <v>89</v>
      </c>
      <c r="AB15" s="466"/>
      <c r="AC15" s="466"/>
      <c r="AD15" s="467"/>
    </row>
    <row r="16" spans="1:30" ht="9" customHeight="1" thickBot="1" x14ac:dyDescent="0.25">
      <c r="A16" s="59"/>
      <c r="B16" s="54"/>
      <c r="C16" s="478"/>
      <c r="D16" s="478"/>
      <c r="E16" s="478"/>
      <c r="F16" s="478"/>
      <c r="G16" s="478"/>
      <c r="H16" s="478"/>
      <c r="I16" s="478"/>
      <c r="J16" s="478"/>
      <c r="K16" s="478"/>
      <c r="L16" s="478"/>
      <c r="M16" s="478"/>
      <c r="N16" s="478"/>
      <c r="O16" s="478"/>
      <c r="P16" s="478"/>
      <c r="Q16" s="478"/>
      <c r="R16" s="478"/>
      <c r="S16" s="478"/>
      <c r="T16" s="478"/>
      <c r="U16" s="478"/>
      <c r="V16" s="478"/>
      <c r="W16" s="478"/>
      <c r="X16" s="478"/>
      <c r="Y16" s="478"/>
      <c r="Z16" s="478"/>
      <c r="AA16" s="478"/>
      <c r="AB16" s="478"/>
      <c r="AC16" s="73"/>
      <c r="AD16" s="74"/>
    </row>
    <row r="17" spans="1:41" s="76" customFormat="1" ht="37.5" customHeight="1" thickBot="1" x14ac:dyDescent="0.25">
      <c r="A17" s="493" t="s">
        <v>17</v>
      </c>
      <c r="B17" s="494"/>
      <c r="C17" s="572" t="s">
        <v>101</v>
      </c>
      <c r="D17" s="573"/>
      <c r="E17" s="573"/>
      <c r="F17" s="573"/>
      <c r="G17" s="573"/>
      <c r="H17" s="573"/>
      <c r="I17" s="573"/>
      <c r="J17" s="573"/>
      <c r="K17" s="573"/>
      <c r="L17" s="573"/>
      <c r="M17" s="573"/>
      <c r="N17" s="573"/>
      <c r="O17" s="573"/>
      <c r="P17" s="573"/>
      <c r="Q17" s="574"/>
      <c r="R17" s="408" t="s">
        <v>91</v>
      </c>
      <c r="S17" s="475"/>
      <c r="T17" s="475"/>
      <c r="U17" s="475"/>
      <c r="V17" s="409"/>
      <c r="W17" s="528">
        <v>1</v>
      </c>
      <c r="X17" s="529"/>
      <c r="Y17" s="475" t="s">
        <v>19</v>
      </c>
      <c r="Z17" s="475"/>
      <c r="AA17" s="475"/>
      <c r="AB17" s="409"/>
      <c r="AC17" s="417">
        <v>0.2</v>
      </c>
      <c r="AD17" s="418"/>
    </row>
    <row r="18" spans="1:41" ht="16.5" customHeight="1" thickBot="1" x14ac:dyDescent="0.2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25">
      <c r="A19" s="408" t="s">
        <v>22</v>
      </c>
      <c r="B19" s="475"/>
      <c r="C19" s="475"/>
      <c r="D19" s="475"/>
      <c r="E19" s="475"/>
      <c r="F19" s="475"/>
      <c r="G19" s="475"/>
      <c r="H19" s="475"/>
      <c r="I19" s="475"/>
      <c r="J19" s="475"/>
      <c r="K19" s="475"/>
      <c r="L19" s="475"/>
      <c r="M19" s="475"/>
      <c r="N19" s="475"/>
      <c r="O19" s="475"/>
      <c r="P19" s="475"/>
      <c r="Q19" s="475"/>
      <c r="R19" s="475"/>
      <c r="S19" s="475"/>
      <c r="T19" s="475"/>
      <c r="U19" s="475"/>
      <c r="V19" s="475"/>
      <c r="W19" s="475"/>
      <c r="X19" s="475"/>
      <c r="Y19" s="475"/>
      <c r="Z19" s="475"/>
      <c r="AA19" s="475"/>
      <c r="AB19" s="475"/>
      <c r="AC19" s="475"/>
      <c r="AD19" s="409"/>
      <c r="AE19" s="83"/>
      <c r="AF19" s="83"/>
    </row>
    <row r="20" spans="1:41" ht="32.25" customHeight="1" thickBot="1" x14ac:dyDescent="0.25">
      <c r="A20" s="82"/>
      <c r="B20" s="60"/>
      <c r="C20" s="376" t="s">
        <v>92</v>
      </c>
      <c r="D20" s="377"/>
      <c r="E20" s="377"/>
      <c r="F20" s="377"/>
      <c r="G20" s="377"/>
      <c r="H20" s="377"/>
      <c r="I20" s="377"/>
      <c r="J20" s="377"/>
      <c r="K20" s="377"/>
      <c r="L20" s="377"/>
      <c r="M20" s="377"/>
      <c r="N20" s="377"/>
      <c r="O20" s="377"/>
      <c r="P20" s="378"/>
      <c r="Q20" s="373" t="s">
        <v>93</v>
      </c>
      <c r="R20" s="374"/>
      <c r="S20" s="374"/>
      <c r="T20" s="374"/>
      <c r="U20" s="374"/>
      <c r="V20" s="374"/>
      <c r="W20" s="374"/>
      <c r="X20" s="374"/>
      <c r="Y20" s="374"/>
      <c r="Z20" s="374"/>
      <c r="AA20" s="374"/>
      <c r="AB20" s="374"/>
      <c r="AC20" s="374"/>
      <c r="AD20" s="375"/>
      <c r="AE20" s="83"/>
      <c r="AF20" s="83"/>
    </row>
    <row r="21" spans="1:41" ht="32.25" customHeight="1" thickBot="1" x14ac:dyDescent="0.25">
      <c r="A21" s="59"/>
      <c r="B21" s="54"/>
      <c r="C21" s="197" t="s">
        <v>35</v>
      </c>
      <c r="D21" s="198" t="s">
        <v>36</v>
      </c>
      <c r="E21" s="198" t="s">
        <v>37</v>
      </c>
      <c r="F21" s="198" t="s">
        <v>38</v>
      </c>
      <c r="G21" s="198" t="s">
        <v>39</v>
      </c>
      <c r="H21" s="198" t="s">
        <v>40</v>
      </c>
      <c r="I21" s="198" t="s">
        <v>41</v>
      </c>
      <c r="J21" s="198" t="s">
        <v>42</v>
      </c>
      <c r="K21" s="198" t="s">
        <v>43</v>
      </c>
      <c r="L21" s="198" t="s">
        <v>44</v>
      </c>
      <c r="M21" s="198" t="s">
        <v>45</v>
      </c>
      <c r="N21" s="198" t="s">
        <v>46</v>
      </c>
      <c r="O21" s="198" t="s">
        <v>33</v>
      </c>
      <c r="P21" s="199" t="s">
        <v>94</v>
      </c>
      <c r="Q21" s="197" t="s">
        <v>35</v>
      </c>
      <c r="R21" s="198" t="s">
        <v>36</v>
      </c>
      <c r="S21" s="198" t="s">
        <v>37</v>
      </c>
      <c r="T21" s="198" t="s">
        <v>38</v>
      </c>
      <c r="U21" s="198" t="s">
        <v>39</v>
      </c>
      <c r="V21" s="198" t="s">
        <v>40</v>
      </c>
      <c r="W21" s="198" t="s">
        <v>41</v>
      </c>
      <c r="X21" s="198" t="s">
        <v>42</v>
      </c>
      <c r="Y21" s="198" t="s">
        <v>43</v>
      </c>
      <c r="Z21" s="198" t="s">
        <v>44</v>
      </c>
      <c r="AA21" s="198" t="s">
        <v>45</v>
      </c>
      <c r="AB21" s="198" t="s">
        <v>46</v>
      </c>
      <c r="AC21" s="198" t="s">
        <v>33</v>
      </c>
      <c r="AD21" s="199" t="s">
        <v>94</v>
      </c>
      <c r="AE21" s="3"/>
      <c r="AF21" s="3"/>
    </row>
    <row r="22" spans="1:41" ht="32.25" customHeight="1" x14ac:dyDescent="0.2">
      <c r="A22" s="334" t="s">
        <v>95</v>
      </c>
      <c r="B22" s="433"/>
      <c r="C22" s="182">
        <v>0</v>
      </c>
      <c r="D22" s="182">
        <v>0</v>
      </c>
      <c r="E22" s="182">
        <v>0</v>
      </c>
      <c r="F22" s="182">
        <v>0</v>
      </c>
      <c r="G22" s="182">
        <v>0</v>
      </c>
      <c r="H22" s="182">
        <v>0</v>
      </c>
      <c r="I22" s="182">
        <v>0</v>
      </c>
      <c r="J22" s="182">
        <v>0</v>
      </c>
      <c r="K22" s="182">
        <v>0</v>
      </c>
      <c r="L22" s="182">
        <v>0</v>
      </c>
      <c r="M22" s="182">
        <v>0</v>
      </c>
      <c r="N22" s="182">
        <v>0</v>
      </c>
      <c r="O22" s="180">
        <f>SUM(C22:N22)</f>
        <v>0</v>
      </c>
      <c r="P22" s="183"/>
      <c r="Q22" s="182">
        <v>334948000</v>
      </c>
      <c r="R22" s="180"/>
      <c r="S22" s="180"/>
      <c r="T22" s="180"/>
      <c r="U22" s="180"/>
      <c r="W22" s="318"/>
      <c r="X22" s="318">
        <v>388904206</v>
      </c>
      <c r="Y22" s="318"/>
      <c r="Z22" s="318"/>
      <c r="AA22" s="318"/>
      <c r="AB22" s="318"/>
      <c r="AC22" s="180">
        <f>SUM(Q22:AB22)</f>
        <v>723852206</v>
      </c>
      <c r="AD22" s="187"/>
      <c r="AE22" s="3"/>
      <c r="AF22" s="3"/>
    </row>
    <row r="23" spans="1:41" ht="32.25" customHeight="1" x14ac:dyDescent="0.2">
      <c r="A23" s="335" t="s">
        <v>96</v>
      </c>
      <c r="B23" s="424"/>
      <c r="C23" s="177"/>
      <c r="D23" s="176"/>
      <c r="E23" s="176"/>
      <c r="F23" s="176"/>
      <c r="G23" s="176"/>
      <c r="H23" s="176"/>
      <c r="I23" s="176"/>
      <c r="J23" s="176"/>
      <c r="K23" s="176"/>
      <c r="L23" s="176"/>
      <c r="M23" s="176"/>
      <c r="N23" s="176"/>
      <c r="O23" s="176">
        <f>SUM(C23:N23)</f>
        <v>0</v>
      </c>
      <c r="P23" s="195" t="str">
        <f>IFERROR(O23/(SUMIF(C23:N23,"&gt;0",C22:N22))," ")</f>
        <v xml:space="preserve"> </v>
      </c>
      <c r="Q23" s="177">
        <v>334948000</v>
      </c>
      <c r="R23" s="176"/>
      <c r="S23" s="176"/>
      <c r="T23" s="176"/>
      <c r="U23" s="176"/>
      <c r="V23" s="176"/>
      <c r="W23" s="316"/>
      <c r="X23" s="316"/>
      <c r="Y23" s="316"/>
      <c r="Z23" s="316"/>
      <c r="AA23" s="316"/>
      <c r="AB23" s="316"/>
      <c r="AC23" s="176">
        <f>SUM(Q23:AB23)</f>
        <v>334948000</v>
      </c>
      <c r="AD23" s="185">
        <f>IFERROR(AC23/(SUMIF(Q23:AB23,"&gt;0",Q22:AB22))," ")</f>
        <v>1</v>
      </c>
      <c r="AE23" s="3"/>
      <c r="AF23" s="3"/>
    </row>
    <row r="24" spans="1:41" ht="32.25" customHeight="1" x14ac:dyDescent="0.2">
      <c r="A24" s="335" t="s">
        <v>97</v>
      </c>
      <c r="B24" s="424"/>
      <c r="C24" s="177">
        <v>0</v>
      </c>
      <c r="D24" s="177">
        <v>0</v>
      </c>
      <c r="E24" s="177">
        <v>0</v>
      </c>
      <c r="F24" s="177">
        <v>0</v>
      </c>
      <c r="G24" s="177">
        <v>0</v>
      </c>
      <c r="H24" s="177">
        <v>0</v>
      </c>
      <c r="I24" s="177">
        <v>0</v>
      </c>
      <c r="J24" s="177">
        <v>0</v>
      </c>
      <c r="K24" s="177">
        <v>0</v>
      </c>
      <c r="L24" s="177">
        <v>0</v>
      </c>
      <c r="M24" s="177">
        <v>0</v>
      </c>
      <c r="N24" s="177">
        <v>0</v>
      </c>
      <c r="O24" s="176">
        <f>SUM(C24:N24)</f>
        <v>0</v>
      </c>
      <c r="P24" s="181"/>
      <c r="Q24" s="177"/>
      <c r="R24" s="176">
        <v>32843000</v>
      </c>
      <c r="S24" s="176">
        <v>32843000</v>
      </c>
      <c r="T24" s="176">
        <v>32843000</v>
      </c>
      <c r="U24" s="176">
        <v>32843000</v>
      </c>
      <c r="V24" s="176">
        <v>32843000</v>
      </c>
      <c r="W24" s="316">
        <v>32843000</v>
      </c>
      <c r="X24" s="316">
        <v>32843000</v>
      </c>
      <c r="Y24" s="316">
        <f>32843000+194452103</f>
        <v>227295103</v>
      </c>
      <c r="Z24" s="316">
        <v>32843000</v>
      </c>
      <c r="AA24" s="316">
        <f>32843000+194452103</f>
        <v>227295103</v>
      </c>
      <c r="AB24" s="316">
        <v>6518000</v>
      </c>
      <c r="AC24" s="176">
        <f>SUM(Q24:AB24)</f>
        <v>723852206</v>
      </c>
      <c r="AD24" s="185"/>
      <c r="AE24" s="3"/>
      <c r="AF24" s="3"/>
    </row>
    <row r="25" spans="1:41" ht="32.25" customHeight="1" thickBot="1" x14ac:dyDescent="0.25">
      <c r="A25" s="526" t="s">
        <v>98</v>
      </c>
      <c r="B25" s="527"/>
      <c r="C25" s="178"/>
      <c r="D25" s="179"/>
      <c r="E25" s="179"/>
      <c r="F25" s="179"/>
      <c r="G25" s="179"/>
      <c r="H25" s="179"/>
      <c r="I25" s="179"/>
      <c r="J25" s="179"/>
      <c r="K25" s="179"/>
      <c r="L25" s="179"/>
      <c r="M25" s="179"/>
      <c r="N25" s="179"/>
      <c r="O25" s="179">
        <f>SUM(C25:N25)</f>
        <v>0</v>
      </c>
      <c r="P25" s="184" t="str">
        <f>IFERROR(O25/(SUMIF(C25:N25,"&gt;0",C24:N24))," ")</f>
        <v xml:space="preserve"> </v>
      </c>
      <c r="Q25" s="178">
        <v>0</v>
      </c>
      <c r="R25" s="317">
        <v>8785634</v>
      </c>
      <c r="S25" s="317">
        <v>32843000</v>
      </c>
      <c r="T25" s="286">
        <v>32843000</v>
      </c>
      <c r="U25" s="179"/>
      <c r="V25" s="179"/>
      <c r="W25" s="179"/>
      <c r="X25" s="179"/>
      <c r="Y25" s="179"/>
      <c r="Z25" s="179"/>
      <c r="AA25" s="179"/>
      <c r="AB25" s="179"/>
      <c r="AC25" s="179">
        <f>SUM(Q25:AB25)</f>
        <v>74471634</v>
      </c>
      <c r="AD25" s="186">
        <f>IFERROR(AC25/(SUMIF(Q25:AB25,"&gt;0",Q24:AB24))," ")</f>
        <v>0.75583466796577659</v>
      </c>
      <c r="AE25" s="3"/>
      <c r="AF25" s="3"/>
    </row>
    <row r="26" spans="1:41" ht="32.25" customHeight="1" thickBot="1" x14ac:dyDescent="0.25">
      <c r="A26" s="59"/>
      <c r="B26" s="54"/>
      <c r="C26" s="80"/>
      <c r="D26" s="80"/>
      <c r="E26" s="80"/>
      <c r="F26" s="80"/>
      <c r="G26" s="80"/>
      <c r="H26" s="80"/>
      <c r="I26" s="80"/>
      <c r="J26" s="80"/>
      <c r="K26" s="80"/>
      <c r="L26" s="80"/>
      <c r="M26" s="80"/>
      <c r="N26" s="80"/>
      <c r="O26" s="80"/>
      <c r="P26" s="80"/>
      <c r="Q26" s="80"/>
      <c r="R26" s="80"/>
      <c r="S26" s="80"/>
      <c r="T26" s="80"/>
      <c r="U26" s="80"/>
      <c r="V26" s="80"/>
      <c r="W26" s="80"/>
      <c r="X26" s="80"/>
      <c r="Y26" s="251"/>
      <c r="Z26" s="80"/>
      <c r="AA26" s="80"/>
      <c r="AB26" s="80"/>
      <c r="AC26" s="60"/>
      <c r="AD26" s="175"/>
    </row>
    <row r="27" spans="1:41" ht="34" customHeight="1" x14ac:dyDescent="0.2">
      <c r="A27" s="456" t="s">
        <v>29</v>
      </c>
      <c r="B27" s="457"/>
      <c r="C27" s="458"/>
      <c r="D27" s="458"/>
      <c r="E27" s="458"/>
      <c r="F27" s="458"/>
      <c r="G27" s="458"/>
      <c r="H27" s="458"/>
      <c r="I27" s="458"/>
      <c r="J27" s="458"/>
      <c r="K27" s="458"/>
      <c r="L27" s="458"/>
      <c r="M27" s="458"/>
      <c r="N27" s="458"/>
      <c r="O27" s="458"/>
      <c r="P27" s="458"/>
      <c r="Q27" s="458"/>
      <c r="R27" s="458"/>
      <c r="S27" s="458"/>
      <c r="T27" s="458"/>
      <c r="U27" s="458"/>
      <c r="V27" s="458"/>
      <c r="W27" s="458"/>
      <c r="X27" s="458"/>
      <c r="Y27" s="458"/>
      <c r="Z27" s="458"/>
      <c r="AA27" s="458"/>
      <c r="AB27" s="458"/>
      <c r="AC27" s="458"/>
      <c r="AD27" s="459"/>
    </row>
    <row r="28" spans="1:41" ht="15" customHeight="1" x14ac:dyDescent="0.2">
      <c r="A28" s="357" t="s">
        <v>30</v>
      </c>
      <c r="B28" s="481" t="s">
        <v>31</v>
      </c>
      <c r="C28" s="482"/>
      <c r="D28" s="424" t="s">
        <v>99</v>
      </c>
      <c r="E28" s="425"/>
      <c r="F28" s="425"/>
      <c r="G28" s="425"/>
      <c r="H28" s="425"/>
      <c r="I28" s="425"/>
      <c r="J28" s="425"/>
      <c r="K28" s="425"/>
      <c r="L28" s="425"/>
      <c r="M28" s="425"/>
      <c r="N28" s="425"/>
      <c r="O28" s="460"/>
      <c r="P28" s="341" t="s">
        <v>33</v>
      </c>
      <c r="Q28" s="341" t="s">
        <v>34</v>
      </c>
      <c r="R28" s="341"/>
      <c r="S28" s="341"/>
      <c r="T28" s="341"/>
      <c r="U28" s="341"/>
      <c r="V28" s="341"/>
      <c r="W28" s="341"/>
      <c r="X28" s="341"/>
      <c r="Y28" s="341"/>
      <c r="Z28" s="341"/>
      <c r="AA28" s="341"/>
      <c r="AB28" s="341"/>
      <c r="AC28" s="341"/>
      <c r="AD28" s="442"/>
    </row>
    <row r="29" spans="1:41" ht="27" customHeight="1" x14ac:dyDescent="0.2">
      <c r="A29" s="358"/>
      <c r="B29" s="421"/>
      <c r="C29" s="449"/>
      <c r="D29" s="88" t="s">
        <v>35</v>
      </c>
      <c r="E29" s="88" t="s">
        <v>36</v>
      </c>
      <c r="F29" s="88" t="s">
        <v>37</v>
      </c>
      <c r="G29" s="88" t="s">
        <v>38</v>
      </c>
      <c r="H29" s="88" t="s">
        <v>39</v>
      </c>
      <c r="I29" s="88" t="s">
        <v>40</v>
      </c>
      <c r="J29" s="88" t="s">
        <v>41</v>
      </c>
      <c r="K29" s="88" t="s">
        <v>42</v>
      </c>
      <c r="L29" s="88" t="s">
        <v>43</v>
      </c>
      <c r="M29" s="88" t="s">
        <v>44</v>
      </c>
      <c r="N29" s="88" t="s">
        <v>45</v>
      </c>
      <c r="O29" s="88" t="s">
        <v>46</v>
      </c>
      <c r="P29" s="460"/>
      <c r="Q29" s="341"/>
      <c r="R29" s="341"/>
      <c r="S29" s="341"/>
      <c r="T29" s="341"/>
      <c r="U29" s="341"/>
      <c r="V29" s="341"/>
      <c r="W29" s="341"/>
      <c r="X29" s="341"/>
      <c r="Y29" s="341"/>
      <c r="Z29" s="341"/>
      <c r="AA29" s="341"/>
      <c r="AB29" s="341"/>
      <c r="AC29" s="341"/>
      <c r="AD29" s="442"/>
    </row>
    <row r="30" spans="1:41" ht="42" customHeight="1" thickBot="1" x14ac:dyDescent="0.25">
      <c r="A30" s="85"/>
      <c r="B30" s="354"/>
      <c r="C30" s="355"/>
      <c r="D30" s="89"/>
      <c r="E30" s="89"/>
      <c r="F30" s="89"/>
      <c r="G30" s="89"/>
      <c r="H30" s="89"/>
      <c r="I30" s="89"/>
      <c r="J30" s="89"/>
      <c r="K30" s="89"/>
      <c r="L30" s="89"/>
      <c r="M30" s="89"/>
      <c r="N30" s="89"/>
      <c r="O30" s="89"/>
      <c r="P30" s="86">
        <f>SUM(D30:O30)</f>
        <v>0</v>
      </c>
      <c r="Q30" s="342"/>
      <c r="R30" s="342"/>
      <c r="S30" s="342"/>
      <c r="T30" s="342"/>
      <c r="U30" s="342"/>
      <c r="V30" s="342"/>
      <c r="W30" s="342"/>
      <c r="X30" s="342"/>
      <c r="Y30" s="342"/>
      <c r="Z30" s="342"/>
      <c r="AA30" s="342"/>
      <c r="AB30" s="342"/>
      <c r="AC30" s="342"/>
      <c r="AD30" s="343"/>
    </row>
    <row r="31" spans="1:41" ht="45" customHeight="1" x14ac:dyDescent="0.2">
      <c r="A31" s="338" t="s">
        <v>48</v>
      </c>
      <c r="B31" s="339"/>
      <c r="C31" s="339"/>
      <c r="D31" s="339"/>
      <c r="E31" s="339"/>
      <c r="F31" s="339"/>
      <c r="G31" s="339"/>
      <c r="H31" s="339"/>
      <c r="I31" s="339"/>
      <c r="J31" s="339"/>
      <c r="K31" s="339"/>
      <c r="L31" s="339"/>
      <c r="M31" s="339"/>
      <c r="N31" s="339"/>
      <c r="O31" s="339"/>
      <c r="P31" s="339"/>
      <c r="Q31" s="339"/>
      <c r="R31" s="339"/>
      <c r="S31" s="339"/>
      <c r="T31" s="339"/>
      <c r="U31" s="339"/>
      <c r="V31" s="339"/>
      <c r="W31" s="339"/>
      <c r="X31" s="339"/>
      <c r="Y31" s="339"/>
      <c r="Z31" s="339"/>
      <c r="AA31" s="339"/>
      <c r="AB31" s="339"/>
      <c r="AC31" s="339"/>
      <c r="AD31" s="340"/>
    </row>
    <row r="32" spans="1:41" ht="23.25" customHeight="1" x14ac:dyDescent="0.2">
      <c r="A32" s="335" t="s">
        <v>49</v>
      </c>
      <c r="B32" s="341" t="s">
        <v>50</v>
      </c>
      <c r="C32" s="341" t="s">
        <v>31</v>
      </c>
      <c r="D32" s="341" t="s">
        <v>51</v>
      </c>
      <c r="E32" s="341"/>
      <c r="F32" s="341"/>
      <c r="G32" s="341"/>
      <c r="H32" s="341"/>
      <c r="I32" s="341"/>
      <c r="J32" s="341"/>
      <c r="K32" s="341"/>
      <c r="L32" s="341"/>
      <c r="M32" s="341"/>
      <c r="N32" s="341"/>
      <c r="O32" s="341"/>
      <c r="P32" s="341"/>
      <c r="Q32" s="341" t="s">
        <v>52</v>
      </c>
      <c r="R32" s="341"/>
      <c r="S32" s="341"/>
      <c r="T32" s="341"/>
      <c r="U32" s="341"/>
      <c r="V32" s="341"/>
      <c r="W32" s="341"/>
      <c r="X32" s="341"/>
      <c r="Y32" s="341"/>
      <c r="Z32" s="341"/>
      <c r="AA32" s="341"/>
      <c r="AB32" s="341"/>
      <c r="AC32" s="341"/>
      <c r="AD32" s="442"/>
      <c r="AG32" s="87"/>
      <c r="AH32" s="87"/>
      <c r="AI32" s="87"/>
      <c r="AJ32" s="87"/>
      <c r="AK32" s="87"/>
      <c r="AL32" s="87"/>
      <c r="AM32" s="87"/>
      <c r="AN32" s="87"/>
      <c r="AO32" s="87"/>
    </row>
    <row r="33" spans="1:41" ht="23.25" customHeight="1" x14ac:dyDescent="0.2">
      <c r="A33" s="335"/>
      <c r="B33" s="341"/>
      <c r="C33" s="356"/>
      <c r="D33" s="88" t="s">
        <v>35</v>
      </c>
      <c r="E33" s="88" t="s">
        <v>36</v>
      </c>
      <c r="F33" s="88" t="s">
        <v>37</v>
      </c>
      <c r="G33" s="88" t="s">
        <v>38</v>
      </c>
      <c r="H33" s="88" t="s">
        <v>39</v>
      </c>
      <c r="I33" s="88" t="s">
        <v>40</v>
      </c>
      <c r="J33" s="88" t="s">
        <v>41</v>
      </c>
      <c r="K33" s="88" t="s">
        <v>42</v>
      </c>
      <c r="L33" s="88" t="s">
        <v>43</v>
      </c>
      <c r="M33" s="88" t="s">
        <v>44</v>
      </c>
      <c r="N33" s="88" t="s">
        <v>45</v>
      </c>
      <c r="O33" s="88" t="s">
        <v>46</v>
      </c>
      <c r="P33" s="88" t="s">
        <v>33</v>
      </c>
      <c r="Q33" s="421" t="s">
        <v>53</v>
      </c>
      <c r="R33" s="422"/>
      <c r="S33" s="422"/>
      <c r="T33" s="422"/>
      <c r="U33" s="422"/>
      <c r="V33" s="449"/>
      <c r="W33" s="421" t="s">
        <v>54</v>
      </c>
      <c r="X33" s="422"/>
      <c r="Y33" s="422"/>
      <c r="Z33" s="449"/>
      <c r="AA33" s="421" t="s">
        <v>55</v>
      </c>
      <c r="AB33" s="422"/>
      <c r="AC33" s="422"/>
      <c r="AD33" s="423"/>
      <c r="AG33" s="87"/>
      <c r="AH33" s="87"/>
      <c r="AI33" s="87"/>
      <c r="AJ33" s="87"/>
      <c r="AK33" s="87"/>
      <c r="AL33" s="87"/>
      <c r="AM33" s="87"/>
      <c r="AN33" s="87"/>
      <c r="AO33" s="87"/>
    </row>
    <row r="34" spans="1:41" ht="33" customHeight="1" x14ac:dyDescent="0.2">
      <c r="A34" s="332" t="s">
        <v>101</v>
      </c>
      <c r="B34" s="479">
        <v>20</v>
      </c>
      <c r="C34" s="90" t="s">
        <v>57</v>
      </c>
      <c r="D34" s="89">
        <v>1</v>
      </c>
      <c r="E34" s="89">
        <v>1</v>
      </c>
      <c r="F34" s="89">
        <v>1</v>
      </c>
      <c r="G34" s="89">
        <v>1</v>
      </c>
      <c r="H34" s="89">
        <v>1</v>
      </c>
      <c r="I34" s="89">
        <v>1</v>
      </c>
      <c r="J34" s="89">
        <v>1</v>
      </c>
      <c r="K34" s="89">
        <v>1</v>
      </c>
      <c r="L34" s="89">
        <v>1</v>
      </c>
      <c r="M34" s="89">
        <v>1</v>
      </c>
      <c r="N34" s="89">
        <v>1</v>
      </c>
      <c r="O34" s="89">
        <v>1</v>
      </c>
      <c r="P34" s="196">
        <v>1</v>
      </c>
      <c r="Q34" s="564" t="s">
        <v>550</v>
      </c>
      <c r="R34" s="565"/>
      <c r="S34" s="565"/>
      <c r="T34" s="565"/>
      <c r="U34" s="565"/>
      <c r="V34" s="566"/>
      <c r="W34" s="518" t="s">
        <v>525</v>
      </c>
      <c r="X34" s="519"/>
      <c r="Y34" s="519"/>
      <c r="Z34" s="570"/>
      <c r="AA34" s="518" t="s">
        <v>534</v>
      </c>
      <c r="AB34" s="519"/>
      <c r="AC34" s="519"/>
      <c r="AD34" s="520"/>
      <c r="AG34" s="87"/>
      <c r="AH34" s="87"/>
      <c r="AI34" s="87"/>
      <c r="AJ34" s="87"/>
      <c r="AK34" s="87"/>
      <c r="AL34" s="87"/>
      <c r="AM34" s="87"/>
      <c r="AN34" s="87"/>
      <c r="AO34" s="87"/>
    </row>
    <row r="35" spans="1:41" ht="200" customHeight="1" thickBot="1" x14ac:dyDescent="0.25">
      <c r="A35" s="333"/>
      <c r="B35" s="480"/>
      <c r="C35" s="91" t="s">
        <v>61</v>
      </c>
      <c r="D35" s="253">
        <v>1</v>
      </c>
      <c r="E35" s="253">
        <v>1</v>
      </c>
      <c r="F35" s="253">
        <v>1</v>
      </c>
      <c r="G35" s="253">
        <v>1</v>
      </c>
      <c r="H35" s="93"/>
      <c r="I35" s="93"/>
      <c r="J35" s="93"/>
      <c r="K35" s="93"/>
      <c r="L35" s="93"/>
      <c r="M35" s="93"/>
      <c r="N35" s="93"/>
      <c r="O35" s="93"/>
      <c r="P35" s="255">
        <v>1</v>
      </c>
      <c r="Q35" s="567"/>
      <c r="R35" s="568"/>
      <c r="S35" s="568"/>
      <c r="T35" s="568"/>
      <c r="U35" s="568"/>
      <c r="V35" s="569"/>
      <c r="W35" s="521"/>
      <c r="X35" s="522"/>
      <c r="Y35" s="522"/>
      <c r="Z35" s="571"/>
      <c r="AA35" s="521"/>
      <c r="AB35" s="522"/>
      <c r="AC35" s="522"/>
      <c r="AD35" s="523"/>
      <c r="AE35" s="49"/>
      <c r="AG35" s="87"/>
      <c r="AH35" s="87"/>
      <c r="AI35" s="87"/>
      <c r="AJ35" s="87"/>
      <c r="AK35" s="87"/>
      <c r="AL35" s="87"/>
      <c r="AM35" s="87"/>
      <c r="AN35" s="87"/>
      <c r="AO35" s="87"/>
    </row>
    <row r="36" spans="1:41" ht="26.25" customHeight="1" x14ac:dyDescent="0.2">
      <c r="A36" s="334" t="s">
        <v>62</v>
      </c>
      <c r="B36" s="329" t="s">
        <v>63</v>
      </c>
      <c r="C36" s="461" t="s">
        <v>64</v>
      </c>
      <c r="D36" s="461"/>
      <c r="E36" s="461"/>
      <c r="F36" s="461"/>
      <c r="G36" s="461"/>
      <c r="H36" s="461"/>
      <c r="I36" s="461"/>
      <c r="J36" s="461"/>
      <c r="K36" s="461"/>
      <c r="L36" s="461"/>
      <c r="M36" s="461"/>
      <c r="N36" s="461"/>
      <c r="O36" s="461"/>
      <c r="P36" s="461"/>
      <c r="Q36" s="433" t="s">
        <v>65</v>
      </c>
      <c r="R36" s="434"/>
      <c r="S36" s="434"/>
      <c r="T36" s="434"/>
      <c r="U36" s="434"/>
      <c r="V36" s="434"/>
      <c r="W36" s="434"/>
      <c r="X36" s="434"/>
      <c r="Y36" s="434"/>
      <c r="Z36" s="434"/>
      <c r="AA36" s="434"/>
      <c r="AB36" s="434"/>
      <c r="AC36" s="434"/>
      <c r="AD36" s="435"/>
      <c r="AG36" s="87"/>
      <c r="AH36" s="87"/>
      <c r="AI36" s="87"/>
      <c r="AJ36" s="87"/>
      <c r="AK36" s="87"/>
      <c r="AL36" s="87"/>
      <c r="AM36" s="87"/>
      <c r="AN36" s="87"/>
      <c r="AO36" s="87"/>
    </row>
    <row r="37" spans="1:41" ht="26.25" customHeight="1" x14ac:dyDescent="0.2">
      <c r="A37" s="335"/>
      <c r="B37" s="330"/>
      <c r="C37" s="88" t="s">
        <v>66</v>
      </c>
      <c r="D37" s="88" t="s">
        <v>67</v>
      </c>
      <c r="E37" s="88" t="s">
        <v>68</v>
      </c>
      <c r="F37" s="88" t="s">
        <v>69</v>
      </c>
      <c r="G37" s="88" t="s">
        <v>70</v>
      </c>
      <c r="H37" s="88" t="s">
        <v>71</v>
      </c>
      <c r="I37" s="88" t="s">
        <v>72</v>
      </c>
      <c r="J37" s="88" t="s">
        <v>73</v>
      </c>
      <c r="K37" s="88" t="s">
        <v>74</v>
      </c>
      <c r="L37" s="88" t="s">
        <v>75</v>
      </c>
      <c r="M37" s="88" t="s">
        <v>76</v>
      </c>
      <c r="N37" s="88" t="s">
        <v>77</v>
      </c>
      <c r="O37" s="88" t="s">
        <v>78</v>
      </c>
      <c r="P37" s="88" t="s">
        <v>79</v>
      </c>
      <c r="Q37" s="424" t="s">
        <v>80</v>
      </c>
      <c r="R37" s="425"/>
      <c r="S37" s="425"/>
      <c r="T37" s="425"/>
      <c r="U37" s="425"/>
      <c r="V37" s="425"/>
      <c r="W37" s="425"/>
      <c r="X37" s="425"/>
      <c r="Y37" s="425"/>
      <c r="Z37" s="425"/>
      <c r="AA37" s="425"/>
      <c r="AB37" s="425"/>
      <c r="AC37" s="425"/>
      <c r="AD37" s="426"/>
      <c r="AG37" s="94"/>
      <c r="AH37" s="94"/>
      <c r="AI37" s="94"/>
      <c r="AJ37" s="94"/>
      <c r="AK37" s="94"/>
      <c r="AL37" s="94"/>
      <c r="AM37" s="94"/>
      <c r="AN37" s="94"/>
      <c r="AO37" s="94"/>
    </row>
    <row r="38" spans="1:41" ht="44" customHeight="1" x14ac:dyDescent="0.2">
      <c r="A38" s="332" t="s">
        <v>102</v>
      </c>
      <c r="B38" s="327">
        <v>8</v>
      </c>
      <c r="C38" s="90" t="s">
        <v>57</v>
      </c>
      <c r="D38" s="95">
        <v>0.03</v>
      </c>
      <c r="E38" s="95">
        <v>0.09</v>
      </c>
      <c r="F38" s="95">
        <v>0.09</v>
      </c>
      <c r="G38" s="95">
        <v>0.09</v>
      </c>
      <c r="H38" s="95">
        <v>0.09</v>
      </c>
      <c r="I38" s="95">
        <v>0.09</v>
      </c>
      <c r="J38" s="95">
        <v>0.09</v>
      </c>
      <c r="K38" s="95">
        <v>0.09</v>
      </c>
      <c r="L38" s="95">
        <v>0.09</v>
      </c>
      <c r="M38" s="95">
        <v>0.09</v>
      </c>
      <c r="N38" s="95">
        <v>0.09</v>
      </c>
      <c r="O38" s="95">
        <v>7.0000000000000007E-2</v>
      </c>
      <c r="P38" s="96">
        <f t="shared" ref="P38:P41" si="0">SUM(D38:O38)</f>
        <v>0.99999999999999978</v>
      </c>
      <c r="Q38" s="555" t="s">
        <v>533</v>
      </c>
      <c r="R38" s="556"/>
      <c r="S38" s="556"/>
      <c r="T38" s="556"/>
      <c r="U38" s="556"/>
      <c r="V38" s="556"/>
      <c r="W38" s="556"/>
      <c r="X38" s="556"/>
      <c r="Y38" s="556"/>
      <c r="Z38" s="556"/>
      <c r="AA38" s="556"/>
      <c r="AB38" s="556"/>
      <c r="AC38" s="556"/>
      <c r="AD38" s="557"/>
      <c r="AE38" s="97"/>
      <c r="AG38" s="98"/>
      <c r="AH38" s="98"/>
      <c r="AI38" s="98"/>
      <c r="AJ38" s="98"/>
      <c r="AK38" s="98"/>
      <c r="AL38" s="98"/>
      <c r="AM38" s="98"/>
      <c r="AN38" s="98"/>
      <c r="AO38" s="98"/>
    </row>
    <row r="39" spans="1:41" ht="75" customHeight="1" x14ac:dyDescent="0.2">
      <c r="A39" s="333"/>
      <c r="B39" s="328"/>
      <c r="C39" s="99" t="s">
        <v>61</v>
      </c>
      <c r="D39" s="100">
        <v>0.03</v>
      </c>
      <c r="E39" s="100">
        <v>0.09</v>
      </c>
      <c r="F39" s="100">
        <v>0.09</v>
      </c>
      <c r="G39" s="100">
        <v>0.09</v>
      </c>
      <c r="H39" s="100"/>
      <c r="I39" s="100"/>
      <c r="J39" s="100"/>
      <c r="K39" s="100"/>
      <c r="L39" s="100"/>
      <c r="M39" s="100"/>
      <c r="N39" s="100"/>
      <c r="O39" s="100"/>
      <c r="P39" s="101">
        <f t="shared" si="0"/>
        <v>0.3</v>
      </c>
      <c r="Q39" s="561"/>
      <c r="R39" s="562"/>
      <c r="S39" s="562"/>
      <c r="T39" s="562"/>
      <c r="U39" s="562"/>
      <c r="V39" s="562"/>
      <c r="W39" s="562"/>
      <c r="X39" s="562"/>
      <c r="Y39" s="562"/>
      <c r="Z39" s="562"/>
      <c r="AA39" s="562"/>
      <c r="AB39" s="562"/>
      <c r="AC39" s="562"/>
      <c r="AD39" s="563"/>
      <c r="AE39" s="97"/>
    </row>
    <row r="40" spans="1:41" ht="28.5" customHeight="1" x14ac:dyDescent="0.2">
      <c r="A40" s="333" t="s">
        <v>103</v>
      </c>
      <c r="B40" s="331">
        <v>12</v>
      </c>
      <c r="C40" s="102" t="s">
        <v>57</v>
      </c>
      <c r="D40" s="103">
        <v>0.05</v>
      </c>
      <c r="E40" s="103">
        <v>0.1</v>
      </c>
      <c r="F40" s="103">
        <v>0.25</v>
      </c>
      <c r="G40" s="103">
        <v>0.25</v>
      </c>
      <c r="H40" s="103">
        <v>0.35</v>
      </c>
      <c r="I40" s="103"/>
      <c r="J40" s="103"/>
      <c r="K40" s="103"/>
      <c r="L40" s="103"/>
      <c r="M40" s="103"/>
      <c r="N40" s="103"/>
      <c r="O40" s="103"/>
      <c r="P40" s="101">
        <f t="shared" si="0"/>
        <v>1</v>
      </c>
      <c r="Q40" s="555" t="s">
        <v>547</v>
      </c>
      <c r="R40" s="556"/>
      <c r="S40" s="556"/>
      <c r="T40" s="556"/>
      <c r="U40" s="556"/>
      <c r="V40" s="556"/>
      <c r="W40" s="556"/>
      <c r="X40" s="556"/>
      <c r="Y40" s="556"/>
      <c r="Z40" s="556"/>
      <c r="AA40" s="556"/>
      <c r="AB40" s="556"/>
      <c r="AC40" s="556"/>
      <c r="AD40" s="557"/>
      <c r="AE40" s="97"/>
    </row>
    <row r="41" spans="1:41" ht="82" customHeight="1" x14ac:dyDescent="0.2">
      <c r="A41" s="333"/>
      <c r="B41" s="328"/>
      <c r="C41" s="99" t="s">
        <v>61</v>
      </c>
      <c r="D41" s="100">
        <v>0.05</v>
      </c>
      <c r="E41" s="100">
        <v>0.1</v>
      </c>
      <c r="F41" s="324">
        <v>0.25</v>
      </c>
      <c r="G41" s="324">
        <v>0.1</v>
      </c>
      <c r="H41" s="100"/>
      <c r="I41" s="100"/>
      <c r="J41" s="100"/>
      <c r="K41" s="100"/>
      <c r="L41" s="104"/>
      <c r="M41" s="104"/>
      <c r="N41" s="104"/>
      <c r="O41" s="104"/>
      <c r="P41" s="101">
        <f t="shared" si="0"/>
        <v>0.5</v>
      </c>
      <c r="Q41" s="558"/>
      <c r="R41" s="559"/>
      <c r="S41" s="559"/>
      <c r="T41" s="559"/>
      <c r="U41" s="559"/>
      <c r="V41" s="559"/>
      <c r="W41" s="559"/>
      <c r="X41" s="559"/>
      <c r="Y41" s="559"/>
      <c r="Z41" s="559"/>
      <c r="AA41" s="559"/>
      <c r="AB41" s="559"/>
      <c r="AC41" s="559"/>
      <c r="AD41" s="560"/>
      <c r="AE41" s="97"/>
    </row>
    <row r="42" spans="1:41" x14ac:dyDescent="0.2">
      <c r="A42" s="50" t="s">
        <v>82</v>
      </c>
    </row>
  </sheetData>
  <mergeCells count="74">
    <mergeCell ref="AB4:AD4"/>
    <mergeCell ref="I7:J9"/>
    <mergeCell ref="K7:L9"/>
    <mergeCell ref="M7:N7"/>
    <mergeCell ref="A1:A4"/>
    <mergeCell ref="B1:AA1"/>
    <mergeCell ref="AB1:AD1"/>
    <mergeCell ref="B2:AA2"/>
    <mergeCell ref="AB2:AD2"/>
    <mergeCell ref="B3:AA4"/>
    <mergeCell ref="AB3:AD3"/>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Q20:AD20"/>
    <mergeCell ref="A22:B22"/>
    <mergeCell ref="A23:B23"/>
    <mergeCell ref="A25:B25"/>
    <mergeCell ref="A27:AD27"/>
    <mergeCell ref="A24:B24"/>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V33"/>
    <mergeCell ref="W33:Z33"/>
    <mergeCell ref="AA33:AD33"/>
    <mergeCell ref="A36:A37"/>
    <mergeCell ref="B36:B37"/>
    <mergeCell ref="C36:P36"/>
    <mergeCell ref="Q36:AD36"/>
    <mergeCell ref="Q37:AD37"/>
    <mergeCell ref="A34:A35"/>
    <mergeCell ref="B34:B35"/>
    <mergeCell ref="Q34:V35"/>
    <mergeCell ref="W34:Z35"/>
    <mergeCell ref="AA34:AD35"/>
    <mergeCell ref="A40:A41"/>
    <mergeCell ref="B40:B41"/>
    <mergeCell ref="Q40:AD41"/>
    <mergeCell ref="A38:A39"/>
    <mergeCell ref="B38:B39"/>
    <mergeCell ref="Q38:AD39"/>
  </mergeCells>
  <dataValidations count="3">
    <dataValidation type="list" allowBlank="1" showInputMessage="1" showErrorMessage="1" sqref="C7:C9" xr:uid="{00000000-0002-0000-02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200-000001000000}">
      <formula1>2000</formula1>
    </dataValidation>
    <dataValidation type="textLength" operator="lessThanOrEqual" allowBlank="1" showInputMessage="1" showErrorMessage="1" errorTitle="Máximo 2.000 caracteres" error="Máximo 2.000 caracteres" sqref="AA34 Q34 W34 Q38:AD41" xr:uid="{00000000-0002-0000-0200-000002000000}">
      <formula1>2000</formula1>
    </dataValidation>
  </dataValidations>
  <pageMargins left="0.25" right="0.25" top="0.75" bottom="0.75" header="0.3" footer="0.3"/>
  <pageSetup scale="20" fitToHeight="0" orientation="landscape"/>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O45"/>
  <sheetViews>
    <sheetView showGridLines="0" topLeftCell="P23" zoomScale="75" zoomScaleNormal="55" workbookViewId="0">
      <selection activeCell="P41" sqref="P41"/>
    </sheetView>
  </sheetViews>
  <sheetFormatPr baseColWidth="10" defaultColWidth="10.83203125" defaultRowHeight="15" x14ac:dyDescent="0.2"/>
  <cols>
    <col min="1" max="1" width="38.5" style="50" customWidth="1"/>
    <col min="2" max="2" width="15.5" style="50" customWidth="1"/>
    <col min="3" max="14" width="20.6640625" style="50" customWidth="1"/>
    <col min="15" max="15" width="16.1640625" style="50" customWidth="1"/>
    <col min="16" max="27" width="18.1640625" style="50" customWidth="1"/>
    <col min="28" max="28" width="22.6640625" style="50" customWidth="1"/>
    <col min="29" max="29" width="19" style="50" customWidth="1"/>
    <col min="30" max="30" width="19.5" style="50" customWidth="1"/>
    <col min="31" max="31" width="6.33203125" style="50" bestFit="1" customWidth="1"/>
    <col min="32" max="32" width="22.83203125" style="50" customWidth="1"/>
    <col min="33" max="33" width="18.5" style="50" bestFit="1" customWidth="1"/>
    <col min="34" max="34" width="8.5" style="50" customWidth="1"/>
    <col min="35" max="35" width="18.5" style="50" bestFit="1" customWidth="1"/>
    <col min="36" max="36" width="5.6640625" style="50" customWidth="1"/>
    <col min="37" max="37" width="18.5" style="50" bestFit="1" customWidth="1"/>
    <col min="38" max="38" width="4.6640625" style="50" customWidth="1"/>
    <col min="39" max="39" width="23" style="50" bestFit="1" customWidth="1"/>
    <col min="40" max="40" width="10.83203125" style="50"/>
    <col min="41" max="41" width="18.5" style="50" bestFit="1" customWidth="1"/>
    <col min="42" max="42" width="16.1640625" style="50" customWidth="1"/>
    <col min="43" max="16384" width="10.83203125" style="50"/>
  </cols>
  <sheetData>
    <row r="1" spans="1:30" ht="32.25" customHeight="1" x14ac:dyDescent="0.2">
      <c r="A1" s="361"/>
      <c r="B1" s="453" t="s">
        <v>0</v>
      </c>
      <c r="C1" s="454"/>
      <c r="D1" s="454"/>
      <c r="E1" s="454"/>
      <c r="F1" s="454"/>
      <c r="G1" s="454"/>
      <c r="H1" s="454"/>
      <c r="I1" s="454"/>
      <c r="J1" s="454"/>
      <c r="K1" s="454"/>
      <c r="L1" s="454"/>
      <c r="M1" s="454"/>
      <c r="N1" s="454"/>
      <c r="O1" s="454"/>
      <c r="P1" s="454"/>
      <c r="Q1" s="454"/>
      <c r="R1" s="454"/>
      <c r="S1" s="454"/>
      <c r="T1" s="454"/>
      <c r="U1" s="454"/>
      <c r="V1" s="454"/>
      <c r="W1" s="454"/>
      <c r="X1" s="454"/>
      <c r="Y1" s="454"/>
      <c r="Z1" s="454"/>
      <c r="AA1" s="455"/>
      <c r="AB1" s="549" t="s">
        <v>1</v>
      </c>
      <c r="AC1" s="550"/>
      <c r="AD1" s="551"/>
    </row>
    <row r="2" spans="1:30" ht="30.75" customHeight="1" x14ac:dyDescent="0.2">
      <c r="A2" s="362"/>
      <c r="B2" s="462" t="s">
        <v>2</v>
      </c>
      <c r="C2" s="463"/>
      <c r="D2" s="463"/>
      <c r="E2" s="463"/>
      <c r="F2" s="463"/>
      <c r="G2" s="463"/>
      <c r="H2" s="463"/>
      <c r="I2" s="463"/>
      <c r="J2" s="463"/>
      <c r="K2" s="463"/>
      <c r="L2" s="463"/>
      <c r="M2" s="463"/>
      <c r="N2" s="463"/>
      <c r="O2" s="463"/>
      <c r="P2" s="463"/>
      <c r="Q2" s="463"/>
      <c r="R2" s="463"/>
      <c r="S2" s="463"/>
      <c r="T2" s="463"/>
      <c r="U2" s="463"/>
      <c r="V2" s="463"/>
      <c r="W2" s="463"/>
      <c r="X2" s="463"/>
      <c r="Y2" s="463"/>
      <c r="Z2" s="463"/>
      <c r="AA2" s="464"/>
      <c r="AB2" s="552" t="s">
        <v>83</v>
      </c>
      <c r="AC2" s="553"/>
      <c r="AD2" s="554"/>
    </row>
    <row r="3" spans="1:30" ht="24" customHeight="1" x14ac:dyDescent="0.2">
      <c r="A3" s="362"/>
      <c r="B3" s="392" t="s">
        <v>4</v>
      </c>
      <c r="C3" s="393"/>
      <c r="D3" s="393"/>
      <c r="E3" s="393"/>
      <c r="F3" s="393"/>
      <c r="G3" s="393"/>
      <c r="H3" s="393"/>
      <c r="I3" s="393"/>
      <c r="J3" s="393"/>
      <c r="K3" s="393"/>
      <c r="L3" s="393"/>
      <c r="M3" s="393"/>
      <c r="N3" s="393"/>
      <c r="O3" s="393"/>
      <c r="P3" s="393"/>
      <c r="Q3" s="393"/>
      <c r="R3" s="393"/>
      <c r="S3" s="393"/>
      <c r="T3" s="393"/>
      <c r="U3" s="393"/>
      <c r="V3" s="393"/>
      <c r="W3" s="393"/>
      <c r="X3" s="393"/>
      <c r="Y3" s="393"/>
      <c r="Z3" s="393"/>
      <c r="AA3" s="394"/>
      <c r="AB3" s="552" t="s">
        <v>84</v>
      </c>
      <c r="AC3" s="553"/>
      <c r="AD3" s="554"/>
    </row>
    <row r="4" spans="1:30" ht="22" customHeight="1" thickBot="1" x14ac:dyDescent="0.25">
      <c r="A4" s="363"/>
      <c r="B4" s="395"/>
      <c r="C4" s="396"/>
      <c r="D4" s="396"/>
      <c r="E4" s="396"/>
      <c r="F4" s="396"/>
      <c r="G4" s="396"/>
      <c r="H4" s="396"/>
      <c r="I4" s="396"/>
      <c r="J4" s="396"/>
      <c r="K4" s="396"/>
      <c r="L4" s="396"/>
      <c r="M4" s="396"/>
      <c r="N4" s="396"/>
      <c r="O4" s="396"/>
      <c r="P4" s="396"/>
      <c r="Q4" s="396"/>
      <c r="R4" s="396"/>
      <c r="S4" s="396"/>
      <c r="T4" s="396"/>
      <c r="U4" s="396"/>
      <c r="V4" s="396"/>
      <c r="W4" s="396"/>
      <c r="X4" s="396"/>
      <c r="Y4" s="396"/>
      <c r="Z4" s="396"/>
      <c r="AA4" s="397"/>
      <c r="AB4" s="545" t="s">
        <v>6</v>
      </c>
      <c r="AC4" s="546"/>
      <c r="AD4" s="547"/>
    </row>
    <row r="5" spans="1:30" ht="9" customHeight="1" thickBot="1" x14ac:dyDescent="0.25">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2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
      <c r="A7" s="379" t="s">
        <v>20</v>
      </c>
      <c r="B7" s="380"/>
      <c r="C7" s="539" t="s">
        <v>38</v>
      </c>
      <c r="D7" s="379" t="s">
        <v>8</v>
      </c>
      <c r="E7" s="542"/>
      <c r="F7" s="542"/>
      <c r="G7" s="542"/>
      <c r="H7" s="380"/>
      <c r="I7" s="548">
        <v>44687</v>
      </c>
      <c r="J7" s="488"/>
      <c r="K7" s="379" t="s">
        <v>10</v>
      </c>
      <c r="L7" s="380"/>
      <c r="M7" s="483" t="s">
        <v>11</v>
      </c>
      <c r="N7" s="484"/>
      <c r="O7" s="388"/>
      <c r="P7" s="389"/>
      <c r="Q7" s="54"/>
      <c r="R7" s="54"/>
      <c r="S7" s="54"/>
      <c r="T7" s="54"/>
      <c r="U7" s="54"/>
      <c r="V7" s="54"/>
      <c r="W7" s="54"/>
      <c r="X7" s="54"/>
      <c r="Y7" s="54"/>
      <c r="Z7" s="55"/>
      <c r="AA7" s="54"/>
      <c r="AB7" s="54"/>
      <c r="AC7" s="60"/>
      <c r="AD7" s="61"/>
    </row>
    <row r="8" spans="1:30" x14ac:dyDescent="0.2">
      <c r="A8" s="383"/>
      <c r="B8" s="384"/>
      <c r="C8" s="540"/>
      <c r="D8" s="383"/>
      <c r="E8" s="543"/>
      <c r="F8" s="543"/>
      <c r="G8" s="543"/>
      <c r="H8" s="384"/>
      <c r="I8" s="489"/>
      <c r="J8" s="490"/>
      <c r="K8" s="383"/>
      <c r="L8" s="384"/>
      <c r="M8" s="476" t="s">
        <v>12</v>
      </c>
      <c r="N8" s="477"/>
      <c r="O8" s="404"/>
      <c r="P8" s="405"/>
      <c r="Q8" s="54"/>
      <c r="R8" s="54"/>
      <c r="S8" s="54"/>
      <c r="T8" s="54"/>
      <c r="U8" s="54"/>
      <c r="V8" s="54"/>
      <c r="W8" s="54"/>
      <c r="X8" s="54"/>
      <c r="Y8" s="54"/>
      <c r="Z8" s="55"/>
      <c r="AA8" s="54"/>
      <c r="AB8" s="54"/>
      <c r="AC8" s="60"/>
      <c r="AD8" s="61"/>
    </row>
    <row r="9" spans="1:30" ht="16" thickBot="1" x14ac:dyDescent="0.25">
      <c r="A9" s="381"/>
      <c r="B9" s="382"/>
      <c r="C9" s="541"/>
      <c r="D9" s="381"/>
      <c r="E9" s="544"/>
      <c r="F9" s="544"/>
      <c r="G9" s="544"/>
      <c r="H9" s="382"/>
      <c r="I9" s="491"/>
      <c r="J9" s="492"/>
      <c r="K9" s="381"/>
      <c r="L9" s="382"/>
      <c r="M9" s="390" t="s">
        <v>13</v>
      </c>
      <c r="N9" s="391"/>
      <c r="O9" s="406" t="s">
        <v>85</v>
      </c>
      <c r="P9" s="407"/>
      <c r="Q9" s="54"/>
      <c r="R9" s="54"/>
      <c r="S9" s="54"/>
      <c r="T9" s="54"/>
      <c r="U9" s="54"/>
      <c r="V9" s="54"/>
      <c r="W9" s="54"/>
      <c r="X9" s="54"/>
      <c r="Y9" s="54"/>
      <c r="Z9" s="55"/>
      <c r="AA9" s="54"/>
      <c r="AB9" s="54"/>
      <c r="AC9" s="60"/>
      <c r="AD9" s="61"/>
    </row>
    <row r="10" spans="1:30" ht="15" customHeight="1" thickBot="1" x14ac:dyDescent="0.25">
      <c r="A10" s="171"/>
      <c r="B10" s="172"/>
      <c r="C10" s="172"/>
      <c r="D10" s="65"/>
      <c r="E10" s="65"/>
      <c r="F10" s="65"/>
      <c r="G10" s="65"/>
      <c r="H10" s="65"/>
      <c r="I10" s="168"/>
      <c r="J10" s="168"/>
      <c r="K10" s="65"/>
      <c r="L10" s="65"/>
      <c r="M10" s="169"/>
      <c r="N10" s="169"/>
      <c r="O10" s="170"/>
      <c r="P10" s="170"/>
      <c r="Q10" s="172"/>
      <c r="R10" s="172"/>
      <c r="S10" s="172"/>
      <c r="T10" s="172"/>
      <c r="U10" s="172"/>
      <c r="V10" s="172"/>
      <c r="W10" s="172"/>
      <c r="X10" s="172"/>
      <c r="Y10" s="172"/>
      <c r="Z10" s="173"/>
      <c r="AA10" s="172"/>
      <c r="AB10" s="172"/>
      <c r="AC10" s="174"/>
      <c r="AD10" s="175"/>
    </row>
    <row r="11" spans="1:30" ht="15" customHeight="1" x14ac:dyDescent="0.2">
      <c r="A11" s="379" t="s">
        <v>7</v>
      </c>
      <c r="B11" s="380"/>
      <c r="C11" s="398" t="s">
        <v>86</v>
      </c>
      <c r="D11" s="399"/>
      <c r="E11" s="399"/>
      <c r="F11" s="399"/>
      <c r="G11" s="399"/>
      <c r="H11" s="399"/>
      <c r="I11" s="399"/>
      <c r="J11" s="399"/>
      <c r="K11" s="399"/>
      <c r="L11" s="399"/>
      <c r="M11" s="399"/>
      <c r="N11" s="399"/>
      <c r="O11" s="399"/>
      <c r="P11" s="399"/>
      <c r="Q11" s="399"/>
      <c r="R11" s="399"/>
      <c r="S11" s="399"/>
      <c r="T11" s="399"/>
      <c r="U11" s="399"/>
      <c r="V11" s="399"/>
      <c r="W11" s="399"/>
      <c r="X11" s="399"/>
      <c r="Y11" s="399"/>
      <c r="Z11" s="399"/>
      <c r="AA11" s="399"/>
      <c r="AB11" s="399"/>
      <c r="AC11" s="399"/>
      <c r="AD11" s="400"/>
    </row>
    <row r="12" spans="1:30" ht="15" customHeight="1" x14ac:dyDescent="0.2">
      <c r="A12" s="383"/>
      <c r="B12" s="384"/>
      <c r="C12" s="392"/>
      <c r="D12" s="393"/>
      <c r="E12" s="393"/>
      <c r="F12" s="393"/>
      <c r="G12" s="393"/>
      <c r="H12" s="393"/>
      <c r="I12" s="393"/>
      <c r="J12" s="393"/>
      <c r="K12" s="393"/>
      <c r="L12" s="393"/>
      <c r="M12" s="393"/>
      <c r="N12" s="393"/>
      <c r="O12" s="393"/>
      <c r="P12" s="393"/>
      <c r="Q12" s="393"/>
      <c r="R12" s="393"/>
      <c r="S12" s="393"/>
      <c r="T12" s="393"/>
      <c r="U12" s="393"/>
      <c r="V12" s="393"/>
      <c r="W12" s="393"/>
      <c r="X12" s="393"/>
      <c r="Y12" s="393"/>
      <c r="Z12" s="393"/>
      <c r="AA12" s="393"/>
      <c r="AB12" s="393"/>
      <c r="AC12" s="393"/>
      <c r="AD12" s="394"/>
    </row>
    <row r="13" spans="1:30" ht="15" customHeight="1" thickBot="1" x14ac:dyDescent="0.25">
      <c r="A13" s="381"/>
      <c r="B13" s="382"/>
      <c r="C13" s="395"/>
      <c r="D13" s="396"/>
      <c r="E13" s="396"/>
      <c r="F13" s="396"/>
      <c r="G13" s="396"/>
      <c r="H13" s="396"/>
      <c r="I13" s="396"/>
      <c r="J13" s="396"/>
      <c r="K13" s="396"/>
      <c r="L13" s="396"/>
      <c r="M13" s="396"/>
      <c r="N13" s="396"/>
      <c r="O13" s="396"/>
      <c r="P13" s="396"/>
      <c r="Q13" s="396"/>
      <c r="R13" s="396"/>
      <c r="S13" s="396"/>
      <c r="T13" s="396"/>
      <c r="U13" s="396"/>
      <c r="V13" s="396"/>
      <c r="W13" s="396"/>
      <c r="X13" s="396"/>
      <c r="Y13" s="396"/>
      <c r="Z13" s="396"/>
      <c r="AA13" s="396"/>
      <c r="AB13" s="396"/>
      <c r="AC13" s="396"/>
      <c r="AD13" s="397"/>
    </row>
    <row r="14" spans="1:30" ht="9" customHeight="1" thickBot="1" x14ac:dyDescent="0.25">
      <c r="A14" s="67"/>
      <c r="B14" s="68"/>
      <c r="C14" s="70"/>
      <c r="D14" s="70"/>
      <c r="E14" s="70"/>
      <c r="F14" s="70"/>
      <c r="G14" s="70"/>
      <c r="H14" s="70"/>
      <c r="I14" s="70"/>
      <c r="J14" s="70"/>
      <c r="K14" s="70"/>
      <c r="L14" s="70"/>
      <c r="M14" s="70"/>
      <c r="N14" s="70"/>
      <c r="O14" s="70"/>
      <c r="P14" s="70"/>
      <c r="Q14" s="70"/>
      <c r="R14" s="65"/>
      <c r="S14" s="65"/>
      <c r="T14" s="65"/>
      <c r="U14" s="65"/>
      <c r="V14" s="65"/>
      <c r="W14" s="65"/>
      <c r="X14" s="65"/>
      <c r="Y14" s="65"/>
      <c r="Z14" s="65"/>
      <c r="AA14" s="65"/>
      <c r="AB14" s="65"/>
      <c r="AC14" s="65"/>
      <c r="AD14" s="66"/>
    </row>
    <row r="15" spans="1:30" ht="39" customHeight="1" thickBot="1" x14ac:dyDescent="0.25">
      <c r="A15" s="493" t="s">
        <v>14</v>
      </c>
      <c r="B15" s="494"/>
      <c r="C15" s="465" t="s">
        <v>87</v>
      </c>
      <c r="D15" s="466"/>
      <c r="E15" s="466"/>
      <c r="F15" s="466"/>
      <c r="G15" s="466"/>
      <c r="H15" s="466"/>
      <c r="I15" s="466"/>
      <c r="J15" s="466"/>
      <c r="K15" s="467"/>
      <c r="L15" s="408" t="s">
        <v>15</v>
      </c>
      <c r="M15" s="475"/>
      <c r="N15" s="475"/>
      <c r="O15" s="475"/>
      <c r="P15" s="475"/>
      <c r="Q15" s="409"/>
      <c r="R15" s="385" t="s">
        <v>88</v>
      </c>
      <c r="S15" s="386"/>
      <c r="T15" s="386"/>
      <c r="U15" s="386"/>
      <c r="V15" s="386"/>
      <c r="W15" s="386"/>
      <c r="X15" s="387"/>
      <c r="Y15" s="408" t="s">
        <v>16</v>
      </c>
      <c r="Z15" s="409"/>
      <c r="AA15" s="465" t="s">
        <v>89</v>
      </c>
      <c r="AB15" s="466"/>
      <c r="AC15" s="466"/>
      <c r="AD15" s="467"/>
    </row>
    <row r="16" spans="1:30" ht="9" customHeight="1" thickBot="1" x14ac:dyDescent="0.25">
      <c r="A16" s="59"/>
      <c r="B16" s="54"/>
      <c r="C16" s="478"/>
      <c r="D16" s="478"/>
      <c r="E16" s="478"/>
      <c r="F16" s="478"/>
      <c r="G16" s="478"/>
      <c r="H16" s="478"/>
      <c r="I16" s="478"/>
      <c r="J16" s="478"/>
      <c r="K16" s="478"/>
      <c r="L16" s="478"/>
      <c r="M16" s="478"/>
      <c r="N16" s="478"/>
      <c r="O16" s="478"/>
      <c r="P16" s="478"/>
      <c r="Q16" s="478"/>
      <c r="R16" s="478"/>
      <c r="S16" s="478"/>
      <c r="T16" s="478"/>
      <c r="U16" s="478"/>
      <c r="V16" s="478"/>
      <c r="W16" s="478"/>
      <c r="X16" s="478"/>
      <c r="Y16" s="478"/>
      <c r="Z16" s="478"/>
      <c r="AA16" s="478"/>
      <c r="AB16" s="478"/>
      <c r="AC16" s="73"/>
      <c r="AD16" s="74"/>
    </row>
    <row r="17" spans="1:41" s="76" customFormat="1" ht="37.5" customHeight="1" thickBot="1" x14ac:dyDescent="0.25">
      <c r="A17" s="493" t="s">
        <v>17</v>
      </c>
      <c r="B17" s="494"/>
      <c r="C17" s="439" t="s">
        <v>104</v>
      </c>
      <c r="D17" s="440"/>
      <c r="E17" s="440"/>
      <c r="F17" s="440"/>
      <c r="G17" s="440"/>
      <c r="H17" s="440"/>
      <c r="I17" s="440"/>
      <c r="J17" s="440"/>
      <c r="K17" s="440"/>
      <c r="L17" s="440"/>
      <c r="M17" s="440"/>
      <c r="N17" s="440"/>
      <c r="O17" s="440"/>
      <c r="P17" s="440"/>
      <c r="Q17" s="441"/>
      <c r="R17" s="408" t="s">
        <v>91</v>
      </c>
      <c r="S17" s="475"/>
      <c r="T17" s="475"/>
      <c r="U17" s="475"/>
      <c r="V17" s="409"/>
      <c r="W17" s="528">
        <v>776</v>
      </c>
      <c r="X17" s="529"/>
      <c r="Y17" s="475" t="s">
        <v>19</v>
      </c>
      <c r="Z17" s="475"/>
      <c r="AA17" s="475"/>
      <c r="AB17" s="409"/>
      <c r="AC17" s="417">
        <v>0.15</v>
      </c>
      <c r="AD17" s="418"/>
    </row>
    <row r="18" spans="1:41" ht="16.5" customHeight="1" thickBot="1" x14ac:dyDescent="0.2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25">
      <c r="A19" s="408" t="s">
        <v>22</v>
      </c>
      <c r="B19" s="475"/>
      <c r="C19" s="475"/>
      <c r="D19" s="475"/>
      <c r="E19" s="475"/>
      <c r="F19" s="475"/>
      <c r="G19" s="475"/>
      <c r="H19" s="475"/>
      <c r="I19" s="475"/>
      <c r="J19" s="475"/>
      <c r="K19" s="475"/>
      <c r="L19" s="475"/>
      <c r="M19" s="475"/>
      <c r="N19" s="475"/>
      <c r="O19" s="475"/>
      <c r="P19" s="475"/>
      <c r="Q19" s="475"/>
      <c r="R19" s="475"/>
      <c r="S19" s="475"/>
      <c r="T19" s="475"/>
      <c r="U19" s="475"/>
      <c r="V19" s="475"/>
      <c r="W19" s="475"/>
      <c r="X19" s="475"/>
      <c r="Y19" s="475"/>
      <c r="Z19" s="475"/>
      <c r="AA19" s="475"/>
      <c r="AB19" s="475"/>
      <c r="AC19" s="475"/>
      <c r="AD19" s="409"/>
      <c r="AE19" s="83"/>
      <c r="AF19" s="83"/>
    </row>
    <row r="20" spans="1:41" ht="32.25" customHeight="1" thickBot="1" x14ac:dyDescent="0.25">
      <c r="A20" s="82"/>
      <c r="B20" s="60"/>
      <c r="C20" s="376" t="s">
        <v>92</v>
      </c>
      <c r="D20" s="377"/>
      <c r="E20" s="377"/>
      <c r="F20" s="377"/>
      <c r="G20" s="377"/>
      <c r="H20" s="377"/>
      <c r="I20" s="377"/>
      <c r="J20" s="377"/>
      <c r="K20" s="377"/>
      <c r="L20" s="377"/>
      <c r="M20" s="377"/>
      <c r="N20" s="377"/>
      <c r="O20" s="377"/>
      <c r="P20" s="378"/>
      <c r="Q20" s="373" t="s">
        <v>93</v>
      </c>
      <c r="R20" s="374"/>
      <c r="S20" s="374"/>
      <c r="T20" s="374"/>
      <c r="U20" s="374"/>
      <c r="V20" s="374"/>
      <c r="W20" s="374"/>
      <c r="X20" s="374"/>
      <c r="Y20" s="374"/>
      <c r="Z20" s="374"/>
      <c r="AA20" s="374"/>
      <c r="AB20" s="374"/>
      <c r="AC20" s="374"/>
      <c r="AD20" s="375"/>
      <c r="AE20" s="83"/>
      <c r="AF20" s="83"/>
    </row>
    <row r="21" spans="1:41" ht="32.25" customHeight="1" thickBot="1" x14ac:dyDescent="0.25">
      <c r="A21" s="59"/>
      <c r="B21" s="54"/>
      <c r="C21" s="197" t="s">
        <v>35</v>
      </c>
      <c r="D21" s="198" t="s">
        <v>36</v>
      </c>
      <c r="E21" s="198" t="s">
        <v>37</v>
      </c>
      <c r="F21" s="198" t="s">
        <v>38</v>
      </c>
      <c r="G21" s="198" t="s">
        <v>39</v>
      </c>
      <c r="H21" s="198" t="s">
        <v>40</v>
      </c>
      <c r="I21" s="198" t="s">
        <v>41</v>
      </c>
      <c r="J21" s="198" t="s">
        <v>42</v>
      </c>
      <c r="K21" s="198" t="s">
        <v>43</v>
      </c>
      <c r="L21" s="198" t="s">
        <v>44</v>
      </c>
      <c r="M21" s="198" t="s">
        <v>45</v>
      </c>
      <c r="N21" s="198" t="s">
        <v>46</v>
      </c>
      <c r="O21" s="198" t="s">
        <v>33</v>
      </c>
      <c r="P21" s="199" t="s">
        <v>94</v>
      </c>
      <c r="Q21" s="197" t="s">
        <v>35</v>
      </c>
      <c r="R21" s="198" t="s">
        <v>36</v>
      </c>
      <c r="S21" s="198" t="s">
        <v>37</v>
      </c>
      <c r="T21" s="198" t="s">
        <v>38</v>
      </c>
      <c r="U21" s="198" t="s">
        <v>39</v>
      </c>
      <c r="V21" s="198" t="s">
        <v>40</v>
      </c>
      <c r="W21" s="198" t="s">
        <v>41</v>
      </c>
      <c r="X21" s="198" t="s">
        <v>42</v>
      </c>
      <c r="Y21" s="198" t="s">
        <v>43</v>
      </c>
      <c r="Z21" s="198" t="s">
        <v>44</v>
      </c>
      <c r="AA21" s="198" t="s">
        <v>45</v>
      </c>
      <c r="AB21" s="198" t="s">
        <v>46</v>
      </c>
      <c r="AC21" s="198" t="s">
        <v>33</v>
      </c>
      <c r="AD21" s="199" t="s">
        <v>94</v>
      </c>
      <c r="AE21" s="3"/>
      <c r="AF21" s="3"/>
    </row>
    <row r="22" spans="1:41" ht="32.25" customHeight="1" x14ac:dyDescent="0.2">
      <c r="A22" s="334" t="s">
        <v>95</v>
      </c>
      <c r="B22" s="433"/>
      <c r="C22" s="182">
        <v>0</v>
      </c>
      <c r="D22" s="182">
        <v>0</v>
      </c>
      <c r="E22" s="182">
        <v>0</v>
      </c>
      <c r="F22" s="182">
        <v>0</v>
      </c>
      <c r="G22" s="182">
        <v>0</v>
      </c>
      <c r="H22" s="182">
        <v>0</v>
      </c>
      <c r="I22" s="182">
        <v>0</v>
      </c>
      <c r="J22" s="182">
        <v>0</v>
      </c>
      <c r="K22" s="182">
        <v>0</v>
      </c>
      <c r="L22" s="182">
        <v>0</v>
      </c>
      <c r="M22" s="182">
        <v>0</v>
      </c>
      <c r="N22" s="182">
        <v>0</v>
      </c>
      <c r="O22" s="180">
        <f>SUM(C22:N22)</f>
        <v>0</v>
      </c>
      <c r="P22" s="183"/>
      <c r="Q22" s="182">
        <v>245740000</v>
      </c>
      <c r="R22" s="180"/>
      <c r="S22" s="180"/>
      <c r="T22" s="180"/>
      <c r="U22" s="180"/>
      <c r="V22" s="180"/>
      <c r="W22" s="180"/>
      <c r="X22" s="180"/>
      <c r="Y22" s="180"/>
      <c r="Z22" s="180"/>
      <c r="AA22" s="180"/>
      <c r="AB22" s="180"/>
      <c r="AC22" s="180">
        <f>SUM(Q22:AB22)</f>
        <v>245740000</v>
      </c>
      <c r="AD22" s="187"/>
      <c r="AE22" s="3"/>
      <c r="AF22" s="3"/>
    </row>
    <row r="23" spans="1:41" ht="32.25" customHeight="1" x14ac:dyDescent="0.2">
      <c r="A23" s="335" t="s">
        <v>96</v>
      </c>
      <c r="B23" s="424"/>
      <c r="C23" s="177"/>
      <c r="D23" s="176"/>
      <c r="E23" s="176"/>
      <c r="F23" s="176"/>
      <c r="G23" s="176"/>
      <c r="H23" s="176"/>
      <c r="I23" s="176"/>
      <c r="J23" s="176"/>
      <c r="K23" s="176"/>
      <c r="L23" s="176"/>
      <c r="M23" s="176"/>
      <c r="N23" s="176"/>
      <c r="O23" s="176">
        <f>SUM(C23:N23)</f>
        <v>0</v>
      </c>
      <c r="P23" s="195" t="str">
        <f>IFERROR(O23/(SUMIF(C23:N23,"&gt;0",C22:N22))," ")</f>
        <v xml:space="preserve"> </v>
      </c>
      <c r="Q23" s="177">
        <v>245740000</v>
      </c>
      <c r="R23" s="176"/>
      <c r="S23" s="176"/>
      <c r="T23" s="176"/>
      <c r="U23" s="176"/>
      <c r="V23" s="176"/>
      <c r="W23" s="176"/>
      <c r="X23" s="176"/>
      <c r="Y23" s="176"/>
      <c r="Z23" s="176"/>
      <c r="AA23" s="176"/>
      <c r="AB23" s="176"/>
      <c r="AC23" s="176">
        <f>SUM(Q23:AB23)</f>
        <v>245740000</v>
      </c>
      <c r="AD23" s="185">
        <f>IFERROR(AC23/(SUMIF(Q23:AB23,"&gt;0",Q22:AB22))," ")</f>
        <v>1</v>
      </c>
      <c r="AE23" s="3"/>
      <c r="AF23" s="3"/>
    </row>
    <row r="24" spans="1:41" ht="32.25" customHeight="1" x14ac:dyDescent="0.2">
      <c r="A24" s="335" t="s">
        <v>97</v>
      </c>
      <c r="B24" s="424"/>
      <c r="C24" s="177"/>
      <c r="D24" s="176"/>
      <c r="E24" s="176"/>
      <c r="F24" s="176"/>
      <c r="G24" s="176"/>
      <c r="H24" s="176"/>
      <c r="I24" s="176"/>
      <c r="J24" s="176"/>
      <c r="K24" s="176"/>
      <c r="L24" s="176"/>
      <c r="M24" s="176"/>
      <c r="N24" s="176"/>
      <c r="O24" s="176">
        <f>SUM(C24:N24)</f>
        <v>0</v>
      </c>
      <c r="P24" s="181"/>
      <c r="Q24" s="177"/>
      <c r="R24" s="176">
        <v>22340000</v>
      </c>
      <c r="S24" s="176">
        <v>22340000</v>
      </c>
      <c r="T24" s="176">
        <v>22340000</v>
      </c>
      <c r="U24" s="176">
        <v>22340000</v>
      </c>
      <c r="V24" s="176">
        <v>22340000</v>
      </c>
      <c r="W24" s="176">
        <v>22340000</v>
      </c>
      <c r="X24" s="176">
        <v>22340000</v>
      </c>
      <c r="Y24" s="176">
        <v>22340000</v>
      </c>
      <c r="Z24" s="176">
        <v>22340000</v>
      </c>
      <c r="AA24" s="176">
        <v>22340000</v>
      </c>
      <c r="AB24" s="176">
        <v>22340000</v>
      </c>
      <c r="AC24" s="176">
        <f>SUM(Q24:AB24)</f>
        <v>245740000</v>
      </c>
      <c r="AD24" s="185"/>
      <c r="AE24" s="3"/>
      <c r="AF24" s="3"/>
    </row>
    <row r="25" spans="1:41" ht="32.25" customHeight="1" thickBot="1" x14ac:dyDescent="0.25">
      <c r="A25" s="526" t="s">
        <v>98</v>
      </c>
      <c r="B25" s="527"/>
      <c r="C25" s="178">
        <v>0</v>
      </c>
      <c r="D25" s="178">
        <v>0</v>
      </c>
      <c r="E25" s="178">
        <v>0</v>
      </c>
      <c r="F25" s="178">
        <v>0</v>
      </c>
      <c r="G25" s="178">
        <v>0</v>
      </c>
      <c r="H25" s="178">
        <v>0</v>
      </c>
      <c r="I25" s="178">
        <v>0</v>
      </c>
      <c r="J25" s="178">
        <v>0</v>
      </c>
      <c r="K25" s="178">
        <v>0</v>
      </c>
      <c r="L25" s="178">
        <v>0</v>
      </c>
      <c r="M25" s="178">
        <v>0</v>
      </c>
      <c r="N25" s="178">
        <v>0</v>
      </c>
      <c r="O25" s="179">
        <f>SUM(C25:N25)</f>
        <v>0</v>
      </c>
      <c r="P25" s="184" t="str">
        <f>IFERROR(O25/(SUMIF(C25:N25,"&gt;0",C24:N24))," ")</f>
        <v xml:space="preserve"> </v>
      </c>
      <c r="Q25" s="178">
        <v>0</v>
      </c>
      <c r="R25" s="317">
        <v>1230600</v>
      </c>
      <c r="S25" s="179">
        <v>22340000</v>
      </c>
      <c r="T25" s="286">
        <v>22340000</v>
      </c>
      <c r="U25" s="179"/>
      <c r="V25" s="179"/>
      <c r="W25" s="179"/>
      <c r="X25" s="179"/>
      <c r="Y25" s="179"/>
      <c r="Z25" s="179"/>
      <c r="AA25" s="179"/>
      <c r="AB25" s="179"/>
      <c r="AC25" s="179">
        <f>SUM(Q25:AB25)</f>
        <v>45910600</v>
      </c>
      <c r="AD25" s="186">
        <f>IFERROR(AC25/(SUMIF(Q25:AB25,"&gt;0",Q24:AB24))," ")</f>
        <v>0.68502834974634441</v>
      </c>
      <c r="AE25" s="3"/>
      <c r="AF25" s="3"/>
    </row>
    <row r="26" spans="1:41" ht="32.25" customHeight="1" thickBot="1" x14ac:dyDescent="0.25">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5"/>
    </row>
    <row r="27" spans="1:41" ht="34" customHeight="1" x14ac:dyDescent="0.2">
      <c r="A27" s="456" t="s">
        <v>29</v>
      </c>
      <c r="B27" s="457"/>
      <c r="C27" s="458"/>
      <c r="D27" s="458"/>
      <c r="E27" s="458"/>
      <c r="F27" s="458"/>
      <c r="G27" s="458"/>
      <c r="H27" s="458"/>
      <c r="I27" s="458"/>
      <c r="J27" s="458"/>
      <c r="K27" s="458"/>
      <c r="L27" s="458"/>
      <c r="M27" s="458"/>
      <c r="N27" s="458"/>
      <c r="O27" s="458"/>
      <c r="P27" s="458"/>
      <c r="Q27" s="458"/>
      <c r="R27" s="458"/>
      <c r="S27" s="458"/>
      <c r="T27" s="458"/>
      <c r="U27" s="458"/>
      <c r="V27" s="458"/>
      <c r="W27" s="458"/>
      <c r="X27" s="458"/>
      <c r="Y27" s="458"/>
      <c r="Z27" s="458"/>
      <c r="AA27" s="458"/>
      <c r="AB27" s="458"/>
      <c r="AC27" s="458"/>
      <c r="AD27" s="459"/>
    </row>
    <row r="28" spans="1:41" ht="15" customHeight="1" x14ac:dyDescent="0.2">
      <c r="A28" s="357" t="s">
        <v>30</v>
      </c>
      <c r="B28" s="481" t="s">
        <v>31</v>
      </c>
      <c r="C28" s="482"/>
      <c r="D28" s="424" t="s">
        <v>99</v>
      </c>
      <c r="E28" s="425"/>
      <c r="F28" s="425"/>
      <c r="G28" s="425"/>
      <c r="H28" s="425"/>
      <c r="I28" s="425"/>
      <c r="J28" s="425"/>
      <c r="K28" s="425"/>
      <c r="L28" s="425"/>
      <c r="M28" s="425"/>
      <c r="N28" s="425"/>
      <c r="O28" s="460"/>
      <c r="P28" s="341" t="s">
        <v>33</v>
      </c>
      <c r="Q28" s="341" t="s">
        <v>34</v>
      </c>
      <c r="R28" s="341"/>
      <c r="S28" s="341"/>
      <c r="T28" s="341"/>
      <c r="U28" s="341"/>
      <c r="V28" s="341"/>
      <c r="W28" s="341"/>
      <c r="X28" s="341"/>
      <c r="Y28" s="341"/>
      <c r="Z28" s="341"/>
      <c r="AA28" s="341"/>
      <c r="AB28" s="341"/>
      <c r="AC28" s="341"/>
      <c r="AD28" s="442"/>
    </row>
    <row r="29" spans="1:41" ht="27" customHeight="1" x14ac:dyDescent="0.2">
      <c r="A29" s="358"/>
      <c r="B29" s="421"/>
      <c r="C29" s="449"/>
      <c r="D29" s="88" t="s">
        <v>35</v>
      </c>
      <c r="E29" s="88" t="s">
        <v>36</v>
      </c>
      <c r="F29" s="88" t="s">
        <v>37</v>
      </c>
      <c r="G29" s="88" t="s">
        <v>38</v>
      </c>
      <c r="H29" s="88" t="s">
        <v>39</v>
      </c>
      <c r="I29" s="88" t="s">
        <v>40</v>
      </c>
      <c r="J29" s="88" t="s">
        <v>41</v>
      </c>
      <c r="K29" s="88" t="s">
        <v>42</v>
      </c>
      <c r="L29" s="88" t="s">
        <v>43</v>
      </c>
      <c r="M29" s="88" t="s">
        <v>44</v>
      </c>
      <c r="N29" s="88" t="s">
        <v>45</v>
      </c>
      <c r="O29" s="88" t="s">
        <v>46</v>
      </c>
      <c r="P29" s="460"/>
      <c r="Q29" s="341"/>
      <c r="R29" s="341"/>
      <c r="S29" s="341"/>
      <c r="T29" s="341"/>
      <c r="U29" s="341"/>
      <c r="V29" s="341"/>
      <c r="W29" s="341"/>
      <c r="X29" s="341"/>
      <c r="Y29" s="341"/>
      <c r="Z29" s="341"/>
      <c r="AA29" s="341"/>
      <c r="AB29" s="341"/>
      <c r="AC29" s="341"/>
      <c r="AD29" s="442"/>
    </row>
    <row r="30" spans="1:41" ht="42" customHeight="1" thickBot="1" x14ac:dyDescent="0.25">
      <c r="A30" s="85"/>
      <c r="B30" s="354"/>
      <c r="C30" s="355"/>
      <c r="D30" s="89"/>
      <c r="E30" s="89"/>
      <c r="F30" s="89"/>
      <c r="G30" s="89"/>
      <c r="H30" s="89"/>
      <c r="I30" s="89"/>
      <c r="J30" s="89"/>
      <c r="K30" s="89"/>
      <c r="L30" s="89"/>
      <c r="M30" s="89"/>
      <c r="N30" s="89"/>
      <c r="O30" s="89"/>
      <c r="P30" s="86">
        <f>SUM(D30:O30)</f>
        <v>0</v>
      </c>
      <c r="Q30" s="342"/>
      <c r="R30" s="342"/>
      <c r="S30" s="342"/>
      <c r="T30" s="342"/>
      <c r="U30" s="342"/>
      <c r="V30" s="342"/>
      <c r="W30" s="342"/>
      <c r="X30" s="342"/>
      <c r="Y30" s="342"/>
      <c r="Z30" s="342"/>
      <c r="AA30" s="342"/>
      <c r="AB30" s="342"/>
      <c r="AC30" s="342"/>
      <c r="AD30" s="343"/>
    </row>
    <row r="31" spans="1:41" ht="45" customHeight="1" x14ac:dyDescent="0.2">
      <c r="A31" s="338" t="s">
        <v>48</v>
      </c>
      <c r="B31" s="339"/>
      <c r="C31" s="339"/>
      <c r="D31" s="339"/>
      <c r="E31" s="339"/>
      <c r="F31" s="339"/>
      <c r="G31" s="339"/>
      <c r="H31" s="339"/>
      <c r="I31" s="339"/>
      <c r="J31" s="339"/>
      <c r="K31" s="339"/>
      <c r="L31" s="339"/>
      <c r="M31" s="339"/>
      <c r="N31" s="339"/>
      <c r="O31" s="339"/>
      <c r="P31" s="339"/>
      <c r="Q31" s="339"/>
      <c r="R31" s="339"/>
      <c r="S31" s="339"/>
      <c r="T31" s="339"/>
      <c r="U31" s="339"/>
      <c r="V31" s="339"/>
      <c r="W31" s="339"/>
      <c r="X31" s="339"/>
      <c r="Y31" s="339"/>
      <c r="Z31" s="339"/>
      <c r="AA31" s="339"/>
      <c r="AB31" s="339"/>
      <c r="AC31" s="339"/>
      <c r="AD31" s="340"/>
    </row>
    <row r="32" spans="1:41" ht="23.25" customHeight="1" x14ac:dyDescent="0.2">
      <c r="A32" s="335" t="s">
        <v>49</v>
      </c>
      <c r="B32" s="341" t="s">
        <v>50</v>
      </c>
      <c r="C32" s="341" t="s">
        <v>31</v>
      </c>
      <c r="D32" s="341" t="s">
        <v>51</v>
      </c>
      <c r="E32" s="341"/>
      <c r="F32" s="341"/>
      <c r="G32" s="341"/>
      <c r="H32" s="341"/>
      <c r="I32" s="341"/>
      <c r="J32" s="341"/>
      <c r="K32" s="341"/>
      <c r="L32" s="341"/>
      <c r="M32" s="341"/>
      <c r="N32" s="341"/>
      <c r="O32" s="341"/>
      <c r="P32" s="341"/>
      <c r="Q32" s="341" t="s">
        <v>52</v>
      </c>
      <c r="R32" s="341"/>
      <c r="S32" s="341"/>
      <c r="T32" s="341"/>
      <c r="U32" s="341"/>
      <c r="V32" s="341"/>
      <c r="W32" s="341"/>
      <c r="X32" s="341"/>
      <c r="Y32" s="341"/>
      <c r="Z32" s="341"/>
      <c r="AA32" s="341"/>
      <c r="AB32" s="341"/>
      <c r="AC32" s="341"/>
      <c r="AD32" s="442"/>
      <c r="AG32" s="87"/>
      <c r="AH32" s="87"/>
      <c r="AI32" s="87"/>
      <c r="AJ32" s="87"/>
      <c r="AK32" s="87"/>
      <c r="AL32" s="87"/>
      <c r="AM32" s="87"/>
      <c r="AN32" s="87"/>
      <c r="AO32" s="87"/>
    </row>
    <row r="33" spans="1:41" ht="23.25" customHeight="1" x14ac:dyDescent="0.2">
      <c r="A33" s="335"/>
      <c r="B33" s="341"/>
      <c r="C33" s="356"/>
      <c r="D33" s="88" t="s">
        <v>35</v>
      </c>
      <c r="E33" s="88" t="s">
        <v>36</v>
      </c>
      <c r="F33" s="88" t="s">
        <v>37</v>
      </c>
      <c r="G33" s="88" t="s">
        <v>38</v>
      </c>
      <c r="H33" s="88" t="s">
        <v>39</v>
      </c>
      <c r="I33" s="88" t="s">
        <v>40</v>
      </c>
      <c r="J33" s="88" t="s">
        <v>41</v>
      </c>
      <c r="K33" s="88" t="s">
        <v>42</v>
      </c>
      <c r="L33" s="88" t="s">
        <v>43</v>
      </c>
      <c r="M33" s="88" t="s">
        <v>44</v>
      </c>
      <c r="N33" s="88" t="s">
        <v>45</v>
      </c>
      <c r="O33" s="88" t="s">
        <v>46</v>
      </c>
      <c r="P33" s="88" t="s">
        <v>33</v>
      </c>
      <c r="Q33" s="421" t="s">
        <v>53</v>
      </c>
      <c r="R33" s="422"/>
      <c r="S33" s="422"/>
      <c r="T33" s="422"/>
      <c r="U33" s="422"/>
      <c r="V33" s="449"/>
      <c r="W33" s="421" t="s">
        <v>54</v>
      </c>
      <c r="X33" s="422"/>
      <c r="Y33" s="422"/>
      <c r="Z33" s="449"/>
      <c r="AA33" s="421" t="s">
        <v>55</v>
      </c>
      <c r="AB33" s="422"/>
      <c r="AC33" s="422"/>
      <c r="AD33" s="423"/>
      <c r="AG33" s="87"/>
      <c r="AH33" s="87"/>
      <c r="AI33" s="87"/>
      <c r="AJ33" s="87"/>
      <c r="AK33" s="87"/>
      <c r="AL33" s="87"/>
      <c r="AM33" s="87"/>
      <c r="AN33" s="87"/>
      <c r="AO33" s="87"/>
    </row>
    <row r="34" spans="1:41" ht="33" customHeight="1" x14ac:dyDescent="0.2">
      <c r="A34" s="332" t="s">
        <v>105</v>
      </c>
      <c r="B34" s="479">
        <v>15</v>
      </c>
      <c r="C34" s="90" t="s">
        <v>57</v>
      </c>
      <c r="D34" s="89">
        <v>20</v>
      </c>
      <c r="E34" s="89">
        <v>64</v>
      </c>
      <c r="F34" s="89">
        <v>70</v>
      </c>
      <c r="G34" s="89">
        <v>70</v>
      </c>
      <c r="H34" s="89">
        <v>70</v>
      </c>
      <c r="I34" s="89">
        <v>70</v>
      </c>
      <c r="J34" s="89">
        <v>70</v>
      </c>
      <c r="K34" s="89">
        <v>70</v>
      </c>
      <c r="L34" s="89">
        <v>70</v>
      </c>
      <c r="M34" s="89">
        <v>70</v>
      </c>
      <c r="N34" s="89">
        <v>68</v>
      </c>
      <c r="O34" s="89">
        <v>64</v>
      </c>
      <c r="P34" s="200">
        <f>SUM(D34:O34)</f>
        <v>776</v>
      </c>
      <c r="Q34" s="564" t="s">
        <v>530</v>
      </c>
      <c r="R34" s="565"/>
      <c r="S34" s="565"/>
      <c r="T34" s="565"/>
      <c r="U34" s="565"/>
      <c r="V34" s="566"/>
      <c r="W34" s="518" t="s">
        <v>524</v>
      </c>
      <c r="X34" s="519"/>
      <c r="Y34" s="519"/>
      <c r="Z34" s="570"/>
      <c r="AA34" s="518" t="s">
        <v>531</v>
      </c>
      <c r="AB34" s="519"/>
      <c r="AC34" s="519"/>
      <c r="AD34" s="520"/>
      <c r="AG34" s="87"/>
      <c r="AH34" s="87"/>
      <c r="AI34" s="87"/>
      <c r="AJ34" s="87"/>
      <c r="AK34" s="87"/>
      <c r="AL34" s="87"/>
      <c r="AM34" s="87"/>
      <c r="AN34" s="87"/>
      <c r="AO34" s="87"/>
    </row>
    <row r="35" spans="1:41" ht="89" customHeight="1" thickBot="1" x14ac:dyDescent="0.25">
      <c r="A35" s="333"/>
      <c r="B35" s="480"/>
      <c r="C35" s="91" t="s">
        <v>61</v>
      </c>
      <c r="D35" s="258">
        <v>1</v>
      </c>
      <c r="E35" s="253">
        <v>123</v>
      </c>
      <c r="F35" s="253">
        <v>181</v>
      </c>
      <c r="G35" s="253">
        <v>133</v>
      </c>
      <c r="H35" s="253"/>
      <c r="I35" s="253"/>
      <c r="J35" s="253"/>
      <c r="K35" s="253"/>
      <c r="L35" s="93"/>
      <c r="M35" s="93"/>
      <c r="N35" s="93"/>
      <c r="O35" s="93"/>
      <c r="P35" s="254">
        <f>SUM(D35:O35)</f>
        <v>438</v>
      </c>
      <c r="Q35" s="567"/>
      <c r="R35" s="568"/>
      <c r="S35" s="568"/>
      <c r="T35" s="568"/>
      <c r="U35" s="568"/>
      <c r="V35" s="569"/>
      <c r="W35" s="521"/>
      <c r="X35" s="522"/>
      <c r="Y35" s="522"/>
      <c r="Z35" s="571"/>
      <c r="AA35" s="521"/>
      <c r="AB35" s="522"/>
      <c r="AC35" s="522"/>
      <c r="AD35" s="523"/>
      <c r="AE35" s="49"/>
      <c r="AG35" s="87"/>
      <c r="AH35" s="87"/>
      <c r="AI35" s="87"/>
      <c r="AJ35" s="87"/>
      <c r="AK35" s="87"/>
      <c r="AL35" s="87"/>
      <c r="AM35" s="87"/>
      <c r="AN35" s="87"/>
      <c r="AO35" s="87"/>
    </row>
    <row r="36" spans="1:41" ht="26.25" customHeight="1" x14ac:dyDescent="0.2">
      <c r="A36" s="334" t="s">
        <v>62</v>
      </c>
      <c r="B36" s="329" t="s">
        <v>63</v>
      </c>
      <c r="C36" s="461" t="s">
        <v>64</v>
      </c>
      <c r="D36" s="461"/>
      <c r="E36" s="461"/>
      <c r="F36" s="461"/>
      <c r="G36" s="461"/>
      <c r="H36" s="461"/>
      <c r="I36" s="461"/>
      <c r="J36" s="461"/>
      <c r="K36" s="461"/>
      <c r="L36" s="461"/>
      <c r="M36" s="461"/>
      <c r="N36" s="461"/>
      <c r="O36" s="461"/>
      <c r="P36" s="461"/>
      <c r="Q36" s="433" t="s">
        <v>65</v>
      </c>
      <c r="R36" s="434"/>
      <c r="S36" s="434"/>
      <c r="T36" s="434"/>
      <c r="U36" s="434"/>
      <c r="V36" s="434"/>
      <c r="W36" s="434"/>
      <c r="X36" s="434"/>
      <c r="Y36" s="434"/>
      <c r="Z36" s="434"/>
      <c r="AA36" s="434"/>
      <c r="AB36" s="434"/>
      <c r="AC36" s="434"/>
      <c r="AD36" s="435"/>
      <c r="AG36" s="87"/>
      <c r="AH36" s="87"/>
      <c r="AI36" s="87"/>
      <c r="AJ36" s="87"/>
      <c r="AK36" s="87"/>
      <c r="AL36" s="87"/>
      <c r="AM36" s="87"/>
      <c r="AN36" s="87"/>
      <c r="AO36" s="87"/>
    </row>
    <row r="37" spans="1:41" ht="26.25" customHeight="1" thickBot="1" x14ac:dyDescent="0.25">
      <c r="A37" s="335"/>
      <c r="B37" s="330"/>
      <c r="C37" s="88" t="s">
        <v>66</v>
      </c>
      <c r="D37" s="88" t="s">
        <v>67</v>
      </c>
      <c r="E37" s="88" t="s">
        <v>68</v>
      </c>
      <c r="F37" s="88" t="s">
        <v>69</v>
      </c>
      <c r="G37" s="88" t="s">
        <v>70</v>
      </c>
      <c r="H37" s="88" t="s">
        <v>71</v>
      </c>
      <c r="I37" s="88" t="s">
        <v>72</v>
      </c>
      <c r="J37" s="88" t="s">
        <v>73</v>
      </c>
      <c r="K37" s="88" t="s">
        <v>74</v>
      </c>
      <c r="L37" s="88" t="s">
        <v>75</v>
      </c>
      <c r="M37" s="88" t="s">
        <v>76</v>
      </c>
      <c r="N37" s="88" t="s">
        <v>77</v>
      </c>
      <c r="O37" s="88" t="s">
        <v>78</v>
      </c>
      <c r="P37" s="88" t="s">
        <v>79</v>
      </c>
      <c r="Q37" s="481" t="s">
        <v>80</v>
      </c>
      <c r="R37" s="524"/>
      <c r="S37" s="524"/>
      <c r="T37" s="524"/>
      <c r="U37" s="524"/>
      <c r="V37" s="524"/>
      <c r="W37" s="524"/>
      <c r="X37" s="524"/>
      <c r="Y37" s="524"/>
      <c r="Z37" s="524"/>
      <c r="AA37" s="524"/>
      <c r="AB37" s="524"/>
      <c r="AC37" s="524"/>
      <c r="AD37" s="525"/>
      <c r="AG37" s="94"/>
      <c r="AH37" s="94"/>
      <c r="AI37" s="94"/>
      <c r="AJ37" s="94"/>
      <c r="AK37" s="94"/>
      <c r="AL37" s="94"/>
      <c r="AM37" s="94"/>
      <c r="AN37" s="94"/>
      <c r="AO37" s="94"/>
    </row>
    <row r="38" spans="1:41" ht="28.5" customHeight="1" x14ac:dyDescent="0.2">
      <c r="A38" s="332" t="s">
        <v>106</v>
      </c>
      <c r="B38" s="327">
        <v>15</v>
      </c>
      <c r="C38" s="90" t="s">
        <v>57</v>
      </c>
      <c r="D38" s="95">
        <v>0.03</v>
      </c>
      <c r="E38" s="95">
        <v>0.09</v>
      </c>
      <c r="F38" s="95">
        <v>0.09</v>
      </c>
      <c r="G38" s="95">
        <v>0.09</v>
      </c>
      <c r="H38" s="95">
        <v>0.09</v>
      </c>
      <c r="I38" s="95">
        <v>0.09</v>
      </c>
      <c r="J38" s="95">
        <v>0.09</v>
      </c>
      <c r="K38" s="95">
        <v>0.09</v>
      </c>
      <c r="L38" s="95">
        <v>0.09</v>
      </c>
      <c r="M38" s="95">
        <v>0.09</v>
      </c>
      <c r="N38" s="95">
        <v>0.09</v>
      </c>
      <c r="O38" s="95">
        <v>7.0000000000000007E-2</v>
      </c>
      <c r="P38" s="96">
        <f t="shared" ref="P38:P39" si="0">SUM(D38:O38)</f>
        <v>0.99999999999999978</v>
      </c>
      <c r="Q38" s="506" t="s">
        <v>548</v>
      </c>
      <c r="R38" s="507"/>
      <c r="S38" s="507"/>
      <c r="T38" s="507"/>
      <c r="U38" s="507"/>
      <c r="V38" s="507"/>
      <c r="W38" s="507"/>
      <c r="X38" s="507"/>
      <c r="Y38" s="507"/>
      <c r="Z38" s="507"/>
      <c r="AA38" s="507"/>
      <c r="AB38" s="507"/>
      <c r="AC38" s="507"/>
      <c r="AD38" s="508"/>
      <c r="AE38" s="97"/>
      <c r="AG38" s="98"/>
      <c r="AH38" s="98"/>
      <c r="AI38" s="98"/>
      <c r="AJ38" s="98"/>
      <c r="AK38" s="98"/>
      <c r="AL38" s="98"/>
      <c r="AM38" s="98"/>
      <c r="AN38" s="98"/>
      <c r="AO38" s="98"/>
    </row>
    <row r="39" spans="1:41" ht="90" customHeight="1" thickBot="1" x14ac:dyDescent="0.25">
      <c r="A39" s="333"/>
      <c r="B39" s="328"/>
      <c r="C39" s="99" t="s">
        <v>61</v>
      </c>
      <c r="D39" s="100" t="s">
        <v>526</v>
      </c>
      <c r="E39" s="100">
        <v>0.15</v>
      </c>
      <c r="F39" s="100">
        <v>0.23</v>
      </c>
      <c r="G39" s="100">
        <v>0.17</v>
      </c>
      <c r="H39" s="100"/>
      <c r="I39" s="100"/>
      <c r="J39" s="100"/>
      <c r="K39" s="100"/>
      <c r="L39" s="100"/>
      <c r="M39" s="100"/>
      <c r="N39" s="100"/>
      <c r="O39" s="100"/>
      <c r="P39" s="101">
        <f t="shared" si="0"/>
        <v>0.55000000000000004</v>
      </c>
      <c r="Q39" s="509"/>
      <c r="R39" s="510"/>
      <c r="S39" s="510"/>
      <c r="T39" s="510"/>
      <c r="U39" s="510"/>
      <c r="V39" s="510"/>
      <c r="W39" s="510"/>
      <c r="X39" s="510"/>
      <c r="Y39" s="510"/>
      <c r="Z39" s="510"/>
      <c r="AA39" s="510"/>
      <c r="AB39" s="510"/>
      <c r="AC39" s="510"/>
      <c r="AD39" s="511"/>
      <c r="AE39" s="97"/>
    </row>
    <row r="40" spans="1:41" x14ac:dyDescent="0.2">
      <c r="A40" s="50" t="s">
        <v>82</v>
      </c>
    </row>
    <row r="41" spans="1:41" x14ac:dyDescent="0.2">
      <c r="D41" s="281"/>
      <c r="E41" s="281"/>
      <c r="F41" s="281"/>
      <c r="G41" s="281"/>
      <c r="P41" s="268"/>
    </row>
    <row r="42" spans="1:41" x14ac:dyDescent="0.2">
      <c r="D42" s="282"/>
      <c r="P42" s="268"/>
    </row>
    <row r="44" spans="1:41" x14ac:dyDescent="0.2">
      <c r="D44" s="268"/>
    </row>
    <row r="45" spans="1:41" x14ac:dyDescent="0.2">
      <c r="D45" s="282"/>
    </row>
  </sheetData>
  <mergeCells count="71">
    <mergeCell ref="AB4:AD4"/>
    <mergeCell ref="I7:J9"/>
    <mergeCell ref="K7:L9"/>
    <mergeCell ref="M7:N7"/>
    <mergeCell ref="A1:A4"/>
    <mergeCell ref="B1:AA1"/>
    <mergeCell ref="AB1:AD1"/>
    <mergeCell ref="B2:AA2"/>
    <mergeCell ref="AB2:AD2"/>
    <mergeCell ref="B3:AA4"/>
    <mergeCell ref="AB3:AD3"/>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Q20:AD20"/>
    <mergeCell ref="A22:B22"/>
    <mergeCell ref="A23:B23"/>
    <mergeCell ref="A25:B25"/>
    <mergeCell ref="A27:AD27"/>
    <mergeCell ref="A24:B24"/>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V33"/>
    <mergeCell ref="W33:Z33"/>
    <mergeCell ref="A38:A39"/>
    <mergeCell ref="B38:B39"/>
    <mergeCell ref="Q38:AD39"/>
    <mergeCell ref="AA33:AD33"/>
    <mergeCell ref="A34:A35"/>
    <mergeCell ref="B34:B35"/>
    <mergeCell ref="Q34:V35"/>
    <mergeCell ref="W34:Z35"/>
    <mergeCell ref="AA34:AD35"/>
    <mergeCell ref="A36:A37"/>
    <mergeCell ref="B36:B37"/>
    <mergeCell ref="C36:P36"/>
    <mergeCell ref="Q36:AD36"/>
    <mergeCell ref="Q37:AD37"/>
  </mergeCells>
  <dataValidations count="3">
    <dataValidation type="textLength" operator="lessThanOrEqual" allowBlank="1" showInputMessage="1" showErrorMessage="1" errorTitle="Máximo 2.000 caracteres" error="Máximo 2.000 caracteres" sqref="AA34 Q34 W34 Q38:AD39" xr:uid="{00000000-0002-0000-0300-000000000000}">
      <formula1>2000</formula1>
    </dataValidation>
    <dataValidation type="textLength" operator="lessThanOrEqual" allowBlank="1" showInputMessage="1" showErrorMessage="1" errorTitle="Máximo 2.000 caracteres" error="Máximo 2.000 caracteres" promptTitle="2.000 caracteres" sqref="Q30:AD30" xr:uid="{00000000-0002-0000-0300-000001000000}">
      <formula1>2000</formula1>
    </dataValidation>
    <dataValidation type="list" allowBlank="1" showInputMessage="1" showErrorMessage="1" sqref="C7:C9" xr:uid="{00000000-0002-0000-0300-000002000000}">
      <formula1>$C$21:$N$21</formula1>
    </dataValidation>
  </dataValidations>
  <pageMargins left="0.25" right="0.25" top="0.75" bottom="0.75" header="0.3" footer="0.3"/>
  <pageSetup scale="20" fitToHeight="0" orientation="landscape"/>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A1:AO44"/>
  <sheetViews>
    <sheetView showGridLines="0" topLeftCell="Q35" zoomScale="70" zoomScaleNormal="70" workbookViewId="0">
      <selection activeCell="Q42" sqref="Q42:AD43"/>
    </sheetView>
  </sheetViews>
  <sheetFormatPr baseColWidth="10" defaultColWidth="10.83203125" defaultRowHeight="15" x14ac:dyDescent="0.2"/>
  <cols>
    <col min="1" max="1" width="38.5" style="50" customWidth="1"/>
    <col min="2" max="2" width="15.5" style="50" customWidth="1"/>
    <col min="3" max="14" width="20.6640625" style="50" customWidth="1"/>
    <col min="15" max="15" width="16.1640625" style="50" customWidth="1"/>
    <col min="16" max="27" width="18.1640625" style="50" customWidth="1"/>
    <col min="28" max="28" width="22.6640625" style="50" customWidth="1"/>
    <col min="29" max="29" width="19" style="50" customWidth="1"/>
    <col min="30" max="30" width="19.5" style="50" customWidth="1"/>
    <col min="31" max="31" width="6.33203125" style="50" bestFit="1" customWidth="1"/>
    <col min="32" max="32" width="22.83203125" style="50" customWidth="1"/>
    <col min="33" max="33" width="18.5" style="50" bestFit="1" customWidth="1"/>
    <col min="34" max="34" width="8.5" style="50" customWidth="1"/>
    <col min="35" max="35" width="18.5" style="50" bestFit="1" customWidth="1"/>
    <col min="36" max="36" width="5.6640625" style="50" customWidth="1"/>
    <col min="37" max="37" width="18.5" style="50" bestFit="1" customWidth="1"/>
    <col min="38" max="38" width="4.6640625" style="50" customWidth="1"/>
    <col min="39" max="39" width="23" style="50" bestFit="1" customWidth="1"/>
    <col min="40" max="40" width="10.83203125" style="50"/>
    <col min="41" max="41" width="18.5" style="50" bestFit="1" customWidth="1"/>
    <col min="42" max="42" width="16.1640625" style="50" customWidth="1"/>
    <col min="43" max="16384" width="10.83203125" style="50"/>
  </cols>
  <sheetData>
    <row r="1" spans="1:30" ht="32.25" customHeight="1" x14ac:dyDescent="0.2">
      <c r="A1" s="361"/>
      <c r="B1" s="453" t="s">
        <v>0</v>
      </c>
      <c r="C1" s="454"/>
      <c r="D1" s="454"/>
      <c r="E1" s="454"/>
      <c r="F1" s="454"/>
      <c r="G1" s="454"/>
      <c r="H1" s="454"/>
      <c r="I1" s="454"/>
      <c r="J1" s="454"/>
      <c r="K1" s="454"/>
      <c r="L1" s="454"/>
      <c r="M1" s="454"/>
      <c r="N1" s="454"/>
      <c r="O1" s="454"/>
      <c r="P1" s="454"/>
      <c r="Q1" s="454"/>
      <c r="R1" s="454"/>
      <c r="S1" s="454"/>
      <c r="T1" s="454"/>
      <c r="U1" s="454"/>
      <c r="V1" s="454"/>
      <c r="W1" s="454"/>
      <c r="X1" s="454"/>
      <c r="Y1" s="454"/>
      <c r="Z1" s="454"/>
      <c r="AA1" s="455"/>
      <c r="AB1" s="549" t="s">
        <v>1</v>
      </c>
      <c r="AC1" s="550"/>
      <c r="AD1" s="551"/>
    </row>
    <row r="2" spans="1:30" ht="30.75" customHeight="1" x14ac:dyDescent="0.2">
      <c r="A2" s="362"/>
      <c r="B2" s="462" t="s">
        <v>2</v>
      </c>
      <c r="C2" s="463"/>
      <c r="D2" s="463"/>
      <c r="E2" s="463"/>
      <c r="F2" s="463"/>
      <c r="G2" s="463"/>
      <c r="H2" s="463"/>
      <c r="I2" s="463"/>
      <c r="J2" s="463"/>
      <c r="K2" s="463"/>
      <c r="L2" s="463"/>
      <c r="M2" s="463"/>
      <c r="N2" s="463"/>
      <c r="O2" s="463"/>
      <c r="P2" s="463"/>
      <c r="Q2" s="463"/>
      <c r="R2" s="463"/>
      <c r="S2" s="463"/>
      <c r="T2" s="463"/>
      <c r="U2" s="463"/>
      <c r="V2" s="463"/>
      <c r="W2" s="463"/>
      <c r="X2" s="463"/>
      <c r="Y2" s="463"/>
      <c r="Z2" s="463"/>
      <c r="AA2" s="464"/>
      <c r="AB2" s="552" t="s">
        <v>83</v>
      </c>
      <c r="AC2" s="553"/>
      <c r="AD2" s="554"/>
    </row>
    <row r="3" spans="1:30" ht="24" customHeight="1" x14ac:dyDescent="0.2">
      <c r="A3" s="362"/>
      <c r="B3" s="392" t="s">
        <v>4</v>
      </c>
      <c r="C3" s="393"/>
      <c r="D3" s="393"/>
      <c r="E3" s="393"/>
      <c r="F3" s="393"/>
      <c r="G3" s="393"/>
      <c r="H3" s="393"/>
      <c r="I3" s="393"/>
      <c r="J3" s="393"/>
      <c r="K3" s="393"/>
      <c r="L3" s="393"/>
      <c r="M3" s="393"/>
      <c r="N3" s="393"/>
      <c r="O3" s="393"/>
      <c r="P3" s="393"/>
      <c r="Q3" s="393"/>
      <c r="R3" s="393"/>
      <c r="S3" s="393"/>
      <c r="T3" s="393"/>
      <c r="U3" s="393"/>
      <c r="V3" s="393"/>
      <c r="W3" s="393"/>
      <c r="X3" s="393"/>
      <c r="Y3" s="393"/>
      <c r="Z3" s="393"/>
      <c r="AA3" s="394"/>
      <c r="AB3" s="552" t="s">
        <v>84</v>
      </c>
      <c r="AC3" s="553"/>
      <c r="AD3" s="554"/>
    </row>
    <row r="4" spans="1:30" ht="22" customHeight="1" thickBot="1" x14ac:dyDescent="0.25">
      <c r="A4" s="363"/>
      <c r="B4" s="395"/>
      <c r="C4" s="396"/>
      <c r="D4" s="396"/>
      <c r="E4" s="396"/>
      <c r="F4" s="396"/>
      <c r="G4" s="396"/>
      <c r="H4" s="396"/>
      <c r="I4" s="396"/>
      <c r="J4" s="396"/>
      <c r="K4" s="396"/>
      <c r="L4" s="396"/>
      <c r="M4" s="396"/>
      <c r="N4" s="396"/>
      <c r="O4" s="396"/>
      <c r="P4" s="396"/>
      <c r="Q4" s="396"/>
      <c r="R4" s="396"/>
      <c r="S4" s="396"/>
      <c r="T4" s="396"/>
      <c r="U4" s="396"/>
      <c r="V4" s="396"/>
      <c r="W4" s="396"/>
      <c r="X4" s="396"/>
      <c r="Y4" s="396"/>
      <c r="Z4" s="396"/>
      <c r="AA4" s="397"/>
      <c r="AB4" s="545" t="s">
        <v>6</v>
      </c>
      <c r="AC4" s="546"/>
      <c r="AD4" s="547"/>
    </row>
    <row r="5" spans="1:30" ht="9" customHeight="1" thickBot="1" x14ac:dyDescent="0.25">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2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
      <c r="A7" s="379" t="s">
        <v>20</v>
      </c>
      <c r="B7" s="380"/>
      <c r="C7" s="539" t="s">
        <v>38</v>
      </c>
      <c r="D7" s="379" t="s">
        <v>8</v>
      </c>
      <c r="E7" s="542"/>
      <c r="F7" s="542"/>
      <c r="G7" s="542"/>
      <c r="H7" s="380"/>
      <c r="I7" s="548">
        <v>44658</v>
      </c>
      <c r="J7" s="488"/>
      <c r="K7" s="379" t="s">
        <v>10</v>
      </c>
      <c r="L7" s="380"/>
      <c r="M7" s="483" t="s">
        <v>11</v>
      </c>
      <c r="N7" s="484"/>
      <c r="O7" s="388"/>
      <c r="P7" s="389"/>
      <c r="Q7" s="54"/>
      <c r="R7" s="54"/>
      <c r="S7" s="54"/>
      <c r="T7" s="54"/>
      <c r="U7" s="54"/>
      <c r="V7" s="54"/>
      <c r="W7" s="54"/>
      <c r="X7" s="54"/>
      <c r="Y7" s="54"/>
      <c r="Z7" s="55"/>
      <c r="AA7" s="54"/>
      <c r="AB7" s="54"/>
      <c r="AC7" s="60"/>
      <c r="AD7" s="61"/>
    </row>
    <row r="8" spans="1:30" x14ac:dyDescent="0.2">
      <c r="A8" s="383"/>
      <c r="B8" s="384"/>
      <c r="C8" s="540"/>
      <c r="D8" s="383"/>
      <c r="E8" s="543"/>
      <c r="F8" s="543"/>
      <c r="G8" s="543"/>
      <c r="H8" s="384"/>
      <c r="I8" s="489"/>
      <c r="J8" s="490"/>
      <c r="K8" s="383"/>
      <c r="L8" s="384"/>
      <c r="M8" s="476" t="s">
        <v>12</v>
      </c>
      <c r="N8" s="477"/>
      <c r="O8" s="404"/>
      <c r="P8" s="405"/>
      <c r="Q8" s="54"/>
      <c r="R8" s="54"/>
      <c r="S8" s="54"/>
      <c r="T8" s="54"/>
      <c r="U8" s="54"/>
      <c r="V8" s="54"/>
      <c r="W8" s="54"/>
      <c r="X8" s="54"/>
      <c r="Y8" s="54"/>
      <c r="Z8" s="55"/>
      <c r="AA8" s="54"/>
      <c r="AB8" s="54"/>
      <c r="AC8" s="60"/>
      <c r="AD8" s="61"/>
    </row>
    <row r="9" spans="1:30" ht="16" thickBot="1" x14ac:dyDescent="0.25">
      <c r="A9" s="381"/>
      <c r="B9" s="382"/>
      <c r="C9" s="541"/>
      <c r="D9" s="381"/>
      <c r="E9" s="544"/>
      <c r="F9" s="544"/>
      <c r="G9" s="544"/>
      <c r="H9" s="382"/>
      <c r="I9" s="491"/>
      <c r="J9" s="492"/>
      <c r="K9" s="381"/>
      <c r="L9" s="382"/>
      <c r="M9" s="390" t="s">
        <v>13</v>
      </c>
      <c r="N9" s="391"/>
      <c r="O9" s="406" t="s">
        <v>85</v>
      </c>
      <c r="P9" s="407"/>
      <c r="Q9" s="54"/>
      <c r="R9" s="54"/>
      <c r="S9" s="54"/>
      <c r="T9" s="54"/>
      <c r="U9" s="54"/>
      <c r="V9" s="54"/>
      <c r="W9" s="54"/>
      <c r="X9" s="54"/>
      <c r="Y9" s="54"/>
      <c r="Z9" s="55"/>
      <c r="AA9" s="54"/>
      <c r="AB9" s="54"/>
      <c r="AC9" s="60"/>
      <c r="AD9" s="61"/>
    </row>
    <row r="10" spans="1:30" ht="15" customHeight="1" thickBot="1" x14ac:dyDescent="0.25">
      <c r="A10" s="171"/>
      <c r="B10" s="172"/>
      <c r="C10" s="172"/>
      <c r="D10" s="65"/>
      <c r="E10" s="65"/>
      <c r="F10" s="65"/>
      <c r="G10" s="65"/>
      <c r="H10" s="65"/>
      <c r="I10" s="168"/>
      <c r="J10" s="168"/>
      <c r="K10" s="65"/>
      <c r="L10" s="65"/>
      <c r="M10" s="169"/>
      <c r="N10" s="169"/>
      <c r="O10" s="170"/>
      <c r="P10" s="170"/>
      <c r="Q10" s="172"/>
      <c r="R10" s="172"/>
      <c r="S10" s="172"/>
      <c r="T10" s="172"/>
      <c r="U10" s="172"/>
      <c r="V10" s="172"/>
      <c r="W10" s="172"/>
      <c r="X10" s="172"/>
      <c r="Y10" s="172"/>
      <c r="Z10" s="173"/>
      <c r="AA10" s="172"/>
      <c r="AB10" s="172"/>
      <c r="AC10" s="174"/>
      <c r="AD10" s="175"/>
    </row>
    <row r="11" spans="1:30" ht="15" customHeight="1" x14ac:dyDescent="0.2">
      <c r="A11" s="379" t="s">
        <v>7</v>
      </c>
      <c r="B11" s="380"/>
      <c r="C11" s="398" t="s">
        <v>86</v>
      </c>
      <c r="D11" s="399"/>
      <c r="E11" s="399"/>
      <c r="F11" s="399"/>
      <c r="G11" s="399"/>
      <c r="H11" s="399"/>
      <c r="I11" s="399"/>
      <c r="J11" s="399"/>
      <c r="K11" s="399"/>
      <c r="L11" s="399"/>
      <c r="M11" s="399"/>
      <c r="N11" s="399"/>
      <c r="O11" s="399"/>
      <c r="P11" s="399"/>
      <c r="Q11" s="399"/>
      <c r="R11" s="399"/>
      <c r="S11" s="399"/>
      <c r="T11" s="399"/>
      <c r="U11" s="399"/>
      <c r="V11" s="399"/>
      <c r="W11" s="399"/>
      <c r="X11" s="399"/>
      <c r="Y11" s="399"/>
      <c r="Z11" s="399"/>
      <c r="AA11" s="399"/>
      <c r="AB11" s="399"/>
      <c r="AC11" s="399"/>
      <c r="AD11" s="400"/>
    </row>
    <row r="12" spans="1:30" ht="15" customHeight="1" x14ac:dyDescent="0.2">
      <c r="A12" s="383"/>
      <c r="B12" s="384"/>
      <c r="C12" s="392"/>
      <c r="D12" s="393"/>
      <c r="E12" s="393"/>
      <c r="F12" s="393"/>
      <c r="G12" s="393"/>
      <c r="H12" s="393"/>
      <c r="I12" s="393"/>
      <c r="J12" s="393"/>
      <c r="K12" s="393"/>
      <c r="L12" s="393"/>
      <c r="M12" s="393"/>
      <c r="N12" s="393"/>
      <c r="O12" s="393"/>
      <c r="P12" s="393"/>
      <c r="Q12" s="393"/>
      <c r="R12" s="393"/>
      <c r="S12" s="393"/>
      <c r="T12" s="393"/>
      <c r="U12" s="393"/>
      <c r="V12" s="393"/>
      <c r="W12" s="393"/>
      <c r="X12" s="393"/>
      <c r="Y12" s="393"/>
      <c r="Z12" s="393"/>
      <c r="AA12" s="393"/>
      <c r="AB12" s="393"/>
      <c r="AC12" s="393"/>
      <c r="AD12" s="394"/>
    </row>
    <row r="13" spans="1:30" ht="15" customHeight="1" thickBot="1" x14ac:dyDescent="0.25">
      <c r="A13" s="381"/>
      <c r="B13" s="382"/>
      <c r="C13" s="395"/>
      <c r="D13" s="396"/>
      <c r="E13" s="396"/>
      <c r="F13" s="396"/>
      <c r="G13" s="396"/>
      <c r="H13" s="396"/>
      <c r="I13" s="396"/>
      <c r="J13" s="396"/>
      <c r="K13" s="396"/>
      <c r="L13" s="396"/>
      <c r="M13" s="396"/>
      <c r="N13" s="396"/>
      <c r="O13" s="396"/>
      <c r="P13" s="396"/>
      <c r="Q13" s="396"/>
      <c r="R13" s="396"/>
      <c r="S13" s="396"/>
      <c r="T13" s="396"/>
      <c r="U13" s="396"/>
      <c r="V13" s="396"/>
      <c r="W13" s="396"/>
      <c r="X13" s="396"/>
      <c r="Y13" s="396"/>
      <c r="Z13" s="396"/>
      <c r="AA13" s="396"/>
      <c r="AB13" s="396"/>
      <c r="AC13" s="396"/>
      <c r="AD13" s="397"/>
    </row>
    <row r="14" spans="1:30" ht="9" customHeight="1" thickBot="1" x14ac:dyDescent="0.25">
      <c r="A14" s="67"/>
      <c r="B14" s="68"/>
      <c r="C14" s="70"/>
      <c r="D14" s="70"/>
      <c r="E14" s="70"/>
      <c r="F14" s="70"/>
      <c r="G14" s="70"/>
      <c r="H14" s="70"/>
      <c r="I14" s="70"/>
      <c r="J14" s="70"/>
      <c r="K14" s="70"/>
      <c r="L14" s="70"/>
      <c r="M14" s="70"/>
      <c r="N14" s="70"/>
      <c r="O14" s="70"/>
      <c r="P14" s="70"/>
      <c r="Q14" s="70"/>
      <c r="R14" s="65"/>
      <c r="S14" s="65"/>
      <c r="T14" s="65"/>
      <c r="U14" s="65"/>
      <c r="V14" s="65"/>
      <c r="W14" s="65"/>
      <c r="X14" s="65"/>
      <c r="Y14" s="65"/>
      <c r="Z14" s="65"/>
      <c r="AA14" s="65"/>
      <c r="AB14" s="65"/>
      <c r="AC14" s="65"/>
      <c r="AD14" s="66"/>
    </row>
    <row r="15" spans="1:30" ht="39" customHeight="1" thickBot="1" x14ac:dyDescent="0.25">
      <c r="A15" s="493" t="s">
        <v>14</v>
      </c>
      <c r="B15" s="494"/>
      <c r="C15" s="465" t="s">
        <v>87</v>
      </c>
      <c r="D15" s="466"/>
      <c r="E15" s="466"/>
      <c r="F15" s="466"/>
      <c r="G15" s="466"/>
      <c r="H15" s="466"/>
      <c r="I15" s="466"/>
      <c r="J15" s="466"/>
      <c r="K15" s="467"/>
      <c r="L15" s="408" t="s">
        <v>15</v>
      </c>
      <c r="M15" s="475"/>
      <c r="N15" s="475"/>
      <c r="O15" s="475"/>
      <c r="P15" s="475"/>
      <c r="Q15" s="409"/>
      <c r="R15" s="385" t="s">
        <v>88</v>
      </c>
      <c r="S15" s="386"/>
      <c r="T15" s="386"/>
      <c r="U15" s="386"/>
      <c r="V15" s="386"/>
      <c r="W15" s="386"/>
      <c r="X15" s="387"/>
      <c r="Y15" s="408" t="s">
        <v>16</v>
      </c>
      <c r="Z15" s="409"/>
      <c r="AA15" s="465" t="s">
        <v>89</v>
      </c>
      <c r="AB15" s="466"/>
      <c r="AC15" s="466"/>
      <c r="AD15" s="467"/>
    </row>
    <row r="16" spans="1:30" ht="9" customHeight="1" thickBot="1" x14ac:dyDescent="0.25">
      <c r="A16" s="59"/>
      <c r="B16" s="54"/>
      <c r="C16" s="478"/>
      <c r="D16" s="478"/>
      <c r="E16" s="478"/>
      <c r="F16" s="478"/>
      <c r="G16" s="478"/>
      <c r="H16" s="478"/>
      <c r="I16" s="478"/>
      <c r="J16" s="478"/>
      <c r="K16" s="478"/>
      <c r="L16" s="478"/>
      <c r="M16" s="478"/>
      <c r="N16" s="478"/>
      <c r="O16" s="478"/>
      <c r="P16" s="478"/>
      <c r="Q16" s="478"/>
      <c r="R16" s="478"/>
      <c r="S16" s="478"/>
      <c r="T16" s="478"/>
      <c r="U16" s="478"/>
      <c r="V16" s="478"/>
      <c r="W16" s="478"/>
      <c r="X16" s="478"/>
      <c r="Y16" s="478"/>
      <c r="Z16" s="478"/>
      <c r="AA16" s="478"/>
      <c r="AB16" s="478"/>
      <c r="AC16" s="73"/>
      <c r="AD16" s="74"/>
    </row>
    <row r="17" spans="1:41" s="76" customFormat="1" ht="37.5" customHeight="1" thickBot="1" x14ac:dyDescent="0.25">
      <c r="A17" s="493" t="s">
        <v>17</v>
      </c>
      <c r="B17" s="494"/>
      <c r="C17" s="572" t="s">
        <v>107</v>
      </c>
      <c r="D17" s="573"/>
      <c r="E17" s="573"/>
      <c r="F17" s="573"/>
      <c r="G17" s="573"/>
      <c r="H17" s="573"/>
      <c r="I17" s="573"/>
      <c r="J17" s="573"/>
      <c r="K17" s="573"/>
      <c r="L17" s="573"/>
      <c r="M17" s="573"/>
      <c r="N17" s="573"/>
      <c r="O17" s="573"/>
      <c r="P17" s="573"/>
      <c r="Q17" s="574"/>
      <c r="R17" s="408" t="s">
        <v>91</v>
      </c>
      <c r="S17" s="475"/>
      <c r="T17" s="475"/>
      <c r="U17" s="475"/>
      <c r="V17" s="409"/>
      <c r="W17" s="528">
        <v>3</v>
      </c>
      <c r="X17" s="529"/>
      <c r="Y17" s="475" t="s">
        <v>19</v>
      </c>
      <c r="Z17" s="475"/>
      <c r="AA17" s="475"/>
      <c r="AB17" s="409"/>
      <c r="AC17" s="417">
        <v>0.21</v>
      </c>
      <c r="AD17" s="418"/>
    </row>
    <row r="18" spans="1:41" ht="16.5" customHeight="1" thickBot="1" x14ac:dyDescent="0.2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25">
      <c r="A19" s="408" t="s">
        <v>22</v>
      </c>
      <c r="B19" s="475"/>
      <c r="C19" s="475"/>
      <c r="D19" s="475"/>
      <c r="E19" s="475"/>
      <c r="F19" s="475"/>
      <c r="G19" s="475"/>
      <c r="H19" s="475"/>
      <c r="I19" s="475"/>
      <c r="J19" s="475"/>
      <c r="K19" s="475"/>
      <c r="L19" s="475"/>
      <c r="M19" s="475"/>
      <c r="N19" s="475"/>
      <c r="O19" s="475"/>
      <c r="P19" s="475"/>
      <c r="Q19" s="475"/>
      <c r="R19" s="475"/>
      <c r="S19" s="475"/>
      <c r="T19" s="475"/>
      <c r="U19" s="475"/>
      <c r="V19" s="475"/>
      <c r="W19" s="475"/>
      <c r="X19" s="475"/>
      <c r="Y19" s="475"/>
      <c r="Z19" s="475"/>
      <c r="AA19" s="475"/>
      <c r="AB19" s="475"/>
      <c r="AC19" s="475"/>
      <c r="AD19" s="409"/>
      <c r="AE19" s="83"/>
      <c r="AF19" s="83"/>
    </row>
    <row r="20" spans="1:41" ht="32.25" customHeight="1" thickBot="1" x14ac:dyDescent="0.25">
      <c r="A20" s="82"/>
      <c r="B20" s="60"/>
      <c r="C20" s="376" t="s">
        <v>92</v>
      </c>
      <c r="D20" s="377"/>
      <c r="E20" s="377"/>
      <c r="F20" s="377"/>
      <c r="G20" s="377"/>
      <c r="H20" s="377"/>
      <c r="I20" s="377"/>
      <c r="J20" s="377"/>
      <c r="K20" s="377"/>
      <c r="L20" s="377"/>
      <c r="M20" s="377"/>
      <c r="N20" s="377"/>
      <c r="O20" s="377"/>
      <c r="P20" s="378"/>
      <c r="Q20" s="373" t="s">
        <v>93</v>
      </c>
      <c r="R20" s="374"/>
      <c r="S20" s="374"/>
      <c r="T20" s="374"/>
      <c r="U20" s="374"/>
      <c r="V20" s="374"/>
      <c r="W20" s="374"/>
      <c r="X20" s="374"/>
      <c r="Y20" s="374"/>
      <c r="Z20" s="374"/>
      <c r="AA20" s="374"/>
      <c r="AB20" s="374"/>
      <c r="AC20" s="374"/>
      <c r="AD20" s="375"/>
      <c r="AE20" s="83"/>
      <c r="AF20" s="83"/>
    </row>
    <row r="21" spans="1:41" ht="32.25" customHeight="1" thickBot="1" x14ac:dyDescent="0.25">
      <c r="A21" s="59"/>
      <c r="B21" s="54"/>
      <c r="C21" s="197" t="s">
        <v>35</v>
      </c>
      <c r="D21" s="198" t="s">
        <v>36</v>
      </c>
      <c r="E21" s="198" t="s">
        <v>37</v>
      </c>
      <c r="F21" s="198" t="s">
        <v>38</v>
      </c>
      <c r="G21" s="198" t="s">
        <v>39</v>
      </c>
      <c r="H21" s="198" t="s">
        <v>40</v>
      </c>
      <c r="I21" s="198" t="s">
        <v>41</v>
      </c>
      <c r="J21" s="198" t="s">
        <v>42</v>
      </c>
      <c r="K21" s="198" t="s">
        <v>43</v>
      </c>
      <c r="L21" s="198" t="s">
        <v>44</v>
      </c>
      <c r="M21" s="198" t="s">
        <v>45</v>
      </c>
      <c r="N21" s="198" t="s">
        <v>46</v>
      </c>
      <c r="O21" s="198" t="s">
        <v>33</v>
      </c>
      <c r="P21" s="199" t="s">
        <v>94</v>
      </c>
      <c r="Q21" s="197" t="s">
        <v>35</v>
      </c>
      <c r="R21" s="198" t="s">
        <v>36</v>
      </c>
      <c r="S21" s="198" t="s">
        <v>37</v>
      </c>
      <c r="T21" s="198" t="s">
        <v>38</v>
      </c>
      <c r="U21" s="198" t="s">
        <v>39</v>
      </c>
      <c r="V21" s="198" t="s">
        <v>40</v>
      </c>
      <c r="W21" s="198" t="s">
        <v>41</v>
      </c>
      <c r="X21" s="198" t="s">
        <v>42</v>
      </c>
      <c r="Y21" s="198" t="s">
        <v>43</v>
      </c>
      <c r="Z21" s="198" t="s">
        <v>44</v>
      </c>
      <c r="AA21" s="198" t="s">
        <v>45</v>
      </c>
      <c r="AB21" s="198" t="s">
        <v>46</v>
      </c>
      <c r="AC21" s="198" t="s">
        <v>33</v>
      </c>
      <c r="AD21" s="199" t="s">
        <v>94</v>
      </c>
      <c r="AE21" s="3"/>
      <c r="AF21" s="3"/>
    </row>
    <row r="22" spans="1:41" ht="32.25" customHeight="1" x14ac:dyDescent="0.2">
      <c r="A22" s="334" t="s">
        <v>95</v>
      </c>
      <c r="B22" s="433"/>
      <c r="C22" s="182">
        <v>0</v>
      </c>
      <c r="D22" s="180"/>
      <c r="E22" s="180"/>
      <c r="F22" s="180"/>
      <c r="G22" s="180"/>
      <c r="H22" s="180"/>
      <c r="I22" s="180"/>
      <c r="J22" s="180"/>
      <c r="K22" s="180"/>
      <c r="L22" s="180"/>
      <c r="M22" s="180"/>
      <c r="N22" s="180"/>
      <c r="O22" s="180">
        <f>SUM(C22:N22)</f>
        <v>0</v>
      </c>
      <c r="P22" s="183"/>
      <c r="Q22" s="182">
        <v>1759672900</v>
      </c>
      <c r="R22" s="180"/>
      <c r="S22" s="180"/>
      <c r="T22" s="180"/>
      <c r="U22" s="180"/>
      <c r="V22" s="180"/>
      <c r="W22" s="180"/>
      <c r="X22" s="180"/>
      <c r="Y22" s="180"/>
      <c r="Z22" s="180"/>
      <c r="AA22" s="180"/>
      <c r="AB22" s="180"/>
      <c r="AC22" s="180">
        <f>SUM(Q22:AB22)</f>
        <v>1759672900</v>
      </c>
      <c r="AD22" s="187"/>
      <c r="AE22" s="3"/>
      <c r="AF22" s="3"/>
    </row>
    <row r="23" spans="1:41" ht="32.25" customHeight="1" x14ac:dyDescent="0.2">
      <c r="A23" s="335" t="s">
        <v>96</v>
      </c>
      <c r="B23" s="424"/>
      <c r="C23" s="177"/>
      <c r="D23" s="176"/>
      <c r="E23" s="176"/>
      <c r="F23" s="176"/>
      <c r="G23" s="176"/>
      <c r="H23" s="176"/>
      <c r="I23" s="176"/>
      <c r="J23" s="176"/>
      <c r="K23" s="176"/>
      <c r="L23" s="176"/>
      <c r="M23" s="176"/>
      <c r="N23" s="176"/>
      <c r="O23" s="176">
        <f>SUM(C23:N23)</f>
        <v>0</v>
      </c>
      <c r="P23" s="195" t="str">
        <f>IFERROR(O23/(SUMIF(C23:N23,"&gt;0",C22:N22))," ")</f>
        <v xml:space="preserve"> </v>
      </c>
      <c r="Q23" s="177">
        <v>1687974900</v>
      </c>
      <c r="R23" s="176"/>
      <c r="S23" s="176"/>
      <c r="T23" s="176"/>
      <c r="U23" s="176"/>
      <c r="V23" s="176"/>
      <c r="W23" s="176"/>
      <c r="X23" s="176"/>
      <c r="Y23" s="176"/>
      <c r="Z23" s="176"/>
      <c r="AA23" s="176"/>
      <c r="AB23" s="176"/>
      <c r="AC23" s="176">
        <f>SUM(Q23:AB23)</f>
        <v>1687974900</v>
      </c>
      <c r="AD23" s="185">
        <f>IFERROR(AC23/(SUMIF(Q23:AB23,"&gt;0",Q22:AB22))," ")</f>
        <v>0.95925492743566143</v>
      </c>
      <c r="AE23" s="3"/>
      <c r="AF23" s="3"/>
    </row>
    <row r="24" spans="1:41" ht="32.25" customHeight="1" x14ac:dyDescent="0.2">
      <c r="A24" s="335" t="s">
        <v>97</v>
      </c>
      <c r="B24" s="424"/>
      <c r="C24" s="177"/>
      <c r="D24" s="176">
        <v>15656000</v>
      </c>
      <c r="E24" s="176"/>
      <c r="F24" s="176"/>
      <c r="G24" s="176"/>
      <c r="H24" s="176"/>
      <c r="I24" s="176"/>
      <c r="J24" s="176"/>
      <c r="K24" s="176"/>
      <c r="L24" s="176"/>
      <c r="M24" s="176"/>
      <c r="N24" s="176">
        <v>310933</v>
      </c>
      <c r="O24" s="176">
        <f>SUM(C24:N24)</f>
        <v>15966933</v>
      </c>
      <c r="P24" s="181"/>
      <c r="Q24" s="177"/>
      <c r="R24" s="176">
        <v>163298000</v>
      </c>
      <c r="S24" s="176">
        <v>163298000</v>
      </c>
      <c r="T24" s="176">
        <v>163298000</v>
      </c>
      <c r="U24" s="176">
        <v>163298000</v>
      </c>
      <c r="V24" s="176">
        <v>163298000</v>
      </c>
      <c r="W24" s="176">
        <v>163298000</v>
      </c>
      <c r="X24" s="176">
        <v>163298000</v>
      </c>
      <c r="Y24" s="176">
        <v>163298000</v>
      </c>
      <c r="Z24" s="176">
        <v>163298000</v>
      </c>
      <c r="AA24" s="176">
        <v>143744000</v>
      </c>
      <c r="AB24" s="176">
        <v>146246900</v>
      </c>
      <c r="AC24" s="176">
        <f>SUM(Q24:AB24)</f>
        <v>1759672900</v>
      </c>
      <c r="AD24" s="185"/>
      <c r="AE24" s="3"/>
      <c r="AF24" s="3"/>
    </row>
    <row r="25" spans="1:41" ht="32.25" customHeight="1" thickBot="1" x14ac:dyDescent="0.25">
      <c r="A25" s="526" t="s">
        <v>98</v>
      </c>
      <c r="B25" s="527"/>
      <c r="C25" s="178">
        <v>0</v>
      </c>
      <c r="D25" s="286">
        <v>15656000</v>
      </c>
      <c r="E25" s="179">
        <v>0</v>
      </c>
      <c r="F25" s="179"/>
      <c r="G25" s="179"/>
      <c r="H25" s="179"/>
      <c r="I25" s="179"/>
      <c r="J25" s="179"/>
      <c r="K25" s="179"/>
      <c r="L25" s="179"/>
      <c r="M25" s="179"/>
      <c r="N25" s="179"/>
      <c r="O25" s="179">
        <f>SUM(C25:N25)</f>
        <v>15656000</v>
      </c>
      <c r="P25" s="184">
        <f>IFERROR(O25/(SUMIF(C25:N25,"&gt;0",C24:N24))," ")</f>
        <v>1</v>
      </c>
      <c r="Q25" s="178">
        <v>0</v>
      </c>
      <c r="R25" s="317">
        <v>34362331</v>
      </c>
      <c r="S25" s="317">
        <v>156780000</v>
      </c>
      <c r="T25" s="286">
        <v>156780000</v>
      </c>
      <c r="U25" s="179"/>
      <c r="V25" s="179"/>
      <c r="W25" s="179"/>
      <c r="X25" s="179"/>
      <c r="Y25" s="179"/>
      <c r="Z25" s="179"/>
      <c r="AA25" s="179"/>
      <c r="AB25" s="179"/>
      <c r="AC25" s="179">
        <f>SUM(Q25:AB25)</f>
        <v>347922331</v>
      </c>
      <c r="AD25" s="186">
        <f>IFERROR(AC25/(SUMIF(Q25:AB25,"&gt;0",Q24:AB24))," ")</f>
        <v>0.71019920840018458</v>
      </c>
      <c r="AE25" s="3"/>
      <c r="AF25" s="3"/>
    </row>
    <row r="26" spans="1:41" ht="32.25" customHeight="1" thickBot="1" x14ac:dyDescent="0.25">
      <c r="A26" s="59"/>
      <c r="B26" s="54"/>
      <c r="C26" s="80"/>
      <c r="D26" s="80"/>
      <c r="E26" s="80"/>
      <c r="F26" s="80"/>
      <c r="G26" s="80"/>
      <c r="H26" s="80"/>
      <c r="I26" s="80"/>
      <c r="J26" s="80"/>
      <c r="K26" s="80"/>
      <c r="L26" s="80"/>
      <c r="M26" s="251"/>
      <c r="N26" s="80"/>
      <c r="O26" s="80"/>
      <c r="P26" s="80"/>
      <c r="Q26" s="80"/>
      <c r="R26" s="80"/>
      <c r="S26" s="80"/>
      <c r="T26" s="251"/>
      <c r="U26" s="80"/>
      <c r="V26" s="80"/>
      <c r="W26" s="80"/>
      <c r="X26" s="80"/>
      <c r="Y26" s="80"/>
      <c r="Z26" s="80"/>
      <c r="AA26" s="80"/>
      <c r="AB26" s="80"/>
      <c r="AC26" s="60"/>
      <c r="AD26" s="175"/>
    </row>
    <row r="27" spans="1:41" ht="34" customHeight="1" x14ac:dyDescent="0.2">
      <c r="A27" s="456" t="s">
        <v>29</v>
      </c>
      <c r="B27" s="457"/>
      <c r="C27" s="458"/>
      <c r="D27" s="458"/>
      <c r="E27" s="458"/>
      <c r="F27" s="458"/>
      <c r="G27" s="458"/>
      <c r="H27" s="458"/>
      <c r="I27" s="458"/>
      <c r="J27" s="458"/>
      <c r="K27" s="458"/>
      <c r="L27" s="458"/>
      <c r="M27" s="458"/>
      <c r="N27" s="458"/>
      <c r="O27" s="458"/>
      <c r="P27" s="458"/>
      <c r="Q27" s="458"/>
      <c r="R27" s="458"/>
      <c r="S27" s="458"/>
      <c r="T27" s="458"/>
      <c r="U27" s="458"/>
      <c r="V27" s="458"/>
      <c r="W27" s="458"/>
      <c r="X27" s="458"/>
      <c r="Y27" s="458"/>
      <c r="Z27" s="458"/>
      <c r="AA27" s="458"/>
      <c r="AB27" s="458"/>
      <c r="AC27" s="458"/>
      <c r="AD27" s="459"/>
    </row>
    <row r="28" spans="1:41" ht="15" customHeight="1" x14ac:dyDescent="0.2">
      <c r="A28" s="357" t="s">
        <v>30</v>
      </c>
      <c r="B28" s="481" t="s">
        <v>31</v>
      </c>
      <c r="C28" s="482"/>
      <c r="D28" s="424" t="s">
        <v>99</v>
      </c>
      <c r="E28" s="425"/>
      <c r="F28" s="425"/>
      <c r="G28" s="425"/>
      <c r="H28" s="425"/>
      <c r="I28" s="425"/>
      <c r="J28" s="425"/>
      <c r="K28" s="425"/>
      <c r="L28" s="425"/>
      <c r="M28" s="425"/>
      <c r="N28" s="425"/>
      <c r="O28" s="460"/>
      <c r="P28" s="341" t="s">
        <v>33</v>
      </c>
      <c r="Q28" s="341" t="s">
        <v>34</v>
      </c>
      <c r="R28" s="341"/>
      <c r="S28" s="341"/>
      <c r="T28" s="341"/>
      <c r="U28" s="341"/>
      <c r="V28" s="341"/>
      <c r="W28" s="341"/>
      <c r="X28" s="341"/>
      <c r="Y28" s="341"/>
      <c r="Z28" s="341"/>
      <c r="AA28" s="341"/>
      <c r="AB28" s="341"/>
      <c r="AC28" s="341"/>
      <c r="AD28" s="442"/>
    </row>
    <row r="29" spans="1:41" ht="27" customHeight="1" x14ac:dyDescent="0.2">
      <c r="A29" s="358"/>
      <c r="B29" s="421"/>
      <c r="C29" s="449"/>
      <c r="D29" s="88" t="s">
        <v>35</v>
      </c>
      <c r="E29" s="88" t="s">
        <v>36</v>
      </c>
      <c r="F29" s="88" t="s">
        <v>37</v>
      </c>
      <c r="G29" s="88" t="s">
        <v>38</v>
      </c>
      <c r="H29" s="88" t="s">
        <v>39</v>
      </c>
      <c r="I29" s="88" t="s">
        <v>40</v>
      </c>
      <c r="J29" s="88" t="s">
        <v>41</v>
      </c>
      <c r="K29" s="88" t="s">
        <v>42</v>
      </c>
      <c r="L29" s="88" t="s">
        <v>43</v>
      </c>
      <c r="M29" s="88" t="s">
        <v>44</v>
      </c>
      <c r="N29" s="88" t="s">
        <v>45</v>
      </c>
      <c r="O29" s="88" t="s">
        <v>46</v>
      </c>
      <c r="P29" s="460"/>
      <c r="Q29" s="341"/>
      <c r="R29" s="341"/>
      <c r="S29" s="341"/>
      <c r="T29" s="341"/>
      <c r="U29" s="341"/>
      <c r="V29" s="341"/>
      <c r="W29" s="341"/>
      <c r="X29" s="341"/>
      <c r="Y29" s="341"/>
      <c r="Z29" s="341"/>
      <c r="AA29" s="341"/>
      <c r="AB29" s="341"/>
      <c r="AC29" s="341"/>
      <c r="AD29" s="442"/>
    </row>
    <row r="30" spans="1:41" ht="42" customHeight="1" thickBot="1" x14ac:dyDescent="0.25">
      <c r="A30" s="85"/>
      <c r="B30" s="354"/>
      <c r="C30" s="355"/>
      <c r="D30" s="89"/>
      <c r="E30" s="89"/>
      <c r="F30" s="89"/>
      <c r="G30" s="89"/>
      <c r="H30" s="89"/>
      <c r="I30" s="89"/>
      <c r="J30" s="89"/>
      <c r="K30" s="89"/>
      <c r="L30" s="89"/>
      <c r="M30" s="89"/>
      <c r="N30" s="89"/>
      <c r="O30" s="89"/>
      <c r="P30" s="86">
        <f>SUM(D30:O30)</f>
        <v>0</v>
      </c>
      <c r="Q30" s="342"/>
      <c r="R30" s="342"/>
      <c r="S30" s="342"/>
      <c r="T30" s="342"/>
      <c r="U30" s="342"/>
      <c r="V30" s="342"/>
      <c r="W30" s="342"/>
      <c r="X30" s="342"/>
      <c r="Y30" s="342"/>
      <c r="Z30" s="342"/>
      <c r="AA30" s="342"/>
      <c r="AB30" s="342"/>
      <c r="AC30" s="342"/>
      <c r="AD30" s="343"/>
    </row>
    <row r="31" spans="1:41" ht="45" customHeight="1" x14ac:dyDescent="0.2">
      <c r="A31" s="338" t="s">
        <v>48</v>
      </c>
      <c r="B31" s="339"/>
      <c r="C31" s="339"/>
      <c r="D31" s="339"/>
      <c r="E31" s="339"/>
      <c r="F31" s="339"/>
      <c r="G31" s="339"/>
      <c r="H31" s="339"/>
      <c r="I31" s="339"/>
      <c r="J31" s="339"/>
      <c r="K31" s="339"/>
      <c r="L31" s="339"/>
      <c r="M31" s="339"/>
      <c r="N31" s="339"/>
      <c r="O31" s="339"/>
      <c r="P31" s="339"/>
      <c r="Q31" s="339"/>
      <c r="R31" s="339"/>
      <c r="S31" s="339"/>
      <c r="T31" s="339"/>
      <c r="U31" s="339"/>
      <c r="V31" s="339"/>
      <c r="W31" s="339"/>
      <c r="X31" s="339"/>
      <c r="Y31" s="339"/>
      <c r="Z31" s="339"/>
      <c r="AA31" s="339"/>
      <c r="AB31" s="339"/>
      <c r="AC31" s="339"/>
      <c r="AD31" s="340"/>
    </row>
    <row r="32" spans="1:41" ht="23.25" customHeight="1" x14ac:dyDescent="0.2">
      <c r="A32" s="335" t="s">
        <v>49</v>
      </c>
      <c r="B32" s="341" t="s">
        <v>50</v>
      </c>
      <c r="C32" s="341" t="s">
        <v>31</v>
      </c>
      <c r="D32" s="341" t="s">
        <v>51</v>
      </c>
      <c r="E32" s="341"/>
      <c r="F32" s="341"/>
      <c r="G32" s="341"/>
      <c r="H32" s="341"/>
      <c r="I32" s="341"/>
      <c r="J32" s="341"/>
      <c r="K32" s="341"/>
      <c r="L32" s="341"/>
      <c r="M32" s="341"/>
      <c r="N32" s="341"/>
      <c r="O32" s="341"/>
      <c r="P32" s="341"/>
      <c r="Q32" s="341" t="s">
        <v>52</v>
      </c>
      <c r="R32" s="341"/>
      <c r="S32" s="341"/>
      <c r="T32" s="341"/>
      <c r="U32" s="341"/>
      <c r="V32" s="341"/>
      <c r="W32" s="341"/>
      <c r="X32" s="341"/>
      <c r="Y32" s="341"/>
      <c r="Z32" s="341"/>
      <c r="AA32" s="341"/>
      <c r="AB32" s="341"/>
      <c r="AC32" s="341"/>
      <c r="AD32" s="442"/>
      <c r="AG32" s="87"/>
      <c r="AH32" s="87"/>
      <c r="AI32" s="87"/>
      <c r="AJ32" s="87"/>
      <c r="AK32" s="87"/>
      <c r="AL32" s="87"/>
      <c r="AM32" s="87"/>
      <c r="AN32" s="87"/>
      <c r="AO32" s="87"/>
    </row>
    <row r="33" spans="1:41" ht="23.25" customHeight="1" x14ac:dyDescent="0.2">
      <c r="A33" s="335"/>
      <c r="B33" s="341"/>
      <c r="C33" s="356"/>
      <c r="D33" s="88" t="s">
        <v>35</v>
      </c>
      <c r="E33" s="88" t="s">
        <v>36</v>
      </c>
      <c r="F33" s="88" t="s">
        <v>37</v>
      </c>
      <c r="G33" s="88" t="s">
        <v>38</v>
      </c>
      <c r="H33" s="88" t="s">
        <v>39</v>
      </c>
      <c r="I33" s="88" t="s">
        <v>40</v>
      </c>
      <c r="J33" s="88" t="s">
        <v>41</v>
      </c>
      <c r="K33" s="88" t="s">
        <v>42</v>
      </c>
      <c r="L33" s="88" t="s">
        <v>43</v>
      </c>
      <c r="M33" s="88" t="s">
        <v>44</v>
      </c>
      <c r="N33" s="88" t="s">
        <v>45</v>
      </c>
      <c r="O33" s="88" t="s">
        <v>46</v>
      </c>
      <c r="P33" s="88" t="s">
        <v>33</v>
      </c>
      <c r="Q33" s="421" t="s">
        <v>53</v>
      </c>
      <c r="R33" s="422"/>
      <c r="S33" s="422"/>
      <c r="T33" s="422"/>
      <c r="U33" s="422"/>
      <c r="V33" s="449"/>
      <c r="W33" s="421" t="s">
        <v>54</v>
      </c>
      <c r="X33" s="422"/>
      <c r="Y33" s="422"/>
      <c r="Z33" s="449"/>
      <c r="AA33" s="421" t="s">
        <v>55</v>
      </c>
      <c r="AB33" s="422"/>
      <c r="AC33" s="422"/>
      <c r="AD33" s="423"/>
      <c r="AG33" s="87"/>
      <c r="AH33" s="87"/>
      <c r="AI33" s="87"/>
      <c r="AJ33" s="87"/>
      <c r="AK33" s="87"/>
      <c r="AL33" s="87"/>
      <c r="AM33" s="87"/>
      <c r="AN33" s="87"/>
      <c r="AO33" s="87"/>
    </row>
    <row r="34" spans="1:41" ht="63" customHeight="1" x14ac:dyDescent="0.2">
      <c r="A34" s="332" t="s">
        <v>107</v>
      </c>
      <c r="B34" s="479">
        <v>21</v>
      </c>
      <c r="C34" s="90" t="s">
        <v>57</v>
      </c>
      <c r="D34" s="89">
        <v>3</v>
      </c>
      <c r="E34" s="89">
        <v>3</v>
      </c>
      <c r="F34" s="89">
        <v>3</v>
      </c>
      <c r="G34" s="89">
        <v>3</v>
      </c>
      <c r="H34" s="89">
        <v>3</v>
      </c>
      <c r="I34" s="89">
        <v>3</v>
      </c>
      <c r="J34" s="89">
        <v>3</v>
      </c>
      <c r="K34" s="89">
        <v>3</v>
      </c>
      <c r="L34" s="89">
        <v>3</v>
      </c>
      <c r="M34" s="89">
        <v>3</v>
      </c>
      <c r="N34" s="89">
        <v>3</v>
      </c>
      <c r="O34" s="89">
        <v>3</v>
      </c>
      <c r="P34" s="200">
        <v>3</v>
      </c>
      <c r="Q34" s="512" t="s">
        <v>555</v>
      </c>
      <c r="R34" s="513"/>
      <c r="S34" s="513"/>
      <c r="T34" s="513"/>
      <c r="U34" s="513"/>
      <c r="V34" s="514"/>
      <c r="W34" s="512" t="s">
        <v>523</v>
      </c>
      <c r="X34" s="513"/>
      <c r="Y34" s="513"/>
      <c r="Z34" s="514"/>
      <c r="AA34" s="518" t="s">
        <v>535</v>
      </c>
      <c r="AB34" s="519"/>
      <c r="AC34" s="519"/>
      <c r="AD34" s="520"/>
      <c r="AG34" s="87"/>
      <c r="AH34" s="87"/>
      <c r="AI34" s="87"/>
      <c r="AJ34" s="87"/>
      <c r="AK34" s="87"/>
      <c r="AL34" s="87"/>
      <c r="AM34" s="87"/>
      <c r="AN34" s="87"/>
      <c r="AO34" s="87"/>
    </row>
    <row r="35" spans="1:41" ht="128" customHeight="1" thickBot="1" x14ac:dyDescent="0.25">
      <c r="A35" s="333"/>
      <c r="B35" s="480"/>
      <c r="C35" s="91" t="s">
        <v>61</v>
      </c>
      <c r="D35" s="272">
        <v>3</v>
      </c>
      <c r="E35" s="272">
        <v>3</v>
      </c>
      <c r="F35" s="272">
        <v>3</v>
      </c>
      <c r="G35" s="272">
        <v>3</v>
      </c>
      <c r="H35" s="93"/>
      <c r="I35" s="93"/>
      <c r="J35" s="93"/>
      <c r="K35" s="93"/>
      <c r="L35" s="93"/>
      <c r="M35" s="93"/>
      <c r="N35" s="93"/>
      <c r="O35" s="93"/>
      <c r="P35" s="164">
        <v>1</v>
      </c>
      <c r="Q35" s="515"/>
      <c r="R35" s="516"/>
      <c r="S35" s="516"/>
      <c r="T35" s="516"/>
      <c r="U35" s="516"/>
      <c r="V35" s="517"/>
      <c r="W35" s="515"/>
      <c r="X35" s="516"/>
      <c r="Y35" s="516"/>
      <c r="Z35" s="517"/>
      <c r="AA35" s="521"/>
      <c r="AB35" s="522"/>
      <c r="AC35" s="522"/>
      <c r="AD35" s="523"/>
      <c r="AE35" s="49"/>
      <c r="AG35" s="87"/>
      <c r="AH35" s="87"/>
      <c r="AI35" s="87"/>
      <c r="AJ35" s="87"/>
      <c r="AK35" s="87"/>
      <c r="AL35" s="87"/>
      <c r="AM35" s="87"/>
      <c r="AN35" s="87"/>
      <c r="AO35" s="87"/>
    </row>
    <row r="36" spans="1:41" ht="26.25" customHeight="1" x14ac:dyDescent="0.2">
      <c r="A36" s="334" t="s">
        <v>62</v>
      </c>
      <c r="B36" s="329" t="s">
        <v>63</v>
      </c>
      <c r="C36" s="461" t="s">
        <v>64</v>
      </c>
      <c r="D36" s="461"/>
      <c r="E36" s="461"/>
      <c r="F36" s="461"/>
      <c r="G36" s="461"/>
      <c r="H36" s="461"/>
      <c r="I36" s="461"/>
      <c r="J36" s="461"/>
      <c r="K36" s="461"/>
      <c r="L36" s="461"/>
      <c r="M36" s="461"/>
      <c r="N36" s="461"/>
      <c r="O36" s="461"/>
      <c r="P36" s="461"/>
      <c r="Q36" s="433" t="s">
        <v>65</v>
      </c>
      <c r="R36" s="434"/>
      <c r="S36" s="434"/>
      <c r="T36" s="434"/>
      <c r="U36" s="434"/>
      <c r="V36" s="434"/>
      <c r="W36" s="434"/>
      <c r="X36" s="434"/>
      <c r="Y36" s="434"/>
      <c r="Z36" s="434"/>
      <c r="AA36" s="434"/>
      <c r="AB36" s="434"/>
      <c r="AC36" s="434"/>
      <c r="AD36" s="435"/>
      <c r="AG36" s="87"/>
      <c r="AH36" s="87"/>
      <c r="AI36" s="87"/>
      <c r="AJ36" s="87"/>
      <c r="AK36" s="87"/>
      <c r="AL36" s="87"/>
      <c r="AM36" s="87"/>
      <c r="AN36" s="87"/>
      <c r="AO36" s="87"/>
    </row>
    <row r="37" spans="1:41" ht="26.25" customHeight="1" x14ac:dyDescent="0.2">
      <c r="A37" s="335"/>
      <c r="B37" s="330"/>
      <c r="C37" s="88" t="s">
        <v>66</v>
      </c>
      <c r="D37" s="88" t="s">
        <v>67</v>
      </c>
      <c r="E37" s="88" t="s">
        <v>68</v>
      </c>
      <c r="F37" s="88" t="s">
        <v>69</v>
      </c>
      <c r="G37" s="88" t="s">
        <v>70</v>
      </c>
      <c r="H37" s="88" t="s">
        <v>71</v>
      </c>
      <c r="I37" s="88" t="s">
        <v>72</v>
      </c>
      <c r="J37" s="88" t="s">
        <v>73</v>
      </c>
      <c r="K37" s="88" t="s">
        <v>74</v>
      </c>
      <c r="L37" s="88" t="s">
        <v>75</v>
      </c>
      <c r="M37" s="88" t="s">
        <v>76</v>
      </c>
      <c r="N37" s="88" t="s">
        <v>77</v>
      </c>
      <c r="O37" s="88" t="s">
        <v>78</v>
      </c>
      <c r="P37" s="88" t="s">
        <v>79</v>
      </c>
      <c r="Q37" s="424" t="s">
        <v>80</v>
      </c>
      <c r="R37" s="425"/>
      <c r="S37" s="425"/>
      <c r="T37" s="425"/>
      <c r="U37" s="425"/>
      <c r="V37" s="425"/>
      <c r="W37" s="425"/>
      <c r="X37" s="425"/>
      <c r="Y37" s="425"/>
      <c r="Z37" s="425"/>
      <c r="AA37" s="425"/>
      <c r="AB37" s="425"/>
      <c r="AC37" s="425"/>
      <c r="AD37" s="426"/>
      <c r="AG37" s="94"/>
      <c r="AH37" s="94"/>
      <c r="AI37" s="94"/>
      <c r="AJ37" s="94"/>
      <c r="AK37" s="94"/>
      <c r="AL37" s="94"/>
      <c r="AM37" s="94"/>
      <c r="AN37" s="94"/>
      <c r="AO37" s="94"/>
    </row>
    <row r="38" spans="1:41" ht="28.5" customHeight="1" x14ac:dyDescent="0.2">
      <c r="A38" s="332" t="s">
        <v>108</v>
      </c>
      <c r="B38" s="327">
        <v>7</v>
      </c>
      <c r="C38" s="90" t="s">
        <v>57</v>
      </c>
      <c r="D38" s="95">
        <v>0.03</v>
      </c>
      <c r="E38" s="95">
        <v>0.09</v>
      </c>
      <c r="F38" s="95">
        <v>0.09</v>
      </c>
      <c r="G38" s="95">
        <v>0.09</v>
      </c>
      <c r="H38" s="95">
        <v>0.09</v>
      </c>
      <c r="I38" s="95">
        <v>0.09</v>
      </c>
      <c r="J38" s="95">
        <v>0.09</v>
      </c>
      <c r="K38" s="95">
        <v>0.09</v>
      </c>
      <c r="L38" s="95">
        <v>0.09</v>
      </c>
      <c r="M38" s="95">
        <v>0.09</v>
      </c>
      <c r="N38" s="95">
        <v>0.09</v>
      </c>
      <c r="O38" s="95">
        <v>7.0000000000000007E-2</v>
      </c>
      <c r="P38" s="96">
        <f t="shared" ref="P38:P43" si="0">SUM(D38:O38)</f>
        <v>0.99999999999999978</v>
      </c>
      <c r="Q38" s="555" t="s">
        <v>549</v>
      </c>
      <c r="R38" s="556"/>
      <c r="S38" s="556"/>
      <c r="T38" s="556"/>
      <c r="U38" s="556"/>
      <c r="V38" s="556"/>
      <c r="W38" s="556"/>
      <c r="X38" s="556"/>
      <c r="Y38" s="556"/>
      <c r="Z38" s="556"/>
      <c r="AA38" s="556"/>
      <c r="AB38" s="556"/>
      <c r="AC38" s="556"/>
      <c r="AD38" s="557"/>
      <c r="AE38" s="97"/>
      <c r="AG38" s="98"/>
      <c r="AH38" s="98"/>
      <c r="AI38" s="98"/>
      <c r="AJ38" s="98"/>
      <c r="AK38" s="98"/>
      <c r="AL38" s="98"/>
      <c r="AM38" s="98"/>
      <c r="AN38" s="98"/>
      <c r="AO38" s="98"/>
    </row>
    <row r="39" spans="1:41" ht="101" customHeight="1" x14ac:dyDescent="0.2">
      <c r="A39" s="333"/>
      <c r="B39" s="328"/>
      <c r="C39" s="99" t="s">
        <v>61</v>
      </c>
      <c r="D39" s="100">
        <v>0.03</v>
      </c>
      <c r="E39" s="100">
        <v>0.09</v>
      </c>
      <c r="F39" s="100">
        <v>0.09</v>
      </c>
      <c r="G39" s="100">
        <v>0.09</v>
      </c>
      <c r="H39" s="100"/>
      <c r="I39" s="100"/>
      <c r="J39" s="100"/>
      <c r="K39" s="100"/>
      <c r="L39" s="100"/>
      <c r="M39" s="100"/>
      <c r="N39" s="100"/>
      <c r="O39" s="100"/>
      <c r="P39" s="101">
        <f t="shared" si="0"/>
        <v>0.3</v>
      </c>
      <c r="Q39" s="561"/>
      <c r="R39" s="562"/>
      <c r="S39" s="562"/>
      <c r="T39" s="562"/>
      <c r="U39" s="562"/>
      <c r="V39" s="562"/>
      <c r="W39" s="562"/>
      <c r="X39" s="562"/>
      <c r="Y39" s="562"/>
      <c r="Z39" s="562"/>
      <c r="AA39" s="562"/>
      <c r="AB39" s="562"/>
      <c r="AC39" s="562"/>
      <c r="AD39" s="563"/>
      <c r="AE39" s="97"/>
    </row>
    <row r="40" spans="1:41" ht="28.5" customHeight="1" x14ac:dyDescent="0.2">
      <c r="A40" s="333" t="s">
        <v>109</v>
      </c>
      <c r="B40" s="331">
        <v>7</v>
      </c>
      <c r="C40" s="102" t="s">
        <v>57</v>
      </c>
      <c r="D40" s="95">
        <v>0.03</v>
      </c>
      <c r="E40" s="95">
        <v>0.09</v>
      </c>
      <c r="F40" s="95">
        <v>0.09</v>
      </c>
      <c r="G40" s="95">
        <v>0.09</v>
      </c>
      <c r="H40" s="95">
        <v>0.09</v>
      </c>
      <c r="I40" s="95">
        <v>0.09</v>
      </c>
      <c r="J40" s="95">
        <v>0.09</v>
      </c>
      <c r="K40" s="95">
        <v>0.09</v>
      </c>
      <c r="L40" s="95">
        <v>0.09</v>
      </c>
      <c r="M40" s="95">
        <v>0.09</v>
      </c>
      <c r="N40" s="95">
        <v>0.09</v>
      </c>
      <c r="O40" s="95">
        <v>7.0000000000000007E-2</v>
      </c>
      <c r="P40" s="101">
        <f t="shared" si="0"/>
        <v>0.99999999999999978</v>
      </c>
      <c r="Q40" s="555" t="s">
        <v>522</v>
      </c>
      <c r="R40" s="556"/>
      <c r="S40" s="556"/>
      <c r="T40" s="556"/>
      <c r="U40" s="556"/>
      <c r="V40" s="556"/>
      <c r="W40" s="556"/>
      <c r="X40" s="556"/>
      <c r="Y40" s="556"/>
      <c r="Z40" s="556"/>
      <c r="AA40" s="556"/>
      <c r="AB40" s="556"/>
      <c r="AC40" s="556"/>
      <c r="AD40" s="557"/>
      <c r="AE40" s="97"/>
    </row>
    <row r="41" spans="1:41" ht="104" customHeight="1" x14ac:dyDescent="0.2">
      <c r="A41" s="333"/>
      <c r="B41" s="328"/>
      <c r="C41" s="99" t="s">
        <v>61</v>
      </c>
      <c r="D41" s="100">
        <v>0.03</v>
      </c>
      <c r="E41" s="100">
        <v>0.09</v>
      </c>
      <c r="F41" s="100">
        <v>0.09</v>
      </c>
      <c r="G41" s="100">
        <v>0.09</v>
      </c>
      <c r="H41" s="100"/>
      <c r="I41" s="100"/>
      <c r="J41" s="100"/>
      <c r="K41" s="100"/>
      <c r="L41" s="104"/>
      <c r="M41" s="104"/>
      <c r="N41" s="104"/>
      <c r="O41" s="104"/>
      <c r="P41" s="101">
        <f t="shared" si="0"/>
        <v>0.3</v>
      </c>
      <c r="Q41" s="561"/>
      <c r="R41" s="562"/>
      <c r="S41" s="562"/>
      <c r="T41" s="562"/>
      <c r="U41" s="562"/>
      <c r="V41" s="562"/>
      <c r="W41" s="562"/>
      <c r="X41" s="562"/>
      <c r="Y41" s="562"/>
      <c r="Z41" s="562"/>
      <c r="AA41" s="562"/>
      <c r="AB41" s="562"/>
      <c r="AC41" s="562"/>
      <c r="AD41" s="563"/>
      <c r="AE41" s="97"/>
    </row>
    <row r="42" spans="1:41" ht="28.5" customHeight="1" x14ac:dyDescent="0.2">
      <c r="A42" s="575" t="s">
        <v>110</v>
      </c>
      <c r="B42" s="577">
        <v>7</v>
      </c>
      <c r="C42" s="102" t="s">
        <v>57</v>
      </c>
      <c r="D42" s="95">
        <v>0.03</v>
      </c>
      <c r="E42" s="95">
        <v>0.09</v>
      </c>
      <c r="F42" s="95">
        <v>0.09</v>
      </c>
      <c r="G42" s="95">
        <v>0.09</v>
      </c>
      <c r="H42" s="95">
        <v>0.09</v>
      </c>
      <c r="I42" s="95">
        <v>0.09</v>
      </c>
      <c r="J42" s="95">
        <v>0.09</v>
      </c>
      <c r="K42" s="95">
        <v>0.09</v>
      </c>
      <c r="L42" s="95">
        <v>0.09</v>
      </c>
      <c r="M42" s="95">
        <v>0.09</v>
      </c>
      <c r="N42" s="95">
        <v>0.09</v>
      </c>
      <c r="O42" s="95">
        <v>7.0000000000000007E-2</v>
      </c>
      <c r="P42" s="101">
        <f t="shared" si="0"/>
        <v>0.99999999999999978</v>
      </c>
      <c r="Q42" s="555" t="s">
        <v>557</v>
      </c>
      <c r="R42" s="556"/>
      <c r="S42" s="556"/>
      <c r="T42" s="556"/>
      <c r="U42" s="556"/>
      <c r="V42" s="556"/>
      <c r="W42" s="556"/>
      <c r="X42" s="556"/>
      <c r="Y42" s="556"/>
      <c r="Z42" s="556"/>
      <c r="AA42" s="556"/>
      <c r="AB42" s="556"/>
      <c r="AC42" s="556"/>
      <c r="AD42" s="557"/>
      <c r="AE42" s="97"/>
    </row>
    <row r="43" spans="1:41" ht="97" customHeight="1" x14ac:dyDescent="0.2">
      <c r="A43" s="576"/>
      <c r="B43" s="578"/>
      <c r="C43" s="99" t="s">
        <v>61</v>
      </c>
      <c r="D43" s="100">
        <v>0.03</v>
      </c>
      <c r="E43" s="100">
        <v>0.09</v>
      </c>
      <c r="F43" s="100">
        <v>0.09</v>
      </c>
      <c r="G43" s="100">
        <v>0.09</v>
      </c>
      <c r="H43" s="100"/>
      <c r="I43" s="100"/>
      <c r="J43" s="100"/>
      <c r="K43" s="100"/>
      <c r="L43" s="104"/>
      <c r="M43" s="104"/>
      <c r="N43" s="104"/>
      <c r="O43" s="104"/>
      <c r="P43" s="101">
        <f t="shared" si="0"/>
        <v>0.3</v>
      </c>
      <c r="Q43" s="558"/>
      <c r="R43" s="559"/>
      <c r="S43" s="559"/>
      <c r="T43" s="559"/>
      <c r="U43" s="559"/>
      <c r="V43" s="559"/>
      <c r="W43" s="559"/>
      <c r="X43" s="559"/>
      <c r="Y43" s="559"/>
      <c r="Z43" s="559"/>
      <c r="AA43" s="559"/>
      <c r="AB43" s="559"/>
      <c r="AC43" s="559"/>
      <c r="AD43" s="560"/>
      <c r="AE43" s="97"/>
    </row>
    <row r="44" spans="1:41" x14ac:dyDescent="0.2">
      <c r="A44" s="50" t="s">
        <v>82</v>
      </c>
    </row>
  </sheetData>
  <mergeCells count="77">
    <mergeCell ref="AB4:AD4"/>
    <mergeCell ref="I7:J9"/>
    <mergeCell ref="K7:L9"/>
    <mergeCell ref="M7:N7"/>
    <mergeCell ref="A1:A4"/>
    <mergeCell ref="B1:AA1"/>
    <mergeCell ref="AB1:AD1"/>
    <mergeCell ref="B2:AA2"/>
    <mergeCell ref="AB2:AD2"/>
    <mergeCell ref="B3:AA4"/>
    <mergeCell ref="AB3:AD3"/>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Q20:AD20"/>
    <mergeCell ref="A22:B22"/>
    <mergeCell ref="A23:B23"/>
    <mergeCell ref="A25:B25"/>
    <mergeCell ref="A27:AD27"/>
    <mergeCell ref="A24:B24"/>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V33"/>
    <mergeCell ref="W33:Z33"/>
    <mergeCell ref="A38:A39"/>
    <mergeCell ref="B38:B39"/>
    <mergeCell ref="Q38:AD39"/>
    <mergeCell ref="AA33:AD33"/>
    <mergeCell ref="A34:A35"/>
    <mergeCell ref="B34:B35"/>
    <mergeCell ref="Q34:V35"/>
    <mergeCell ref="W34:Z35"/>
    <mergeCell ref="AA34:AD35"/>
    <mergeCell ref="A36:A37"/>
    <mergeCell ref="B36:B37"/>
    <mergeCell ref="C36:P36"/>
    <mergeCell ref="Q36:AD36"/>
    <mergeCell ref="Q37:AD37"/>
    <mergeCell ref="A40:A41"/>
    <mergeCell ref="B40:B41"/>
    <mergeCell ref="Q40:AD41"/>
    <mergeCell ref="A42:A43"/>
    <mergeCell ref="B42:B43"/>
    <mergeCell ref="Q42:AD43"/>
  </mergeCells>
  <dataValidations count="3">
    <dataValidation type="textLength" operator="lessThanOrEqual" allowBlank="1" showInputMessage="1" showErrorMessage="1" errorTitle="Máximo 2.000 caracteres" error="Máximo 2.000 caracteres" sqref="AA34 Q34 W34 Q38:AD43" xr:uid="{00000000-0002-0000-0400-000000000000}">
      <formula1>2000</formula1>
    </dataValidation>
    <dataValidation type="textLength" operator="lessThanOrEqual" allowBlank="1" showInputMessage="1" showErrorMessage="1" errorTitle="Máximo 2.000 caracteres" error="Máximo 2.000 caracteres" promptTitle="2.000 caracteres" sqref="Q30:AD30" xr:uid="{00000000-0002-0000-0400-000001000000}">
      <formula1>2000</formula1>
    </dataValidation>
    <dataValidation type="list" allowBlank="1" showInputMessage="1" showErrorMessage="1" sqref="C7:C9" xr:uid="{00000000-0002-0000-0400-000002000000}">
      <formula1>$C$21:$N$21</formula1>
    </dataValidation>
  </dataValidations>
  <pageMargins left="0.25" right="0.25" top="0.75" bottom="0.75" header="0.3" footer="0.3"/>
  <pageSetup scale="20" fitToHeight="0" orientation="landscape"/>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pageSetUpPr fitToPage="1"/>
  </sheetPr>
  <dimension ref="A1:AO44"/>
  <sheetViews>
    <sheetView showGridLines="0" topLeftCell="N29" zoomScale="70" zoomScaleNormal="70" workbookViewId="0">
      <selection activeCell="U46" sqref="U46"/>
    </sheetView>
  </sheetViews>
  <sheetFormatPr baseColWidth="10" defaultColWidth="10.83203125" defaultRowHeight="15" x14ac:dyDescent="0.2"/>
  <cols>
    <col min="1" max="1" width="38.5" style="50" customWidth="1"/>
    <col min="2" max="2" width="15.5" style="50" customWidth="1"/>
    <col min="3" max="14" width="20.6640625" style="50" customWidth="1"/>
    <col min="15" max="15" width="18" style="50" bestFit="1" customWidth="1"/>
    <col min="16" max="27" width="18.1640625" style="50" customWidth="1"/>
    <col min="28" max="28" width="22.6640625" style="50" customWidth="1"/>
    <col min="29" max="29" width="19" style="50" customWidth="1"/>
    <col min="30" max="30" width="19.5" style="50" customWidth="1"/>
    <col min="31" max="31" width="6.33203125" style="50" bestFit="1" customWidth="1"/>
    <col min="32" max="32" width="22.83203125" style="50" customWidth="1"/>
    <col min="33" max="33" width="18.5" style="50" bestFit="1" customWidth="1"/>
    <col min="34" max="34" width="8.5" style="50" customWidth="1"/>
    <col min="35" max="35" width="18.5" style="50" bestFit="1" customWidth="1"/>
    <col min="36" max="36" width="5.6640625" style="50" customWidth="1"/>
    <col min="37" max="37" width="18.5" style="50" bestFit="1" customWidth="1"/>
    <col min="38" max="38" width="4.6640625" style="50" customWidth="1"/>
    <col min="39" max="39" width="23" style="50" bestFit="1" customWidth="1"/>
    <col min="40" max="40" width="10.83203125" style="50"/>
    <col min="41" max="41" width="18.5" style="50" bestFit="1" customWidth="1"/>
    <col min="42" max="42" width="16.1640625" style="50" customWidth="1"/>
    <col min="43" max="16384" width="10.83203125" style="50"/>
  </cols>
  <sheetData>
    <row r="1" spans="1:30" ht="32.25" customHeight="1" x14ac:dyDescent="0.2">
      <c r="A1" s="361"/>
      <c r="B1" s="453" t="s">
        <v>0</v>
      </c>
      <c r="C1" s="454"/>
      <c r="D1" s="454"/>
      <c r="E1" s="454"/>
      <c r="F1" s="454"/>
      <c r="G1" s="454"/>
      <c r="H1" s="454"/>
      <c r="I1" s="454"/>
      <c r="J1" s="454"/>
      <c r="K1" s="454"/>
      <c r="L1" s="454"/>
      <c r="M1" s="454"/>
      <c r="N1" s="454"/>
      <c r="O1" s="454"/>
      <c r="P1" s="454"/>
      <c r="Q1" s="454"/>
      <c r="R1" s="454"/>
      <c r="S1" s="454"/>
      <c r="T1" s="454"/>
      <c r="U1" s="454"/>
      <c r="V1" s="454"/>
      <c r="W1" s="454"/>
      <c r="X1" s="454"/>
      <c r="Y1" s="454"/>
      <c r="Z1" s="454"/>
      <c r="AA1" s="455"/>
      <c r="AB1" s="549" t="s">
        <v>1</v>
      </c>
      <c r="AC1" s="550"/>
      <c r="AD1" s="551"/>
    </row>
    <row r="2" spans="1:30" ht="30.75" customHeight="1" x14ac:dyDescent="0.2">
      <c r="A2" s="362"/>
      <c r="B2" s="462" t="s">
        <v>2</v>
      </c>
      <c r="C2" s="463"/>
      <c r="D2" s="463"/>
      <c r="E2" s="463"/>
      <c r="F2" s="463"/>
      <c r="G2" s="463"/>
      <c r="H2" s="463"/>
      <c r="I2" s="463"/>
      <c r="J2" s="463"/>
      <c r="K2" s="463"/>
      <c r="L2" s="463"/>
      <c r="M2" s="463"/>
      <c r="N2" s="463"/>
      <c r="O2" s="463"/>
      <c r="P2" s="463"/>
      <c r="Q2" s="463"/>
      <c r="R2" s="463"/>
      <c r="S2" s="463"/>
      <c r="T2" s="463"/>
      <c r="U2" s="463"/>
      <c r="V2" s="463"/>
      <c r="W2" s="463"/>
      <c r="X2" s="463"/>
      <c r="Y2" s="463"/>
      <c r="Z2" s="463"/>
      <c r="AA2" s="464"/>
      <c r="AB2" s="552" t="s">
        <v>83</v>
      </c>
      <c r="AC2" s="553"/>
      <c r="AD2" s="554"/>
    </row>
    <row r="3" spans="1:30" ht="24" customHeight="1" x14ac:dyDescent="0.2">
      <c r="A3" s="362"/>
      <c r="B3" s="392" t="s">
        <v>4</v>
      </c>
      <c r="C3" s="393"/>
      <c r="D3" s="393"/>
      <c r="E3" s="393"/>
      <c r="F3" s="393"/>
      <c r="G3" s="393"/>
      <c r="H3" s="393"/>
      <c r="I3" s="393"/>
      <c r="J3" s="393"/>
      <c r="K3" s="393"/>
      <c r="L3" s="393"/>
      <c r="M3" s="393"/>
      <c r="N3" s="393"/>
      <c r="O3" s="393"/>
      <c r="P3" s="393"/>
      <c r="Q3" s="393"/>
      <c r="R3" s="393"/>
      <c r="S3" s="393"/>
      <c r="T3" s="393"/>
      <c r="U3" s="393"/>
      <c r="V3" s="393"/>
      <c r="W3" s="393"/>
      <c r="X3" s="393"/>
      <c r="Y3" s="393"/>
      <c r="Z3" s="393"/>
      <c r="AA3" s="394"/>
      <c r="AB3" s="552" t="s">
        <v>84</v>
      </c>
      <c r="AC3" s="553"/>
      <c r="AD3" s="554"/>
    </row>
    <row r="4" spans="1:30" ht="22" customHeight="1" thickBot="1" x14ac:dyDescent="0.25">
      <c r="A4" s="363"/>
      <c r="B4" s="395"/>
      <c r="C4" s="396"/>
      <c r="D4" s="396"/>
      <c r="E4" s="396"/>
      <c r="F4" s="396"/>
      <c r="G4" s="396"/>
      <c r="H4" s="396"/>
      <c r="I4" s="396"/>
      <c r="J4" s="396"/>
      <c r="K4" s="396"/>
      <c r="L4" s="396"/>
      <c r="M4" s="396"/>
      <c r="N4" s="396"/>
      <c r="O4" s="396"/>
      <c r="P4" s="396"/>
      <c r="Q4" s="396"/>
      <c r="R4" s="396"/>
      <c r="S4" s="396"/>
      <c r="T4" s="396"/>
      <c r="U4" s="396"/>
      <c r="V4" s="396"/>
      <c r="W4" s="396"/>
      <c r="X4" s="396"/>
      <c r="Y4" s="396"/>
      <c r="Z4" s="396"/>
      <c r="AA4" s="397"/>
      <c r="AB4" s="545" t="s">
        <v>6</v>
      </c>
      <c r="AC4" s="546"/>
      <c r="AD4" s="547"/>
    </row>
    <row r="5" spans="1:30" ht="9" customHeight="1" thickBot="1" x14ac:dyDescent="0.25">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2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
      <c r="A7" s="379" t="s">
        <v>20</v>
      </c>
      <c r="B7" s="380"/>
      <c r="C7" s="539" t="s">
        <v>38</v>
      </c>
      <c r="D7" s="379" t="s">
        <v>8</v>
      </c>
      <c r="E7" s="542"/>
      <c r="F7" s="542"/>
      <c r="G7" s="542"/>
      <c r="H7" s="380"/>
      <c r="I7" s="548">
        <v>44687</v>
      </c>
      <c r="J7" s="488"/>
      <c r="K7" s="379" t="s">
        <v>10</v>
      </c>
      <c r="L7" s="380"/>
      <c r="M7" s="483" t="s">
        <v>11</v>
      </c>
      <c r="N7" s="484"/>
      <c r="O7" s="388"/>
      <c r="P7" s="389"/>
      <c r="Q7" s="54"/>
      <c r="R7" s="54"/>
      <c r="S7" s="54"/>
      <c r="T7" s="54"/>
      <c r="U7" s="54"/>
      <c r="V7" s="54"/>
      <c r="W7" s="54"/>
      <c r="X7" s="54"/>
      <c r="Y7" s="54"/>
      <c r="Z7" s="55"/>
      <c r="AA7" s="54"/>
      <c r="AB7" s="54"/>
      <c r="AC7" s="60"/>
      <c r="AD7" s="61"/>
    </row>
    <row r="8" spans="1:30" x14ac:dyDescent="0.2">
      <c r="A8" s="383"/>
      <c r="B8" s="384"/>
      <c r="C8" s="540"/>
      <c r="D8" s="383"/>
      <c r="E8" s="543"/>
      <c r="F8" s="543"/>
      <c r="G8" s="543"/>
      <c r="H8" s="384"/>
      <c r="I8" s="489"/>
      <c r="J8" s="490"/>
      <c r="K8" s="383"/>
      <c r="L8" s="384"/>
      <c r="M8" s="476" t="s">
        <v>12</v>
      </c>
      <c r="N8" s="477"/>
      <c r="O8" s="404"/>
      <c r="P8" s="405"/>
      <c r="Q8" s="54"/>
      <c r="R8" s="54"/>
      <c r="S8" s="54"/>
      <c r="T8" s="54"/>
      <c r="U8" s="54"/>
      <c r="V8" s="54"/>
      <c r="W8" s="54"/>
      <c r="X8" s="54"/>
      <c r="Y8" s="54"/>
      <c r="Z8" s="55"/>
      <c r="AA8" s="54"/>
      <c r="AB8" s="54"/>
      <c r="AC8" s="60"/>
      <c r="AD8" s="61"/>
    </row>
    <row r="9" spans="1:30" ht="16" thickBot="1" x14ac:dyDescent="0.25">
      <c r="A9" s="381"/>
      <c r="B9" s="382"/>
      <c r="C9" s="541"/>
      <c r="D9" s="381"/>
      <c r="E9" s="544"/>
      <c r="F9" s="544"/>
      <c r="G9" s="544"/>
      <c r="H9" s="382"/>
      <c r="I9" s="491"/>
      <c r="J9" s="492"/>
      <c r="K9" s="381"/>
      <c r="L9" s="382"/>
      <c r="M9" s="390" t="s">
        <v>13</v>
      </c>
      <c r="N9" s="391"/>
      <c r="O9" s="406" t="s">
        <v>85</v>
      </c>
      <c r="P9" s="407"/>
      <c r="Q9" s="54"/>
      <c r="R9" s="54"/>
      <c r="S9" s="54"/>
      <c r="T9" s="54"/>
      <c r="U9" s="54"/>
      <c r="V9" s="54"/>
      <c r="W9" s="54"/>
      <c r="X9" s="54"/>
      <c r="Y9" s="54"/>
      <c r="Z9" s="55"/>
      <c r="AA9" s="54"/>
      <c r="AB9" s="54"/>
      <c r="AC9" s="60"/>
      <c r="AD9" s="61"/>
    </row>
    <row r="10" spans="1:30" ht="15" customHeight="1" thickBot="1" x14ac:dyDescent="0.25">
      <c r="A10" s="171"/>
      <c r="B10" s="172"/>
      <c r="C10" s="172"/>
      <c r="D10" s="65"/>
      <c r="E10" s="65"/>
      <c r="F10" s="65"/>
      <c r="G10" s="65"/>
      <c r="H10" s="65"/>
      <c r="I10" s="168"/>
      <c r="J10" s="168"/>
      <c r="K10" s="65"/>
      <c r="L10" s="65"/>
      <c r="M10" s="169"/>
      <c r="N10" s="169"/>
      <c r="O10" s="170"/>
      <c r="P10" s="170"/>
      <c r="Q10" s="172"/>
      <c r="R10" s="172"/>
      <c r="S10" s="172"/>
      <c r="T10" s="172"/>
      <c r="U10" s="172"/>
      <c r="V10" s="172"/>
      <c r="W10" s="172"/>
      <c r="X10" s="172"/>
      <c r="Y10" s="172"/>
      <c r="Z10" s="173"/>
      <c r="AA10" s="172"/>
      <c r="AB10" s="172"/>
      <c r="AC10" s="174"/>
      <c r="AD10" s="175"/>
    </row>
    <row r="11" spans="1:30" ht="15" customHeight="1" x14ac:dyDescent="0.2">
      <c r="A11" s="379" t="s">
        <v>7</v>
      </c>
      <c r="B11" s="380"/>
      <c r="C11" s="398" t="s">
        <v>86</v>
      </c>
      <c r="D11" s="399"/>
      <c r="E11" s="399"/>
      <c r="F11" s="399"/>
      <c r="G11" s="399"/>
      <c r="H11" s="399"/>
      <c r="I11" s="399"/>
      <c r="J11" s="399"/>
      <c r="K11" s="399"/>
      <c r="L11" s="399"/>
      <c r="M11" s="399"/>
      <c r="N11" s="399"/>
      <c r="O11" s="399"/>
      <c r="P11" s="399"/>
      <c r="Q11" s="399"/>
      <c r="R11" s="399"/>
      <c r="S11" s="399"/>
      <c r="T11" s="399"/>
      <c r="U11" s="399"/>
      <c r="V11" s="399"/>
      <c r="W11" s="399"/>
      <c r="X11" s="399"/>
      <c r="Y11" s="399"/>
      <c r="Z11" s="399"/>
      <c r="AA11" s="399"/>
      <c r="AB11" s="399"/>
      <c r="AC11" s="399"/>
      <c r="AD11" s="400"/>
    </row>
    <row r="12" spans="1:30" ht="15" customHeight="1" x14ac:dyDescent="0.2">
      <c r="A12" s="383"/>
      <c r="B12" s="384"/>
      <c r="C12" s="392"/>
      <c r="D12" s="393"/>
      <c r="E12" s="393"/>
      <c r="F12" s="393"/>
      <c r="G12" s="393"/>
      <c r="H12" s="393"/>
      <c r="I12" s="393"/>
      <c r="J12" s="393"/>
      <c r="K12" s="393"/>
      <c r="L12" s="393"/>
      <c r="M12" s="393"/>
      <c r="N12" s="393"/>
      <c r="O12" s="393"/>
      <c r="P12" s="393"/>
      <c r="Q12" s="393"/>
      <c r="R12" s="393"/>
      <c r="S12" s="393"/>
      <c r="T12" s="393"/>
      <c r="U12" s="393"/>
      <c r="V12" s="393"/>
      <c r="W12" s="393"/>
      <c r="X12" s="393"/>
      <c r="Y12" s="393"/>
      <c r="Z12" s="393"/>
      <c r="AA12" s="393"/>
      <c r="AB12" s="393"/>
      <c r="AC12" s="393"/>
      <c r="AD12" s="394"/>
    </row>
    <row r="13" spans="1:30" ht="15" customHeight="1" thickBot="1" x14ac:dyDescent="0.25">
      <c r="A13" s="381"/>
      <c r="B13" s="382"/>
      <c r="C13" s="395"/>
      <c r="D13" s="396"/>
      <c r="E13" s="396"/>
      <c r="F13" s="396"/>
      <c r="G13" s="396"/>
      <c r="H13" s="396"/>
      <c r="I13" s="396"/>
      <c r="J13" s="396"/>
      <c r="K13" s="396"/>
      <c r="L13" s="396"/>
      <c r="M13" s="396"/>
      <c r="N13" s="396"/>
      <c r="O13" s="396"/>
      <c r="P13" s="396"/>
      <c r="Q13" s="396"/>
      <c r="R13" s="396"/>
      <c r="S13" s="396"/>
      <c r="T13" s="396"/>
      <c r="U13" s="396"/>
      <c r="V13" s="396"/>
      <c r="W13" s="396"/>
      <c r="X13" s="396"/>
      <c r="Y13" s="396"/>
      <c r="Z13" s="396"/>
      <c r="AA13" s="396"/>
      <c r="AB13" s="396"/>
      <c r="AC13" s="396"/>
      <c r="AD13" s="397"/>
    </row>
    <row r="14" spans="1:30" ht="9" customHeight="1" thickBot="1" x14ac:dyDescent="0.25">
      <c r="A14" s="67"/>
      <c r="B14" s="68"/>
      <c r="C14" s="70"/>
      <c r="D14" s="70"/>
      <c r="E14" s="70"/>
      <c r="F14" s="70"/>
      <c r="G14" s="70"/>
      <c r="H14" s="70"/>
      <c r="I14" s="70"/>
      <c r="J14" s="70"/>
      <c r="K14" s="70"/>
      <c r="L14" s="70"/>
      <c r="M14" s="70"/>
      <c r="N14" s="70"/>
      <c r="O14" s="70"/>
      <c r="P14" s="70"/>
      <c r="Q14" s="70"/>
      <c r="R14" s="65"/>
      <c r="S14" s="65"/>
      <c r="T14" s="65"/>
      <c r="U14" s="65"/>
      <c r="V14" s="65"/>
      <c r="W14" s="65"/>
      <c r="X14" s="65"/>
      <c r="Y14" s="65"/>
      <c r="Z14" s="65"/>
      <c r="AA14" s="65"/>
      <c r="AB14" s="65"/>
      <c r="AC14" s="65"/>
      <c r="AD14" s="66"/>
    </row>
    <row r="15" spans="1:30" ht="39" customHeight="1" thickBot="1" x14ac:dyDescent="0.25">
      <c r="A15" s="493" t="s">
        <v>14</v>
      </c>
      <c r="B15" s="494"/>
      <c r="C15" s="465" t="s">
        <v>87</v>
      </c>
      <c r="D15" s="466"/>
      <c r="E15" s="466"/>
      <c r="F15" s="466"/>
      <c r="G15" s="466"/>
      <c r="H15" s="466"/>
      <c r="I15" s="466"/>
      <c r="J15" s="466"/>
      <c r="K15" s="467"/>
      <c r="L15" s="408" t="s">
        <v>15</v>
      </c>
      <c r="M15" s="475"/>
      <c r="N15" s="475"/>
      <c r="O15" s="475"/>
      <c r="P15" s="475"/>
      <c r="Q15" s="409"/>
      <c r="R15" s="385" t="s">
        <v>88</v>
      </c>
      <c r="S15" s="386"/>
      <c r="T15" s="386"/>
      <c r="U15" s="386"/>
      <c r="V15" s="386"/>
      <c r="W15" s="386"/>
      <c r="X15" s="387"/>
      <c r="Y15" s="408" t="s">
        <v>16</v>
      </c>
      <c r="Z15" s="409"/>
      <c r="AA15" s="465" t="s">
        <v>89</v>
      </c>
      <c r="AB15" s="466"/>
      <c r="AC15" s="466"/>
      <c r="AD15" s="467"/>
    </row>
    <row r="16" spans="1:30" ht="9" customHeight="1" thickBot="1" x14ac:dyDescent="0.25">
      <c r="A16" s="59"/>
      <c r="B16" s="54"/>
      <c r="C16" s="478"/>
      <c r="D16" s="478"/>
      <c r="E16" s="478"/>
      <c r="F16" s="478"/>
      <c r="G16" s="478"/>
      <c r="H16" s="478"/>
      <c r="I16" s="478"/>
      <c r="J16" s="478"/>
      <c r="K16" s="478"/>
      <c r="L16" s="478"/>
      <c r="M16" s="478"/>
      <c r="N16" s="478"/>
      <c r="O16" s="478"/>
      <c r="P16" s="478"/>
      <c r="Q16" s="478"/>
      <c r="R16" s="478"/>
      <c r="S16" s="478"/>
      <c r="T16" s="478"/>
      <c r="U16" s="478"/>
      <c r="V16" s="478"/>
      <c r="W16" s="478"/>
      <c r="X16" s="478"/>
      <c r="Y16" s="478"/>
      <c r="Z16" s="478"/>
      <c r="AA16" s="478"/>
      <c r="AB16" s="478"/>
      <c r="AC16" s="73"/>
      <c r="AD16" s="74"/>
    </row>
    <row r="17" spans="1:41" s="76" customFormat="1" ht="37.5" customHeight="1" thickBot="1" x14ac:dyDescent="0.25">
      <c r="A17" s="493" t="s">
        <v>17</v>
      </c>
      <c r="B17" s="494"/>
      <c r="C17" s="439" t="s">
        <v>111</v>
      </c>
      <c r="D17" s="440"/>
      <c r="E17" s="440"/>
      <c r="F17" s="440"/>
      <c r="G17" s="440"/>
      <c r="H17" s="440"/>
      <c r="I17" s="440"/>
      <c r="J17" s="440"/>
      <c r="K17" s="440"/>
      <c r="L17" s="440"/>
      <c r="M17" s="440"/>
      <c r="N17" s="440"/>
      <c r="O17" s="440"/>
      <c r="P17" s="440"/>
      <c r="Q17" s="441"/>
      <c r="R17" s="408" t="s">
        <v>91</v>
      </c>
      <c r="S17" s="475"/>
      <c r="T17" s="475"/>
      <c r="U17" s="475"/>
      <c r="V17" s="409"/>
      <c r="W17" s="528">
        <v>20</v>
      </c>
      <c r="X17" s="529"/>
      <c r="Y17" s="475" t="s">
        <v>19</v>
      </c>
      <c r="Z17" s="475"/>
      <c r="AA17" s="475"/>
      <c r="AB17" s="409"/>
      <c r="AC17" s="417">
        <v>0.28999999999999998</v>
      </c>
      <c r="AD17" s="418"/>
    </row>
    <row r="18" spans="1:41" ht="16.5" customHeight="1" thickBot="1" x14ac:dyDescent="0.2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25">
      <c r="A19" s="408" t="s">
        <v>22</v>
      </c>
      <c r="B19" s="475"/>
      <c r="C19" s="475"/>
      <c r="D19" s="475"/>
      <c r="E19" s="475"/>
      <c r="F19" s="475"/>
      <c r="G19" s="475"/>
      <c r="H19" s="475"/>
      <c r="I19" s="475"/>
      <c r="J19" s="475"/>
      <c r="K19" s="475"/>
      <c r="L19" s="475"/>
      <c r="M19" s="475"/>
      <c r="N19" s="475"/>
      <c r="O19" s="475"/>
      <c r="P19" s="475"/>
      <c r="Q19" s="475"/>
      <c r="R19" s="475"/>
      <c r="S19" s="475"/>
      <c r="T19" s="475"/>
      <c r="U19" s="475"/>
      <c r="V19" s="475"/>
      <c r="W19" s="475"/>
      <c r="X19" s="475"/>
      <c r="Y19" s="475"/>
      <c r="Z19" s="475"/>
      <c r="AA19" s="475"/>
      <c r="AB19" s="475"/>
      <c r="AC19" s="475"/>
      <c r="AD19" s="409"/>
      <c r="AE19" s="83"/>
      <c r="AF19" s="83"/>
    </row>
    <row r="20" spans="1:41" ht="32.25" customHeight="1" thickBot="1" x14ac:dyDescent="0.25">
      <c r="A20" s="82"/>
      <c r="B20" s="60"/>
      <c r="C20" s="376" t="s">
        <v>92</v>
      </c>
      <c r="D20" s="377"/>
      <c r="E20" s="377"/>
      <c r="F20" s="377"/>
      <c r="G20" s="377"/>
      <c r="H20" s="377"/>
      <c r="I20" s="377"/>
      <c r="J20" s="377"/>
      <c r="K20" s="377"/>
      <c r="L20" s="377"/>
      <c r="M20" s="377"/>
      <c r="N20" s="377"/>
      <c r="O20" s="377"/>
      <c r="P20" s="378"/>
      <c r="Q20" s="373" t="s">
        <v>93</v>
      </c>
      <c r="R20" s="374"/>
      <c r="S20" s="374"/>
      <c r="T20" s="374"/>
      <c r="U20" s="374"/>
      <c r="V20" s="374"/>
      <c r="W20" s="374"/>
      <c r="X20" s="374"/>
      <c r="Y20" s="374"/>
      <c r="Z20" s="374"/>
      <c r="AA20" s="374"/>
      <c r="AB20" s="374"/>
      <c r="AC20" s="374"/>
      <c r="AD20" s="375"/>
      <c r="AE20" s="83"/>
      <c r="AF20" s="83"/>
    </row>
    <row r="21" spans="1:41" ht="32.25" customHeight="1" thickBot="1" x14ac:dyDescent="0.25">
      <c r="A21" s="59"/>
      <c r="B21" s="54"/>
      <c r="C21" s="197" t="s">
        <v>35</v>
      </c>
      <c r="D21" s="198" t="s">
        <v>36</v>
      </c>
      <c r="E21" s="198" t="s">
        <v>37</v>
      </c>
      <c r="F21" s="198" t="s">
        <v>38</v>
      </c>
      <c r="G21" s="198" t="s">
        <v>39</v>
      </c>
      <c r="H21" s="198" t="s">
        <v>40</v>
      </c>
      <c r="I21" s="198" t="s">
        <v>41</v>
      </c>
      <c r="J21" s="198" t="s">
        <v>42</v>
      </c>
      <c r="K21" s="198" t="s">
        <v>43</v>
      </c>
      <c r="L21" s="198" t="s">
        <v>44</v>
      </c>
      <c r="M21" s="198" t="s">
        <v>45</v>
      </c>
      <c r="N21" s="198" t="s">
        <v>46</v>
      </c>
      <c r="O21" s="198" t="s">
        <v>33</v>
      </c>
      <c r="P21" s="199" t="s">
        <v>94</v>
      </c>
      <c r="Q21" s="197" t="s">
        <v>35</v>
      </c>
      <c r="R21" s="198" t="s">
        <v>36</v>
      </c>
      <c r="S21" s="198" t="s">
        <v>37</v>
      </c>
      <c r="T21" s="198" t="s">
        <v>38</v>
      </c>
      <c r="U21" s="198" t="s">
        <v>39</v>
      </c>
      <c r="V21" s="198" t="s">
        <v>40</v>
      </c>
      <c r="W21" s="198" t="s">
        <v>41</v>
      </c>
      <c r="X21" s="198" t="s">
        <v>42</v>
      </c>
      <c r="Y21" s="198" t="s">
        <v>43</v>
      </c>
      <c r="Z21" s="198" t="s">
        <v>44</v>
      </c>
      <c r="AA21" s="198" t="s">
        <v>45</v>
      </c>
      <c r="AB21" s="198" t="s">
        <v>46</v>
      </c>
      <c r="AC21" s="198" t="s">
        <v>33</v>
      </c>
      <c r="AD21" s="199" t="s">
        <v>94</v>
      </c>
      <c r="AE21" s="3"/>
      <c r="AF21" s="3"/>
    </row>
    <row r="22" spans="1:41" ht="32.25" customHeight="1" x14ac:dyDescent="0.2">
      <c r="A22" s="334" t="s">
        <v>95</v>
      </c>
      <c r="B22" s="433"/>
      <c r="C22" s="182">
        <v>0</v>
      </c>
      <c r="D22" s="180"/>
      <c r="E22" s="180"/>
      <c r="F22" s="180"/>
      <c r="G22" s="180"/>
      <c r="H22" s="180"/>
      <c r="I22" s="180"/>
      <c r="J22" s="180"/>
      <c r="K22" s="180"/>
      <c r="L22" s="180"/>
      <c r="M22" s="180"/>
      <c r="N22" s="180"/>
      <c r="O22" s="180">
        <f>SUM(C22:N22)</f>
        <v>0</v>
      </c>
      <c r="P22" s="183"/>
      <c r="Q22" s="182">
        <v>4180757777</v>
      </c>
      <c r="R22" s="180">
        <v>292984699</v>
      </c>
      <c r="S22" s="180">
        <v>200870750</v>
      </c>
      <c r="T22" s="180">
        <v>867713135</v>
      </c>
      <c r="U22" s="180">
        <v>1038867144</v>
      </c>
      <c r="V22" s="180">
        <v>1557350082</v>
      </c>
      <c r="W22" s="180">
        <v>4400000</v>
      </c>
      <c r="X22" s="180">
        <v>61010000</v>
      </c>
      <c r="Y22" s="180">
        <v>4400000</v>
      </c>
      <c r="Z22" s="180">
        <v>8260000</v>
      </c>
      <c r="AA22" s="180">
        <v>4400000</v>
      </c>
      <c r="AB22" s="180">
        <f>19302000+307</f>
        <v>19302307</v>
      </c>
      <c r="AC22" s="180">
        <f>SUM(Q22:AB22)</f>
        <v>8240315894</v>
      </c>
      <c r="AD22" s="187"/>
      <c r="AE22" s="3"/>
      <c r="AF22" s="3"/>
    </row>
    <row r="23" spans="1:41" ht="32.25" customHeight="1" x14ac:dyDescent="0.2">
      <c r="A23" s="335" t="s">
        <v>96</v>
      </c>
      <c r="B23" s="424"/>
      <c r="C23" s="177"/>
      <c r="D23" s="176"/>
      <c r="E23" s="176"/>
      <c r="F23" s="176"/>
      <c r="G23" s="176"/>
      <c r="H23" s="176"/>
      <c r="I23" s="176"/>
      <c r="J23" s="176"/>
      <c r="K23" s="176"/>
      <c r="L23" s="176"/>
      <c r="M23" s="176"/>
      <c r="N23" s="176"/>
      <c r="O23" s="176">
        <f>SUM(C23:N23)</f>
        <v>0</v>
      </c>
      <c r="P23" s="195" t="str">
        <f>IFERROR(O23/(SUMIF(C23:N23,"&gt;0",C22:N22))," ")</f>
        <v xml:space="preserve"> </v>
      </c>
      <c r="Q23" s="177">
        <v>4189740209</v>
      </c>
      <c r="R23" s="316">
        <v>31294151</v>
      </c>
      <c r="S23" s="316">
        <v>330209141</v>
      </c>
      <c r="T23" s="252">
        <v>177020352</v>
      </c>
      <c r="U23" s="176"/>
      <c r="V23" s="176"/>
      <c r="W23" s="176"/>
      <c r="X23" s="176"/>
      <c r="Y23" s="176"/>
      <c r="Z23" s="176"/>
      <c r="AA23" s="176"/>
      <c r="AB23" s="176"/>
      <c r="AC23" s="176">
        <f>SUM(Q23:AB23)</f>
        <v>4728263853</v>
      </c>
      <c r="AD23" s="185">
        <f>IFERROR(AC23/(SUMIF(Q23:AB23,"&gt;0",Q22:AB22))," ")</f>
        <v>0.85311898741143077</v>
      </c>
      <c r="AE23" s="3"/>
      <c r="AF23" s="3"/>
    </row>
    <row r="24" spans="1:41" ht="32.25" customHeight="1" x14ac:dyDescent="0.2">
      <c r="A24" s="335" t="s">
        <v>97</v>
      </c>
      <c r="B24" s="424"/>
      <c r="C24" s="177">
        <v>34735766.08421053</v>
      </c>
      <c r="D24" s="176">
        <v>314963729.08421052</v>
      </c>
      <c r="E24" s="176">
        <v>122448982.08421053</v>
      </c>
      <c r="F24" s="176">
        <v>434533446.08421052</v>
      </c>
      <c r="G24" s="322">
        <v>107243696.66315788</v>
      </c>
      <c r="H24" s="176"/>
      <c r="I24" s="176"/>
      <c r="J24" s="176"/>
      <c r="K24" s="176"/>
      <c r="L24" s="176"/>
      <c r="M24" s="176"/>
      <c r="N24" s="176">
        <v>317996088</v>
      </c>
      <c r="O24" s="176">
        <f>SUM(C24:N24)</f>
        <v>1331921708</v>
      </c>
      <c r="P24" s="181"/>
      <c r="Q24" s="177">
        <v>267312583</v>
      </c>
      <c r="R24" s="176">
        <v>625726666</v>
      </c>
      <c r="S24" s="316">
        <v>682409363.29999995</v>
      </c>
      <c r="T24" s="176">
        <v>680900953.29999995</v>
      </c>
      <c r="U24" s="176">
        <v>712634225.44285715</v>
      </c>
      <c r="V24" s="176">
        <v>904064049.44285715</v>
      </c>
      <c r="W24" s="176">
        <v>698621810.44285715</v>
      </c>
      <c r="X24" s="176">
        <v>695811810.44285715</v>
      </c>
      <c r="Y24" s="176">
        <v>688073810.44285715</v>
      </c>
      <c r="Z24" s="176">
        <v>831112953.29999995</v>
      </c>
      <c r="AA24" s="176">
        <v>680305810.44285715</v>
      </c>
      <c r="AB24" s="176">
        <f>773341551.442858+307</f>
        <v>773341858.44285798</v>
      </c>
      <c r="AC24" s="176">
        <f>SUM(Q24:AB24)</f>
        <v>8240315894</v>
      </c>
      <c r="AD24" s="185"/>
      <c r="AE24" s="3"/>
      <c r="AF24" s="3"/>
    </row>
    <row r="25" spans="1:41" ht="32.25" customHeight="1" thickBot="1" x14ac:dyDescent="0.25">
      <c r="A25" s="526" t="s">
        <v>98</v>
      </c>
      <c r="B25" s="527"/>
      <c r="C25" s="178">
        <v>27887458</v>
      </c>
      <c r="D25" s="317">
        <v>109121321</v>
      </c>
      <c r="E25" s="317">
        <v>407798436</v>
      </c>
      <c r="F25" s="286">
        <v>449194918</v>
      </c>
      <c r="G25" s="179"/>
      <c r="H25" s="179"/>
      <c r="I25" s="179"/>
      <c r="J25" s="179"/>
      <c r="K25" s="179"/>
      <c r="L25" s="179"/>
      <c r="M25" s="179"/>
      <c r="N25" s="179"/>
      <c r="O25" s="179">
        <f>SUM(C25:N25)</f>
        <v>994002133</v>
      </c>
      <c r="P25" s="184">
        <f>IFERROR(O25/(SUMIF(C25:N25,"&gt;0",C24:N24))," ")</f>
        <v>1.096307434190146</v>
      </c>
      <c r="Q25" s="178">
        <v>2628850</v>
      </c>
      <c r="R25" s="317">
        <v>146689892</v>
      </c>
      <c r="S25" s="317">
        <v>376385377</v>
      </c>
      <c r="T25" s="286">
        <v>497480920</v>
      </c>
      <c r="U25" s="179"/>
      <c r="V25" s="179"/>
      <c r="W25" s="179"/>
      <c r="X25" s="179"/>
      <c r="Y25" s="179"/>
      <c r="Z25" s="179"/>
      <c r="AA25" s="179"/>
      <c r="AB25" s="179"/>
      <c r="AC25" s="179">
        <f>SUM(Q25:AB25)</f>
        <v>1023185039</v>
      </c>
      <c r="AD25" s="186">
        <f>IFERROR(AC25/(SUMIF(Q25:AB25,"&gt;0",Q24:AB24))," ")</f>
        <v>0.45346920291046239</v>
      </c>
      <c r="AE25" s="287"/>
      <c r="AF25" s="3"/>
    </row>
    <row r="26" spans="1:41" ht="32.25" customHeight="1" thickBot="1" x14ac:dyDescent="0.25">
      <c r="A26" s="59"/>
      <c r="B26" s="54"/>
      <c r="C26" s="80"/>
      <c r="D26" s="80"/>
      <c r="E26" s="80"/>
      <c r="F26" s="80"/>
      <c r="G26" s="80"/>
      <c r="H26" s="80"/>
      <c r="I26" s="80"/>
      <c r="J26" s="80"/>
      <c r="K26" s="80"/>
      <c r="L26" s="80"/>
      <c r="M26" s="80"/>
      <c r="N26" s="80"/>
      <c r="O26" s="323">
        <f>+O25/O24</f>
        <v>0.74629171296605967</v>
      </c>
      <c r="P26" s="80"/>
      <c r="Q26" s="80"/>
      <c r="R26" s="80"/>
      <c r="S26" s="80"/>
      <c r="T26" s="80"/>
      <c r="U26" s="80"/>
      <c r="V26" s="80"/>
      <c r="W26" s="80"/>
      <c r="X26" s="80"/>
      <c r="Y26" s="80"/>
      <c r="Z26" s="80"/>
      <c r="AA26" s="80"/>
      <c r="AB26" s="80"/>
      <c r="AC26" s="60"/>
      <c r="AD26" s="175"/>
    </row>
    <row r="27" spans="1:41" ht="34" customHeight="1" x14ac:dyDescent="0.2">
      <c r="A27" s="456" t="s">
        <v>29</v>
      </c>
      <c r="B27" s="457"/>
      <c r="C27" s="458"/>
      <c r="D27" s="458"/>
      <c r="E27" s="458"/>
      <c r="F27" s="458"/>
      <c r="G27" s="458"/>
      <c r="H27" s="458"/>
      <c r="I27" s="458"/>
      <c r="J27" s="458"/>
      <c r="K27" s="458"/>
      <c r="L27" s="458"/>
      <c r="M27" s="458"/>
      <c r="N27" s="458"/>
      <c r="O27" s="458"/>
      <c r="P27" s="458"/>
      <c r="Q27" s="458"/>
      <c r="R27" s="458"/>
      <c r="S27" s="458"/>
      <c r="T27" s="458"/>
      <c r="U27" s="458"/>
      <c r="V27" s="458"/>
      <c r="W27" s="458"/>
      <c r="X27" s="458"/>
      <c r="Y27" s="458"/>
      <c r="Z27" s="458"/>
      <c r="AA27" s="458"/>
      <c r="AB27" s="458"/>
      <c r="AC27" s="458"/>
      <c r="AD27" s="459"/>
    </row>
    <row r="28" spans="1:41" ht="15" customHeight="1" x14ac:dyDescent="0.2">
      <c r="A28" s="357" t="s">
        <v>30</v>
      </c>
      <c r="B28" s="481" t="s">
        <v>31</v>
      </c>
      <c r="C28" s="482"/>
      <c r="D28" s="424" t="s">
        <v>99</v>
      </c>
      <c r="E28" s="425"/>
      <c r="F28" s="425"/>
      <c r="G28" s="425"/>
      <c r="H28" s="425"/>
      <c r="I28" s="425"/>
      <c r="J28" s="425"/>
      <c r="K28" s="425"/>
      <c r="L28" s="425"/>
      <c r="M28" s="425"/>
      <c r="N28" s="425"/>
      <c r="O28" s="460"/>
      <c r="P28" s="341" t="s">
        <v>33</v>
      </c>
      <c r="Q28" s="341" t="s">
        <v>34</v>
      </c>
      <c r="R28" s="341"/>
      <c r="S28" s="341"/>
      <c r="T28" s="341"/>
      <c r="U28" s="341"/>
      <c r="V28" s="341"/>
      <c r="W28" s="341"/>
      <c r="X28" s="341"/>
      <c r="Y28" s="341"/>
      <c r="Z28" s="341"/>
      <c r="AA28" s="341"/>
      <c r="AB28" s="341"/>
      <c r="AC28" s="341"/>
      <c r="AD28" s="442"/>
    </row>
    <row r="29" spans="1:41" ht="27" customHeight="1" x14ac:dyDescent="0.2">
      <c r="A29" s="358"/>
      <c r="B29" s="421"/>
      <c r="C29" s="449"/>
      <c r="D29" s="88" t="s">
        <v>35</v>
      </c>
      <c r="E29" s="88" t="s">
        <v>36</v>
      </c>
      <c r="F29" s="88" t="s">
        <v>37</v>
      </c>
      <c r="G29" s="88" t="s">
        <v>38</v>
      </c>
      <c r="H29" s="88" t="s">
        <v>39</v>
      </c>
      <c r="I29" s="88" t="s">
        <v>40</v>
      </c>
      <c r="J29" s="88" t="s">
        <v>41</v>
      </c>
      <c r="K29" s="88" t="s">
        <v>42</v>
      </c>
      <c r="L29" s="88" t="s">
        <v>43</v>
      </c>
      <c r="M29" s="88" t="s">
        <v>44</v>
      </c>
      <c r="N29" s="88" t="s">
        <v>45</v>
      </c>
      <c r="O29" s="88" t="s">
        <v>46</v>
      </c>
      <c r="P29" s="460"/>
      <c r="Q29" s="341"/>
      <c r="R29" s="341"/>
      <c r="S29" s="341"/>
      <c r="T29" s="341"/>
      <c r="U29" s="341"/>
      <c r="V29" s="341"/>
      <c r="W29" s="341"/>
      <c r="X29" s="341"/>
      <c r="Y29" s="341"/>
      <c r="Z29" s="341"/>
      <c r="AA29" s="341"/>
      <c r="AB29" s="341"/>
      <c r="AC29" s="341"/>
      <c r="AD29" s="442"/>
    </row>
    <row r="30" spans="1:41" ht="42" customHeight="1" thickBot="1" x14ac:dyDescent="0.25">
      <c r="A30" s="85"/>
      <c r="B30" s="354"/>
      <c r="C30" s="355"/>
      <c r="D30" s="89"/>
      <c r="E30" s="89"/>
      <c r="F30" s="89"/>
      <c r="G30" s="89"/>
      <c r="H30" s="89"/>
      <c r="I30" s="89"/>
      <c r="J30" s="89"/>
      <c r="K30" s="89"/>
      <c r="L30" s="89"/>
      <c r="M30" s="89"/>
      <c r="N30" s="89"/>
      <c r="O30" s="89"/>
      <c r="P30" s="86">
        <f>SUM(D30:O30)</f>
        <v>0</v>
      </c>
      <c r="Q30" s="342"/>
      <c r="R30" s="342"/>
      <c r="S30" s="342"/>
      <c r="T30" s="342"/>
      <c r="U30" s="342"/>
      <c r="V30" s="342"/>
      <c r="W30" s="342"/>
      <c r="X30" s="342"/>
      <c r="Y30" s="342"/>
      <c r="Z30" s="342"/>
      <c r="AA30" s="342"/>
      <c r="AB30" s="342"/>
      <c r="AC30" s="342"/>
      <c r="AD30" s="343"/>
    </row>
    <row r="31" spans="1:41" ht="45" customHeight="1" x14ac:dyDescent="0.2">
      <c r="A31" s="338" t="s">
        <v>48</v>
      </c>
      <c r="B31" s="339"/>
      <c r="C31" s="339"/>
      <c r="D31" s="339"/>
      <c r="E31" s="339"/>
      <c r="F31" s="339"/>
      <c r="G31" s="339"/>
      <c r="H31" s="339"/>
      <c r="I31" s="339"/>
      <c r="J31" s="339"/>
      <c r="K31" s="339"/>
      <c r="L31" s="339"/>
      <c r="M31" s="339"/>
      <c r="N31" s="339"/>
      <c r="O31" s="339"/>
      <c r="P31" s="339"/>
      <c r="Q31" s="339"/>
      <c r="R31" s="339"/>
      <c r="S31" s="339"/>
      <c r="T31" s="339"/>
      <c r="U31" s="339"/>
      <c r="V31" s="339"/>
      <c r="W31" s="339"/>
      <c r="X31" s="339"/>
      <c r="Y31" s="339"/>
      <c r="Z31" s="339"/>
      <c r="AA31" s="339"/>
      <c r="AB31" s="339"/>
      <c r="AC31" s="339"/>
      <c r="AD31" s="340"/>
    </row>
    <row r="32" spans="1:41" ht="23.25" customHeight="1" x14ac:dyDescent="0.2">
      <c r="A32" s="335" t="s">
        <v>49</v>
      </c>
      <c r="B32" s="341" t="s">
        <v>50</v>
      </c>
      <c r="C32" s="341" t="s">
        <v>31</v>
      </c>
      <c r="D32" s="341" t="s">
        <v>51</v>
      </c>
      <c r="E32" s="341"/>
      <c r="F32" s="341"/>
      <c r="G32" s="341"/>
      <c r="H32" s="341"/>
      <c r="I32" s="341"/>
      <c r="J32" s="341"/>
      <c r="K32" s="341"/>
      <c r="L32" s="341"/>
      <c r="M32" s="341"/>
      <c r="N32" s="341"/>
      <c r="O32" s="341"/>
      <c r="P32" s="341"/>
      <c r="Q32" s="341" t="s">
        <v>52</v>
      </c>
      <c r="R32" s="341"/>
      <c r="S32" s="341"/>
      <c r="T32" s="341"/>
      <c r="U32" s="341"/>
      <c r="V32" s="341"/>
      <c r="W32" s="341"/>
      <c r="X32" s="341"/>
      <c r="Y32" s="341"/>
      <c r="Z32" s="341"/>
      <c r="AA32" s="341"/>
      <c r="AB32" s="341"/>
      <c r="AC32" s="341"/>
      <c r="AD32" s="442"/>
      <c r="AG32" s="87"/>
      <c r="AH32" s="87"/>
      <c r="AI32" s="87"/>
      <c r="AJ32" s="87"/>
      <c r="AK32" s="87"/>
      <c r="AL32" s="87"/>
      <c r="AM32" s="87"/>
      <c r="AN32" s="87"/>
      <c r="AO32" s="87"/>
    </row>
    <row r="33" spans="1:41" ht="23.25" customHeight="1" x14ac:dyDescent="0.2">
      <c r="A33" s="335"/>
      <c r="B33" s="341"/>
      <c r="C33" s="356"/>
      <c r="D33" s="88" t="s">
        <v>35</v>
      </c>
      <c r="E33" s="88" t="s">
        <v>36</v>
      </c>
      <c r="F33" s="88" t="s">
        <v>37</v>
      </c>
      <c r="G33" s="88" t="s">
        <v>38</v>
      </c>
      <c r="H33" s="88" t="s">
        <v>39</v>
      </c>
      <c r="I33" s="88" t="s">
        <v>40</v>
      </c>
      <c r="J33" s="88" t="s">
        <v>41</v>
      </c>
      <c r="K33" s="88" t="s">
        <v>42</v>
      </c>
      <c r="L33" s="88" t="s">
        <v>43</v>
      </c>
      <c r="M33" s="88" t="s">
        <v>44</v>
      </c>
      <c r="N33" s="88" t="s">
        <v>45</v>
      </c>
      <c r="O33" s="88" t="s">
        <v>46</v>
      </c>
      <c r="P33" s="88" t="s">
        <v>33</v>
      </c>
      <c r="Q33" s="421" t="s">
        <v>53</v>
      </c>
      <c r="R33" s="422"/>
      <c r="S33" s="422"/>
      <c r="T33" s="422"/>
      <c r="U33" s="422"/>
      <c r="V33" s="449"/>
      <c r="W33" s="421" t="s">
        <v>54</v>
      </c>
      <c r="X33" s="422"/>
      <c r="Y33" s="422"/>
      <c r="Z33" s="449"/>
      <c r="AA33" s="421" t="s">
        <v>55</v>
      </c>
      <c r="AB33" s="422"/>
      <c r="AC33" s="422"/>
      <c r="AD33" s="423"/>
      <c r="AG33" s="87"/>
      <c r="AH33" s="87"/>
      <c r="AI33" s="87"/>
      <c r="AJ33" s="87"/>
      <c r="AK33" s="87"/>
      <c r="AL33" s="87"/>
      <c r="AM33" s="87"/>
      <c r="AN33" s="87"/>
      <c r="AO33" s="87"/>
    </row>
    <row r="34" spans="1:41" ht="63" customHeight="1" x14ac:dyDescent="0.15">
      <c r="A34" s="332" t="s">
        <v>111</v>
      </c>
      <c r="B34" s="479">
        <v>29</v>
      </c>
      <c r="C34" s="90" t="s">
        <v>57</v>
      </c>
      <c r="D34" s="89">
        <v>20</v>
      </c>
      <c r="E34" s="89">
        <v>20</v>
      </c>
      <c r="F34" s="89">
        <v>20</v>
      </c>
      <c r="G34" s="89">
        <v>20</v>
      </c>
      <c r="H34" s="89">
        <v>20</v>
      </c>
      <c r="I34" s="89">
        <v>20</v>
      </c>
      <c r="J34" s="89">
        <v>20</v>
      </c>
      <c r="K34" s="89">
        <v>20</v>
      </c>
      <c r="L34" s="89">
        <v>20</v>
      </c>
      <c r="M34" s="89">
        <v>20</v>
      </c>
      <c r="N34" s="89">
        <v>20</v>
      </c>
      <c r="O34" s="89">
        <v>20</v>
      </c>
      <c r="P34" s="270">
        <v>20</v>
      </c>
      <c r="Q34" s="512" t="s">
        <v>556</v>
      </c>
      <c r="R34" s="513"/>
      <c r="S34" s="513"/>
      <c r="T34" s="513"/>
      <c r="U34" s="513"/>
      <c r="V34" s="514"/>
      <c r="W34" s="587" t="s">
        <v>546</v>
      </c>
      <c r="X34" s="588"/>
      <c r="Y34" s="588"/>
      <c r="Z34" s="589"/>
      <c r="AA34" s="518" t="s">
        <v>537</v>
      </c>
      <c r="AB34" s="519"/>
      <c r="AC34" s="519"/>
      <c r="AD34" s="520"/>
      <c r="AG34" s="87"/>
      <c r="AH34" s="87"/>
      <c r="AI34" s="87"/>
      <c r="AJ34" s="87"/>
      <c r="AK34" s="87"/>
      <c r="AL34" s="87"/>
      <c r="AM34" s="87"/>
      <c r="AN34" s="87"/>
      <c r="AO34" s="87"/>
    </row>
    <row r="35" spans="1:41" ht="117" customHeight="1" thickBot="1" x14ac:dyDescent="0.25">
      <c r="A35" s="333"/>
      <c r="B35" s="480"/>
      <c r="C35" s="91" t="s">
        <v>61</v>
      </c>
      <c r="D35" s="258">
        <v>20</v>
      </c>
      <c r="E35" s="258">
        <v>20</v>
      </c>
      <c r="F35" s="258">
        <v>20</v>
      </c>
      <c r="G35" s="258">
        <v>20</v>
      </c>
      <c r="H35" s="93"/>
      <c r="I35" s="93"/>
      <c r="J35" s="93"/>
      <c r="K35" s="93"/>
      <c r="L35" s="93"/>
      <c r="M35" s="93"/>
      <c r="N35" s="93"/>
      <c r="O35" s="93"/>
      <c r="P35" s="254">
        <v>20</v>
      </c>
      <c r="Q35" s="515"/>
      <c r="R35" s="516"/>
      <c r="S35" s="516"/>
      <c r="T35" s="516"/>
      <c r="U35" s="516"/>
      <c r="V35" s="517"/>
      <c r="W35" s="590"/>
      <c r="X35" s="591"/>
      <c r="Y35" s="591"/>
      <c r="Z35" s="592"/>
      <c r="AA35" s="521"/>
      <c r="AB35" s="522"/>
      <c r="AC35" s="522"/>
      <c r="AD35" s="523"/>
      <c r="AE35" s="49"/>
      <c r="AG35" s="87"/>
      <c r="AH35" s="87"/>
      <c r="AI35" s="87"/>
      <c r="AJ35" s="87"/>
      <c r="AK35" s="87"/>
      <c r="AL35" s="87"/>
      <c r="AM35" s="87"/>
      <c r="AN35" s="87"/>
      <c r="AO35" s="87"/>
    </row>
    <row r="36" spans="1:41" ht="26.25" customHeight="1" x14ac:dyDescent="0.2">
      <c r="A36" s="334" t="s">
        <v>62</v>
      </c>
      <c r="B36" s="329" t="s">
        <v>63</v>
      </c>
      <c r="C36" s="461" t="s">
        <v>64</v>
      </c>
      <c r="D36" s="461"/>
      <c r="E36" s="461"/>
      <c r="F36" s="461"/>
      <c r="G36" s="461"/>
      <c r="H36" s="461"/>
      <c r="I36" s="461"/>
      <c r="J36" s="461"/>
      <c r="K36" s="461"/>
      <c r="L36" s="461"/>
      <c r="M36" s="461"/>
      <c r="N36" s="461"/>
      <c r="O36" s="461"/>
      <c r="P36" s="461"/>
      <c r="Q36" s="433" t="s">
        <v>65</v>
      </c>
      <c r="R36" s="434"/>
      <c r="S36" s="434"/>
      <c r="T36" s="434"/>
      <c r="U36" s="434"/>
      <c r="V36" s="434"/>
      <c r="W36" s="434"/>
      <c r="X36" s="434"/>
      <c r="Y36" s="434"/>
      <c r="Z36" s="434"/>
      <c r="AA36" s="434"/>
      <c r="AB36" s="434"/>
      <c r="AC36" s="434"/>
      <c r="AD36" s="435"/>
      <c r="AG36" s="87"/>
      <c r="AH36" s="87"/>
      <c r="AI36" s="87"/>
      <c r="AJ36" s="87"/>
      <c r="AK36" s="87"/>
      <c r="AL36" s="87"/>
      <c r="AM36" s="87"/>
      <c r="AN36" s="87"/>
      <c r="AO36" s="87"/>
    </row>
    <row r="37" spans="1:41" ht="26.25" customHeight="1" x14ac:dyDescent="0.2">
      <c r="A37" s="335"/>
      <c r="B37" s="330"/>
      <c r="C37" s="88" t="s">
        <v>66</v>
      </c>
      <c r="D37" s="88" t="s">
        <v>67</v>
      </c>
      <c r="E37" s="88" t="s">
        <v>68</v>
      </c>
      <c r="F37" s="88" t="s">
        <v>69</v>
      </c>
      <c r="G37" s="88" t="s">
        <v>70</v>
      </c>
      <c r="H37" s="88" t="s">
        <v>71</v>
      </c>
      <c r="I37" s="88" t="s">
        <v>72</v>
      </c>
      <c r="J37" s="88" t="s">
        <v>73</v>
      </c>
      <c r="K37" s="88" t="s">
        <v>74</v>
      </c>
      <c r="L37" s="88" t="s">
        <v>75</v>
      </c>
      <c r="M37" s="88" t="s">
        <v>76</v>
      </c>
      <c r="N37" s="88" t="s">
        <v>77</v>
      </c>
      <c r="O37" s="88" t="s">
        <v>78</v>
      </c>
      <c r="P37" s="88" t="s">
        <v>79</v>
      </c>
      <c r="Q37" s="424" t="s">
        <v>80</v>
      </c>
      <c r="R37" s="425"/>
      <c r="S37" s="425"/>
      <c r="T37" s="425"/>
      <c r="U37" s="425"/>
      <c r="V37" s="425"/>
      <c r="W37" s="425"/>
      <c r="X37" s="425"/>
      <c r="Y37" s="425"/>
      <c r="Z37" s="425"/>
      <c r="AA37" s="425"/>
      <c r="AB37" s="425"/>
      <c r="AC37" s="425"/>
      <c r="AD37" s="426"/>
      <c r="AG37" s="94"/>
      <c r="AH37" s="94"/>
      <c r="AI37" s="94"/>
      <c r="AJ37" s="94"/>
      <c r="AK37" s="94"/>
      <c r="AL37" s="94"/>
      <c r="AM37" s="94"/>
      <c r="AN37" s="94"/>
      <c r="AO37" s="94"/>
    </row>
    <row r="38" spans="1:41" ht="42" customHeight="1" x14ac:dyDescent="0.2">
      <c r="A38" s="332" t="s">
        <v>112</v>
      </c>
      <c r="B38" s="327">
        <v>11</v>
      </c>
      <c r="C38" s="90" t="s">
        <v>57</v>
      </c>
      <c r="D38" s="201">
        <v>0.09</v>
      </c>
      <c r="E38" s="202">
        <v>0.08</v>
      </c>
      <c r="F38" s="202">
        <v>0.08</v>
      </c>
      <c r="G38" s="202">
        <v>0.08</v>
      </c>
      <c r="H38" s="202">
        <v>0.08</v>
      </c>
      <c r="I38" s="202">
        <v>0.08</v>
      </c>
      <c r="J38" s="202">
        <v>0.09</v>
      </c>
      <c r="K38" s="202">
        <v>0.08</v>
      </c>
      <c r="L38" s="202">
        <v>0.09</v>
      </c>
      <c r="M38" s="202">
        <v>0.09</v>
      </c>
      <c r="N38" s="202">
        <v>0.08</v>
      </c>
      <c r="O38" s="202">
        <v>0.08</v>
      </c>
      <c r="P38" s="96">
        <f t="shared" ref="P38:P43" si="0">SUM(D38:O38)</f>
        <v>0.99999999999999989</v>
      </c>
      <c r="Q38" s="579" t="s">
        <v>558</v>
      </c>
      <c r="R38" s="580"/>
      <c r="S38" s="580"/>
      <c r="T38" s="580"/>
      <c r="U38" s="580"/>
      <c r="V38" s="580"/>
      <c r="W38" s="580"/>
      <c r="X38" s="580"/>
      <c r="Y38" s="580"/>
      <c r="Z38" s="580"/>
      <c r="AA38" s="580"/>
      <c r="AB38" s="580"/>
      <c r="AC38" s="580"/>
      <c r="AD38" s="581"/>
      <c r="AE38" s="97"/>
      <c r="AG38" s="98"/>
      <c r="AH38" s="98"/>
      <c r="AI38" s="98"/>
      <c r="AJ38" s="98"/>
      <c r="AK38" s="98"/>
      <c r="AL38" s="98"/>
      <c r="AM38" s="98"/>
      <c r="AN38" s="98"/>
      <c r="AO38" s="98"/>
    </row>
    <row r="39" spans="1:41" ht="49" customHeight="1" x14ac:dyDescent="0.2">
      <c r="A39" s="333"/>
      <c r="B39" s="328"/>
      <c r="C39" s="99" t="s">
        <v>61</v>
      </c>
      <c r="D39" s="100">
        <v>0.09</v>
      </c>
      <c r="E39" s="100">
        <v>0.08</v>
      </c>
      <c r="F39" s="100">
        <v>0.08</v>
      </c>
      <c r="G39" s="100">
        <v>0.08</v>
      </c>
      <c r="H39" s="100"/>
      <c r="I39" s="100"/>
      <c r="J39" s="100"/>
      <c r="K39" s="100"/>
      <c r="L39" s="100"/>
      <c r="M39" s="100"/>
      <c r="N39" s="100"/>
      <c r="O39" s="100"/>
      <c r="P39" s="101">
        <f t="shared" si="0"/>
        <v>0.33</v>
      </c>
      <c r="Q39" s="582"/>
      <c r="R39" s="583"/>
      <c r="S39" s="583"/>
      <c r="T39" s="583"/>
      <c r="U39" s="583"/>
      <c r="V39" s="583"/>
      <c r="W39" s="583"/>
      <c r="X39" s="583"/>
      <c r="Y39" s="583"/>
      <c r="Z39" s="583"/>
      <c r="AA39" s="583"/>
      <c r="AB39" s="583"/>
      <c r="AC39" s="583"/>
      <c r="AD39" s="584"/>
      <c r="AE39" s="97"/>
    </row>
    <row r="40" spans="1:41" ht="41" customHeight="1" x14ac:dyDescent="0.2">
      <c r="A40" s="333" t="s">
        <v>113</v>
      </c>
      <c r="B40" s="331">
        <v>8</v>
      </c>
      <c r="C40" s="102" t="s">
        <v>57</v>
      </c>
      <c r="D40" s="95">
        <v>0.03</v>
      </c>
      <c r="E40" s="95">
        <v>0.09</v>
      </c>
      <c r="F40" s="95">
        <v>0.09</v>
      </c>
      <c r="G40" s="95">
        <v>0.09</v>
      </c>
      <c r="H40" s="95">
        <v>0.09</v>
      </c>
      <c r="I40" s="95">
        <v>0.09</v>
      </c>
      <c r="J40" s="95">
        <v>0.09</v>
      </c>
      <c r="K40" s="95">
        <v>0.09</v>
      </c>
      <c r="L40" s="95">
        <v>0.09</v>
      </c>
      <c r="M40" s="95">
        <v>0.09</v>
      </c>
      <c r="N40" s="95">
        <v>0.09</v>
      </c>
      <c r="O40" s="95">
        <v>7.0000000000000007E-2</v>
      </c>
      <c r="P40" s="101">
        <f t="shared" si="0"/>
        <v>0.99999999999999978</v>
      </c>
      <c r="Q40" s="579" t="s">
        <v>536</v>
      </c>
      <c r="R40" s="580"/>
      <c r="S40" s="580"/>
      <c r="T40" s="580"/>
      <c r="U40" s="580"/>
      <c r="V40" s="580"/>
      <c r="W40" s="580"/>
      <c r="X40" s="580"/>
      <c r="Y40" s="580"/>
      <c r="Z40" s="580"/>
      <c r="AA40" s="580"/>
      <c r="AB40" s="580"/>
      <c r="AC40" s="580"/>
      <c r="AD40" s="581"/>
      <c r="AE40" s="97"/>
    </row>
    <row r="41" spans="1:41" ht="66" customHeight="1" x14ac:dyDescent="0.2">
      <c r="A41" s="333"/>
      <c r="B41" s="328"/>
      <c r="C41" s="99" t="s">
        <v>61</v>
      </c>
      <c r="D41" s="100">
        <v>0.03</v>
      </c>
      <c r="E41" s="100">
        <v>0.09</v>
      </c>
      <c r="F41" s="100">
        <v>0.09</v>
      </c>
      <c r="G41" s="100">
        <v>0.09</v>
      </c>
      <c r="H41" s="100"/>
      <c r="I41" s="100"/>
      <c r="J41" s="100"/>
      <c r="K41" s="100"/>
      <c r="L41" s="104"/>
      <c r="M41" s="104"/>
      <c r="N41" s="104"/>
      <c r="O41" s="104"/>
      <c r="P41" s="101">
        <f t="shared" si="0"/>
        <v>0.3</v>
      </c>
      <c r="Q41" s="582"/>
      <c r="R41" s="583"/>
      <c r="S41" s="583"/>
      <c r="T41" s="583"/>
      <c r="U41" s="583"/>
      <c r="V41" s="583"/>
      <c r="W41" s="583"/>
      <c r="X41" s="583"/>
      <c r="Y41" s="583"/>
      <c r="Z41" s="583"/>
      <c r="AA41" s="583"/>
      <c r="AB41" s="583"/>
      <c r="AC41" s="583"/>
      <c r="AD41" s="584"/>
      <c r="AE41" s="97"/>
    </row>
    <row r="42" spans="1:41" ht="28.5" customHeight="1" x14ac:dyDescent="0.2">
      <c r="A42" s="575" t="s">
        <v>114</v>
      </c>
      <c r="B42" s="331">
        <v>10</v>
      </c>
      <c r="C42" s="102" t="s">
        <v>57</v>
      </c>
      <c r="D42" s="201">
        <v>0.7</v>
      </c>
      <c r="E42" s="202">
        <v>0</v>
      </c>
      <c r="F42" s="202">
        <v>0</v>
      </c>
      <c r="G42" s="202">
        <v>0</v>
      </c>
      <c r="H42" s="202">
        <v>0</v>
      </c>
      <c r="I42" s="202">
        <v>0</v>
      </c>
      <c r="J42" s="202">
        <v>0.05</v>
      </c>
      <c r="K42" s="202">
        <v>0.05</v>
      </c>
      <c r="L42" s="202">
        <v>0.05</v>
      </c>
      <c r="M42" s="202">
        <v>0.05</v>
      </c>
      <c r="N42" s="202">
        <v>0.05</v>
      </c>
      <c r="O42" s="202">
        <v>0.05</v>
      </c>
      <c r="P42" s="101">
        <f t="shared" si="0"/>
        <v>1.0000000000000002</v>
      </c>
      <c r="Q42" s="585" t="s">
        <v>559</v>
      </c>
      <c r="R42" s="586"/>
      <c r="S42" s="586"/>
      <c r="T42" s="586"/>
      <c r="U42" s="586"/>
      <c r="V42" s="586"/>
      <c r="W42" s="586"/>
      <c r="X42" s="586"/>
      <c r="Y42" s="586"/>
      <c r="Z42" s="586"/>
      <c r="AA42" s="586"/>
      <c r="AB42" s="586"/>
      <c r="AC42" s="586"/>
      <c r="AD42" s="586"/>
      <c r="AE42" s="97"/>
    </row>
    <row r="43" spans="1:41" ht="28.5" customHeight="1" x14ac:dyDescent="0.2">
      <c r="A43" s="576"/>
      <c r="B43" s="328"/>
      <c r="C43" s="99" t="s">
        <v>61</v>
      </c>
      <c r="D43" s="100">
        <v>0.98</v>
      </c>
      <c r="E43" s="100">
        <v>0</v>
      </c>
      <c r="F43" s="100">
        <v>0</v>
      </c>
      <c r="G43" s="100">
        <v>0</v>
      </c>
      <c r="H43" s="100"/>
      <c r="I43" s="100"/>
      <c r="J43" s="100"/>
      <c r="K43" s="100"/>
      <c r="L43" s="104"/>
      <c r="M43" s="104"/>
      <c r="N43" s="104"/>
      <c r="O43" s="104"/>
      <c r="P43" s="271">
        <f t="shared" si="0"/>
        <v>0.98</v>
      </c>
      <c r="Q43" s="586"/>
      <c r="R43" s="586"/>
      <c r="S43" s="586"/>
      <c r="T43" s="586"/>
      <c r="U43" s="586"/>
      <c r="V43" s="586"/>
      <c r="W43" s="586"/>
      <c r="X43" s="586"/>
      <c r="Y43" s="586"/>
      <c r="Z43" s="586"/>
      <c r="AA43" s="586"/>
      <c r="AB43" s="586"/>
      <c r="AC43" s="586"/>
      <c r="AD43" s="586"/>
      <c r="AE43" s="97"/>
    </row>
    <row r="44" spans="1:41" x14ac:dyDescent="0.2">
      <c r="A44" s="50" t="s">
        <v>82</v>
      </c>
    </row>
  </sheetData>
  <mergeCells count="77">
    <mergeCell ref="AB4:AD4"/>
    <mergeCell ref="I7:J9"/>
    <mergeCell ref="K7:L9"/>
    <mergeCell ref="M7:N7"/>
    <mergeCell ref="A1:A4"/>
    <mergeCell ref="B1:AA1"/>
    <mergeCell ref="AB1:AD1"/>
    <mergeCell ref="B2:AA2"/>
    <mergeCell ref="AB2:AD2"/>
    <mergeCell ref="B3:AA4"/>
    <mergeCell ref="AB3:AD3"/>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Q20:AD20"/>
    <mergeCell ref="A22:B22"/>
    <mergeCell ref="A23:B23"/>
    <mergeCell ref="A25:B25"/>
    <mergeCell ref="A27:AD27"/>
    <mergeCell ref="A24:B24"/>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V33"/>
    <mergeCell ref="W33:Z33"/>
    <mergeCell ref="A38:A39"/>
    <mergeCell ref="B38:B39"/>
    <mergeCell ref="Q38:AD39"/>
    <mergeCell ref="AA33:AD33"/>
    <mergeCell ref="A34:A35"/>
    <mergeCell ref="B34:B35"/>
    <mergeCell ref="Q34:V35"/>
    <mergeCell ref="W34:Z35"/>
    <mergeCell ref="AA34:AD35"/>
    <mergeCell ref="A36:A37"/>
    <mergeCell ref="B36:B37"/>
    <mergeCell ref="C36:P36"/>
    <mergeCell ref="Q36:AD36"/>
    <mergeCell ref="Q37:AD37"/>
    <mergeCell ref="A40:A41"/>
    <mergeCell ref="B40:B41"/>
    <mergeCell ref="Q40:AD41"/>
    <mergeCell ref="A42:A43"/>
    <mergeCell ref="B42:B43"/>
    <mergeCell ref="Q42:AD43"/>
  </mergeCells>
  <dataValidations count="3">
    <dataValidation type="list" allowBlank="1" showInputMessage="1" showErrorMessage="1" sqref="C7:C9" xr:uid="{00000000-0002-0000-05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500-000001000000}">
      <formula1>2000</formula1>
    </dataValidation>
    <dataValidation type="textLength" operator="lessThanOrEqual" allowBlank="1" showInputMessage="1" showErrorMessage="1" errorTitle="Máximo 2.000 caracteres" error="Máximo 2.000 caracteres" sqref="AA34 Q34 W34 Q38:AD43" xr:uid="{00000000-0002-0000-0500-000002000000}">
      <formula1>2000</formula1>
    </dataValidation>
  </dataValidations>
  <pageMargins left="0.25" right="0.25" top="0.75" bottom="0.75" header="0.3" footer="0.3"/>
  <pageSetup scale="20" fitToHeight="0" orientation="landscape"/>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39997558519241921"/>
    <pageSetUpPr fitToPage="1"/>
  </sheetPr>
  <dimension ref="A1:AZ29"/>
  <sheetViews>
    <sheetView tabSelected="1" topLeftCell="A11" zoomScale="80" zoomScaleNormal="80" workbookViewId="0">
      <pane ySplit="1" topLeftCell="A24" activePane="bottomLeft" state="frozen"/>
      <selection activeCell="A11" sqref="A11"/>
      <selection pane="bottomLeft" activeCell="J35" sqref="J35"/>
    </sheetView>
  </sheetViews>
  <sheetFormatPr baseColWidth="10" defaultColWidth="10.83203125" defaultRowHeight="14" x14ac:dyDescent="0.2"/>
  <cols>
    <col min="1" max="1" width="10.1640625" style="108" customWidth="1"/>
    <col min="2" max="2" width="10" style="108" customWidth="1"/>
    <col min="3" max="3" width="17.33203125" style="108" customWidth="1"/>
    <col min="4" max="4" width="11.6640625" style="108" customWidth="1"/>
    <col min="5" max="5" width="20.33203125" style="108" hidden="1" customWidth="1"/>
    <col min="6" max="6" width="15.1640625" style="108" hidden="1" customWidth="1"/>
    <col min="7" max="7" width="14.6640625" style="108" customWidth="1"/>
    <col min="8" max="8" width="14.6640625" style="108" hidden="1" customWidth="1"/>
    <col min="9" max="10" width="29.33203125" style="108" customWidth="1"/>
    <col min="11" max="11" width="16.83203125" style="108" customWidth="1"/>
    <col min="12" max="13" width="15.33203125" style="108" customWidth="1"/>
    <col min="14" max="14" width="34.83203125" style="108" customWidth="1"/>
    <col min="15" max="16" width="6.33203125" style="108" customWidth="1"/>
    <col min="17" max="17" width="6.33203125" style="206" customWidth="1"/>
    <col min="18" max="18" width="6.33203125" style="108" customWidth="1"/>
    <col min="19" max="19" width="9" style="108" customWidth="1"/>
    <col min="20" max="20" width="17.5" style="108" customWidth="1"/>
    <col min="21" max="21" width="17" style="108" customWidth="1"/>
    <col min="22" max="45" width="5.83203125" style="108" customWidth="1"/>
    <col min="46" max="47" width="10.83203125" style="108"/>
    <col min="48" max="48" width="63.5" style="108" customWidth="1"/>
    <col min="49" max="49" width="33.33203125" style="108" customWidth="1"/>
    <col min="50" max="50" width="37.33203125" style="108" customWidth="1"/>
    <col min="51" max="52" width="0" style="108" hidden="1" customWidth="1"/>
    <col min="53" max="16384" width="10.83203125" style="108"/>
  </cols>
  <sheetData>
    <row r="1" spans="1:52" ht="16" customHeight="1" x14ac:dyDescent="0.2">
      <c r="A1" s="633" t="s">
        <v>0</v>
      </c>
      <c r="B1" s="634"/>
      <c r="C1" s="634"/>
      <c r="D1" s="634"/>
      <c r="E1" s="634"/>
      <c r="F1" s="634"/>
      <c r="G1" s="634"/>
      <c r="H1" s="634"/>
      <c r="I1" s="634"/>
      <c r="J1" s="634"/>
      <c r="K1" s="634"/>
      <c r="L1" s="634"/>
      <c r="M1" s="634"/>
      <c r="N1" s="634"/>
      <c r="O1" s="634"/>
      <c r="P1" s="634"/>
      <c r="Q1" s="634"/>
      <c r="R1" s="634"/>
      <c r="S1" s="634"/>
      <c r="T1" s="634"/>
      <c r="U1" s="634"/>
      <c r="V1" s="634"/>
      <c r="W1" s="634"/>
      <c r="X1" s="634"/>
      <c r="Y1" s="634"/>
      <c r="Z1" s="634"/>
      <c r="AA1" s="634"/>
      <c r="AB1" s="634"/>
      <c r="AC1" s="634"/>
      <c r="AD1" s="634"/>
      <c r="AE1" s="634"/>
      <c r="AF1" s="634"/>
      <c r="AG1" s="634"/>
      <c r="AH1" s="634"/>
      <c r="AI1" s="634"/>
      <c r="AJ1" s="634"/>
      <c r="AK1" s="634"/>
      <c r="AL1" s="634"/>
      <c r="AM1" s="634"/>
      <c r="AN1" s="634"/>
      <c r="AO1" s="634"/>
      <c r="AP1" s="634"/>
      <c r="AQ1" s="634"/>
      <c r="AR1" s="634"/>
      <c r="AS1" s="634"/>
      <c r="AT1" s="634"/>
      <c r="AU1" s="634"/>
      <c r="AV1" s="635"/>
      <c r="AW1" s="401" t="s">
        <v>1</v>
      </c>
      <c r="AX1" s="402"/>
    </row>
    <row r="2" spans="1:52" ht="16" customHeight="1" x14ac:dyDescent="0.2">
      <c r="A2" s="627" t="s">
        <v>2</v>
      </c>
      <c r="B2" s="628"/>
      <c r="C2" s="628"/>
      <c r="D2" s="628"/>
      <c r="E2" s="628"/>
      <c r="F2" s="628"/>
      <c r="G2" s="628"/>
      <c r="H2" s="628"/>
      <c r="I2" s="628"/>
      <c r="J2" s="628"/>
      <c r="K2" s="628"/>
      <c r="L2" s="628"/>
      <c r="M2" s="628"/>
      <c r="N2" s="628"/>
      <c r="O2" s="628"/>
      <c r="P2" s="628"/>
      <c r="Q2" s="628"/>
      <c r="R2" s="628"/>
      <c r="S2" s="628"/>
      <c r="T2" s="628"/>
      <c r="U2" s="628"/>
      <c r="V2" s="628"/>
      <c r="W2" s="628"/>
      <c r="X2" s="628"/>
      <c r="Y2" s="628"/>
      <c r="Z2" s="628"/>
      <c r="AA2" s="628"/>
      <c r="AB2" s="628"/>
      <c r="AC2" s="628"/>
      <c r="AD2" s="628"/>
      <c r="AE2" s="628"/>
      <c r="AF2" s="628"/>
      <c r="AG2" s="628"/>
      <c r="AH2" s="628"/>
      <c r="AI2" s="628"/>
      <c r="AJ2" s="628"/>
      <c r="AK2" s="628"/>
      <c r="AL2" s="628"/>
      <c r="AM2" s="628"/>
      <c r="AN2" s="628"/>
      <c r="AO2" s="628"/>
      <c r="AP2" s="628"/>
      <c r="AQ2" s="628"/>
      <c r="AR2" s="628"/>
      <c r="AS2" s="628"/>
      <c r="AT2" s="628"/>
      <c r="AU2" s="628"/>
      <c r="AV2" s="629"/>
      <c r="AW2" s="638" t="s">
        <v>83</v>
      </c>
      <c r="AX2" s="639"/>
    </row>
    <row r="3" spans="1:52" ht="15" customHeight="1" x14ac:dyDescent="0.2">
      <c r="A3" s="630" t="s">
        <v>115</v>
      </c>
      <c r="B3" s="631"/>
      <c r="C3" s="631"/>
      <c r="D3" s="631"/>
      <c r="E3" s="631"/>
      <c r="F3" s="631"/>
      <c r="G3" s="631"/>
      <c r="H3" s="631"/>
      <c r="I3" s="631"/>
      <c r="J3" s="631"/>
      <c r="K3" s="631"/>
      <c r="L3" s="631"/>
      <c r="M3" s="631"/>
      <c r="N3" s="631"/>
      <c r="O3" s="631"/>
      <c r="P3" s="631"/>
      <c r="Q3" s="631"/>
      <c r="R3" s="631"/>
      <c r="S3" s="631"/>
      <c r="T3" s="631"/>
      <c r="U3" s="631"/>
      <c r="V3" s="631"/>
      <c r="W3" s="631"/>
      <c r="X3" s="631"/>
      <c r="Y3" s="631"/>
      <c r="Z3" s="631"/>
      <c r="AA3" s="631"/>
      <c r="AB3" s="631"/>
      <c r="AC3" s="631"/>
      <c r="AD3" s="631"/>
      <c r="AE3" s="631"/>
      <c r="AF3" s="631"/>
      <c r="AG3" s="631"/>
      <c r="AH3" s="631"/>
      <c r="AI3" s="631"/>
      <c r="AJ3" s="631"/>
      <c r="AK3" s="631"/>
      <c r="AL3" s="631"/>
      <c r="AM3" s="631"/>
      <c r="AN3" s="631"/>
      <c r="AO3" s="631"/>
      <c r="AP3" s="631"/>
      <c r="AQ3" s="631"/>
      <c r="AR3" s="631"/>
      <c r="AS3" s="631"/>
      <c r="AT3" s="631"/>
      <c r="AU3" s="631"/>
      <c r="AV3" s="632"/>
      <c r="AW3" s="638" t="s">
        <v>84</v>
      </c>
      <c r="AX3" s="639"/>
    </row>
    <row r="4" spans="1:52" ht="16" customHeight="1" x14ac:dyDescent="0.2">
      <c r="A4" s="633"/>
      <c r="B4" s="634"/>
      <c r="C4" s="634"/>
      <c r="D4" s="634"/>
      <c r="E4" s="634"/>
      <c r="F4" s="634"/>
      <c r="G4" s="634"/>
      <c r="H4" s="634"/>
      <c r="I4" s="634"/>
      <c r="J4" s="634"/>
      <c r="K4" s="634"/>
      <c r="L4" s="634"/>
      <c r="M4" s="634"/>
      <c r="N4" s="634"/>
      <c r="O4" s="634"/>
      <c r="P4" s="634"/>
      <c r="Q4" s="634"/>
      <c r="R4" s="634"/>
      <c r="S4" s="634"/>
      <c r="T4" s="634"/>
      <c r="U4" s="634"/>
      <c r="V4" s="634"/>
      <c r="W4" s="634"/>
      <c r="X4" s="634"/>
      <c r="Y4" s="634"/>
      <c r="Z4" s="634"/>
      <c r="AA4" s="634"/>
      <c r="AB4" s="634"/>
      <c r="AC4" s="634"/>
      <c r="AD4" s="634"/>
      <c r="AE4" s="634"/>
      <c r="AF4" s="634"/>
      <c r="AG4" s="634"/>
      <c r="AH4" s="634"/>
      <c r="AI4" s="634"/>
      <c r="AJ4" s="634"/>
      <c r="AK4" s="634"/>
      <c r="AL4" s="634"/>
      <c r="AM4" s="634"/>
      <c r="AN4" s="634"/>
      <c r="AO4" s="634"/>
      <c r="AP4" s="634"/>
      <c r="AQ4" s="634"/>
      <c r="AR4" s="634"/>
      <c r="AS4" s="634"/>
      <c r="AT4" s="634"/>
      <c r="AU4" s="634"/>
      <c r="AV4" s="635"/>
      <c r="AW4" s="640" t="s">
        <v>116</v>
      </c>
      <c r="AX4" s="640"/>
    </row>
    <row r="5" spans="1:52" ht="15" customHeight="1" x14ac:dyDescent="0.2">
      <c r="A5" s="597" t="s">
        <v>117</v>
      </c>
      <c r="B5" s="598"/>
      <c r="C5" s="598"/>
      <c r="D5" s="598"/>
      <c r="E5" s="598"/>
      <c r="F5" s="598"/>
      <c r="G5" s="598"/>
      <c r="H5" s="598"/>
      <c r="I5" s="598"/>
      <c r="J5" s="598"/>
      <c r="K5" s="598"/>
      <c r="L5" s="598"/>
      <c r="M5" s="598"/>
      <c r="N5" s="598"/>
      <c r="O5" s="598"/>
      <c r="P5" s="598"/>
      <c r="Q5" s="598"/>
      <c r="R5" s="598"/>
      <c r="S5" s="598"/>
      <c r="T5" s="598"/>
      <c r="U5" s="598"/>
      <c r="V5" s="598"/>
      <c r="W5" s="598"/>
      <c r="X5" s="598"/>
      <c r="Y5" s="598"/>
      <c r="Z5" s="598"/>
      <c r="AA5" s="598"/>
      <c r="AB5" s="598"/>
      <c r="AC5" s="598"/>
      <c r="AD5" s="598"/>
      <c r="AE5" s="598"/>
      <c r="AF5" s="598"/>
      <c r="AG5" s="599"/>
      <c r="AH5" s="618" t="s">
        <v>13</v>
      </c>
      <c r="AI5" s="619"/>
      <c r="AJ5" s="619"/>
      <c r="AK5" s="619"/>
      <c r="AL5" s="619"/>
      <c r="AM5" s="619"/>
      <c r="AN5" s="619"/>
      <c r="AO5" s="619"/>
      <c r="AP5" s="619"/>
      <c r="AQ5" s="619"/>
      <c r="AR5" s="619"/>
      <c r="AS5" s="619"/>
      <c r="AT5" s="619"/>
      <c r="AU5" s="643"/>
      <c r="AV5" s="611" t="s">
        <v>118</v>
      </c>
      <c r="AW5" s="611" t="s">
        <v>119</v>
      </c>
      <c r="AX5" s="611" t="s">
        <v>120</v>
      </c>
    </row>
    <row r="6" spans="1:52" ht="15" customHeight="1" x14ac:dyDescent="0.2">
      <c r="A6" s="600" t="s">
        <v>8</v>
      </c>
      <c r="B6" s="600"/>
      <c r="C6" s="600"/>
      <c r="D6" s="601">
        <v>44687</v>
      </c>
      <c r="E6" s="602"/>
      <c r="F6" s="600" t="s">
        <v>10</v>
      </c>
      <c r="G6" s="600"/>
      <c r="H6" s="603" t="s">
        <v>11</v>
      </c>
      <c r="I6" s="603"/>
      <c r="J6" s="116"/>
      <c r="K6" s="618"/>
      <c r="L6" s="619"/>
      <c r="M6" s="619"/>
      <c r="N6" s="619"/>
      <c r="O6" s="619"/>
      <c r="P6" s="619"/>
      <c r="Q6" s="619"/>
      <c r="R6" s="619"/>
      <c r="S6" s="619"/>
      <c r="T6" s="619"/>
      <c r="U6" s="619"/>
      <c r="V6" s="109"/>
      <c r="W6" s="109"/>
      <c r="X6" s="109"/>
      <c r="Y6" s="109"/>
      <c r="Z6" s="109"/>
      <c r="AA6" s="109"/>
      <c r="AB6" s="109"/>
      <c r="AC6" s="109"/>
      <c r="AD6" s="109"/>
      <c r="AE6" s="109"/>
      <c r="AF6" s="109"/>
      <c r="AG6" s="110"/>
      <c r="AH6" s="644"/>
      <c r="AI6" s="645"/>
      <c r="AJ6" s="645"/>
      <c r="AK6" s="645"/>
      <c r="AL6" s="645"/>
      <c r="AM6" s="645"/>
      <c r="AN6" s="645"/>
      <c r="AO6" s="645"/>
      <c r="AP6" s="645"/>
      <c r="AQ6" s="645"/>
      <c r="AR6" s="645"/>
      <c r="AS6" s="645"/>
      <c r="AT6" s="645"/>
      <c r="AU6" s="646"/>
      <c r="AV6" s="612"/>
      <c r="AW6" s="612"/>
      <c r="AX6" s="612"/>
    </row>
    <row r="7" spans="1:52" ht="15" customHeight="1" x14ac:dyDescent="0.2">
      <c r="A7" s="600"/>
      <c r="B7" s="600"/>
      <c r="C7" s="600"/>
      <c r="D7" s="602"/>
      <c r="E7" s="602"/>
      <c r="F7" s="600"/>
      <c r="G7" s="600"/>
      <c r="H7" s="603" t="s">
        <v>12</v>
      </c>
      <c r="I7" s="603"/>
      <c r="J7" s="116"/>
      <c r="K7" s="644"/>
      <c r="L7" s="645"/>
      <c r="M7" s="645"/>
      <c r="N7" s="645"/>
      <c r="O7" s="645"/>
      <c r="P7" s="645"/>
      <c r="Q7" s="645"/>
      <c r="R7" s="645"/>
      <c r="S7" s="645"/>
      <c r="T7" s="645"/>
      <c r="U7" s="645"/>
      <c r="V7" s="111"/>
      <c r="W7" s="111"/>
      <c r="X7" s="111"/>
      <c r="Y7" s="111"/>
      <c r="Z7" s="111"/>
      <c r="AA7" s="111"/>
      <c r="AB7" s="111"/>
      <c r="AC7" s="111"/>
      <c r="AD7" s="111"/>
      <c r="AE7" s="111"/>
      <c r="AF7" s="111"/>
      <c r="AG7" s="112"/>
      <c r="AH7" s="644"/>
      <c r="AI7" s="645"/>
      <c r="AJ7" s="645"/>
      <c r="AK7" s="645"/>
      <c r="AL7" s="645"/>
      <c r="AM7" s="645"/>
      <c r="AN7" s="645"/>
      <c r="AO7" s="645"/>
      <c r="AP7" s="645"/>
      <c r="AQ7" s="645"/>
      <c r="AR7" s="645"/>
      <c r="AS7" s="645"/>
      <c r="AT7" s="645"/>
      <c r="AU7" s="646"/>
      <c r="AV7" s="612"/>
      <c r="AW7" s="612"/>
      <c r="AX7" s="612"/>
    </row>
    <row r="8" spans="1:52" ht="15" customHeight="1" x14ac:dyDescent="0.2">
      <c r="A8" s="600"/>
      <c r="B8" s="600"/>
      <c r="C8" s="600"/>
      <c r="D8" s="602"/>
      <c r="E8" s="602"/>
      <c r="F8" s="600"/>
      <c r="G8" s="600"/>
      <c r="H8" s="603" t="s">
        <v>13</v>
      </c>
      <c r="I8" s="603"/>
      <c r="J8" s="116" t="s">
        <v>527</v>
      </c>
      <c r="K8" s="647"/>
      <c r="L8" s="648"/>
      <c r="M8" s="648"/>
      <c r="N8" s="648"/>
      <c r="O8" s="648"/>
      <c r="P8" s="648"/>
      <c r="Q8" s="648"/>
      <c r="R8" s="648"/>
      <c r="S8" s="648"/>
      <c r="T8" s="648"/>
      <c r="U8" s="648"/>
      <c r="V8" s="113"/>
      <c r="W8" s="113"/>
      <c r="X8" s="113"/>
      <c r="Y8" s="113"/>
      <c r="Z8" s="113"/>
      <c r="AA8" s="113"/>
      <c r="AB8" s="113"/>
      <c r="AC8" s="113"/>
      <c r="AD8" s="113"/>
      <c r="AE8" s="113"/>
      <c r="AF8" s="113"/>
      <c r="AG8" s="114"/>
      <c r="AH8" s="644"/>
      <c r="AI8" s="645"/>
      <c r="AJ8" s="645"/>
      <c r="AK8" s="645"/>
      <c r="AL8" s="645"/>
      <c r="AM8" s="645"/>
      <c r="AN8" s="645"/>
      <c r="AO8" s="645"/>
      <c r="AP8" s="645"/>
      <c r="AQ8" s="645"/>
      <c r="AR8" s="645"/>
      <c r="AS8" s="645"/>
      <c r="AT8" s="645"/>
      <c r="AU8" s="646"/>
      <c r="AV8" s="612"/>
      <c r="AW8" s="612"/>
      <c r="AX8" s="612"/>
    </row>
    <row r="9" spans="1:52" ht="15" customHeight="1" x14ac:dyDescent="0.2">
      <c r="A9" s="594" t="s">
        <v>121</v>
      </c>
      <c r="B9" s="595"/>
      <c r="C9" s="596"/>
      <c r="D9" s="650"/>
      <c r="E9" s="651"/>
      <c r="F9" s="651"/>
      <c r="G9" s="651"/>
      <c r="H9" s="651"/>
      <c r="I9" s="651"/>
      <c r="J9" s="651"/>
      <c r="K9" s="608"/>
      <c r="L9" s="608"/>
      <c r="M9" s="608"/>
      <c r="N9" s="608"/>
      <c r="O9" s="608"/>
      <c r="P9" s="608"/>
      <c r="Q9" s="608"/>
      <c r="R9" s="608"/>
      <c r="S9" s="608"/>
      <c r="T9" s="608"/>
      <c r="U9" s="608"/>
      <c r="V9" s="608"/>
      <c r="W9" s="608"/>
      <c r="X9" s="608"/>
      <c r="Y9" s="608"/>
      <c r="Z9" s="608"/>
      <c r="AA9" s="608"/>
      <c r="AB9" s="608"/>
      <c r="AC9" s="608"/>
      <c r="AD9" s="608"/>
      <c r="AE9" s="608"/>
      <c r="AF9" s="608"/>
      <c r="AG9" s="609"/>
      <c r="AH9" s="644"/>
      <c r="AI9" s="645"/>
      <c r="AJ9" s="645"/>
      <c r="AK9" s="645"/>
      <c r="AL9" s="645"/>
      <c r="AM9" s="645"/>
      <c r="AN9" s="645"/>
      <c r="AO9" s="645"/>
      <c r="AP9" s="645"/>
      <c r="AQ9" s="645"/>
      <c r="AR9" s="645"/>
      <c r="AS9" s="645"/>
      <c r="AT9" s="645"/>
      <c r="AU9" s="646"/>
      <c r="AV9" s="612"/>
      <c r="AW9" s="612"/>
      <c r="AX9" s="612"/>
    </row>
    <row r="10" spans="1:52" ht="15" customHeight="1" thickBot="1" x14ac:dyDescent="0.25">
      <c r="A10" s="604" t="s">
        <v>122</v>
      </c>
      <c r="B10" s="605"/>
      <c r="C10" s="606"/>
      <c r="D10" s="607"/>
      <c r="E10" s="608"/>
      <c r="F10" s="608"/>
      <c r="G10" s="608"/>
      <c r="H10" s="608"/>
      <c r="I10" s="608"/>
      <c r="J10" s="608"/>
      <c r="K10" s="608"/>
      <c r="L10" s="608"/>
      <c r="M10" s="608"/>
      <c r="N10" s="608"/>
      <c r="O10" s="608"/>
      <c r="P10" s="608"/>
      <c r="Q10" s="608"/>
      <c r="R10" s="608"/>
      <c r="S10" s="608"/>
      <c r="T10" s="608"/>
      <c r="U10" s="608"/>
      <c r="V10" s="608"/>
      <c r="W10" s="608"/>
      <c r="X10" s="608"/>
      <c r="Y10" s="608"/>
      <c r="Z10" s="608"/>
      <c r="AA10" s="608"/>
      <c r="AB10" s="608"/>
      <c r="AC10" s="608"/>
      <c r="AD10" s="608"/>
      <c r="AE10" s="608"/>
      <c r="AF10" s="608"/>
      <c r="AG10" s="609"/>
      <c r="AH10" s="647"/>
      <c r="AI10" s="648"/>
      <c r="AJ10" s="648"/>
      <c r="AK10" s="648"/>
      <c r="AL10" s="648"/>
      <c r="AM10" s="648"/>
      <c r="AN10" s="648"/>
      <c r="AO10" s="648"/>
      <c r="AP10" s="648"/>
      <c r="AQ10" s="648"/>
      <c r="AR10" s="648"/>
      <c r="AS10" s="648"/>
      <c r="AT10" s="649"/>
      <c r="AU10" s="646"/>
      <c r="AV10" s="612"/>
      <c r="AW10" s="612"/>
      <c r="AX10" s="612"/>
    </row>
    <row r="11" spans="1:52" ht="40" customHeight="1" thickBot="1" x14ac:dyDescent="0.25">
      <c r="A11" s="615" t="s">
        <v>123</v>
      </c>
      <c r="B11" s="616"/>
      <c r="C11" s="616"/>
      <c r="D11" s="616"/>
      <c r="E11" s="616"/>
      <c r="F11" s="617"/>
      <c r="G11" s="615" t="s">
        <v>124</v>
      </c>
      <c r="H11" s="617"/>
      <c r="I11" s="611" t="s">
        <v>125</v>
      </c>
      <c r="J11" s="611" t="s">
        <v>126</v>
      </c>
      <c r="K11" s="611" t="s">
        <v>127</v>
      </c>
      <c r="L11" s="611" t="s">
        <v>128</v>
      </c>
      <c r="M11" s="611" t="s">
        <v>129</v>
      </c>
      <c r="N11" s="611" t="s">
        <v>130</v>
      </c>
      <c r="O11" s="615" t="s">
        <v>131</v>
      </c>
      <c r="P11" s="616"/>
      <c r="Q11" s="616"/>
      <c r="R11" s="616"/>
      <c r="S11" s="617"/>
      <c r="T11" s="611" t="s">
        <v>132</v>
      </c>
      <c r="U11" s="611" t="s">
        <v>133</v>
      </c>
      <c r="V11" s="597" t="s">
        <v>134</v>
      </c>
      <c r="W11" s="598"/>
      <c r="X11" s="598"/>
      <c r="Y11" s="598"/>
      <c r="Z11" s="598"/>
      <c r="AA11" s="598"/>
      <c r="AB11" s="598"/>
      <c r="AC11" s="598"/>
      <c r="AD11" s="598"/>
      <c r="AE11" s="598"/>
      <c r="AF11" s="598"/>
      <c r="AG11" s="599"/>
      <c r="AH11" s="618" t="s">
        <v>135</v>
      </c>
      <c r="AI11" s="619"/>
      <c r="AJ11" s="619"/>
      <c r="AK11" s="619"/>
      <c r="AL11" s="619"/>
      <c r="AM11" s="619"/>
      <c r="AN11" s="619"/>
      <c r="AO11" s="619"/>
      <c r="AP11" s="619"/>
      <c r="AQ11" s="619"/>
      <c r="AR11" s="619"/>
      <c r="AS11" s="619"/>
      <c r="AT11" s="636" t="s">
        <v>33</v>
      </c>
      <c r="AU11" s="637"/>
      <c r="AV11" s="641"/>
      <c r="AW11" s="612"/>
      <c r="AX11" s="612"/>
    </row>
    <row r="12" spans="1:52" ht="30" x14ac:dyDescent="0.2">
      <c r="A12" s="115" t="s">
        <v>136</v>
      </c>
      <c r="B12" s="115" t="s">
        <v>137</v>
      </c>
      <c r="C12" s="115" t="s">
        <v>138</v>
      </c>
      <c r="D12" s="115" t="s">
        <v>139</v>
      </c>
      <c r="E12" s="115" t="s">
        <v>140</v>
      </c>
      <c r="F12" s="115" t="s">
        <v>141</v>
      </c>
      <c r="G12" s="115" t="s">
        <v>142</v>
      </c>
      <c r="H12" s="115" t="s">
        <v>143</v>
      </c>
      <c r="I12" s="613"/>
      <c r="J12" s="613"/>
      <c r="K12" s="613"/>
      <c r="L12" s="613"/>
      <c r="M12" s="613"/>
      <c r="N12" s="613"/>
      <c r="O12" s="115">
        <v>2020</v>
      </c>
      <c r="P12" s="115">
        <v>2021</v>
      </c>
      <c r="Q12" s="115">
        <v>2022</v>
      </c>
      <c r="R12" s="115">
        <v>2023</v>
      </c>
      <c r="S12" s="115">
        <v>2024</v>
      </c>
      <c r="T12" s="613"/>
      <c r="U12" s="613"/>
      <c r="V12" s="121" t="s">
        <v>35</v>
      </c>
      <c r="W12" s="121" t="s">
        <v>36</v>
      </c>
      <c r="X12" s="121" t="s">
        <v>37</v>
      </c>
      <c r="Y12" s="121" t="s">
        <v>38</v>
      </c>
      <c r="Z12" s="121" t="s">
        <v>39</v>
      </c>
      <c r="AA12" s="121" t="s">
        <v>40</v>
      </c>
      <c r="AB12" s="121" t="s">
        <v>41</v>
      </c>
      <c r="AC12" s="121" t="s">
        <v>42</v>
      </c>
      <c r="AD12" s="121" t="s">
        <v>43</v>
      </c>
      <c r="AE12" s="121" t="s">
        <v>44</v>
      </c>
      <c r="AF12" s="121" t="s">
        <v>45</v>
      </c>
      <c r="AG12" s="259" t="s">
        <v>46</v>
      </c>
      <c r="AH12" s="260" t="s">
        <v>35</v>
      </c>
      <c r="AI12" s="261" t="s">
        <v>36</v>
      </c>
      <c r="AJ12" s="261" t="s">
        <v>37</v>
      </c>
      <c r="AK12" s="261" t="s">
        <v>38</v>
      </c>
      <c r="AL12" s="261" t="s">
        <v>39</v>
      </c>
      <c r="AM12" s="261" t="s">
        <v>40</v>
      </c>
      <c r="AN12" s="261" t="s">
        <v>41</v>
      </c>
      <c r="AO12" s="261" t="s">
        <v>42</v>
      </c>
      <c r="AP12" s="261" t="s">
        <v>43</v>
      </c>
      <c r="AQ12" s="261" t="s">
        <v>44</v>
      </c>
      <c r="AR12" s="261" t="s">
        <v>45</v>
      </c>
      <c r="AS12" s="262" t="s">
        <v>46</v>
      </c>
      <c r="AT12" s="263" t="s">
        <v>144</v>
      </c>
      <c r="AU12" s="264" t="s">
        <v>145</v>
      </c>
      <c r="AV12" s="642"/>
      <c r="AW12" s="613"/>
      <c r="AX12" s="613"/>
    </row>
    <row r="13" spans="1:52" s="203" customFormat="1" ht="217" customHeight="1" x14ac:dyDescent="0.2">
      <c r="A13" s="117">
        <v>11</v>
      </c>
      <c r="B13" s="117"/>
      <c r="C13" s="117"/>
      <c r="D13" s="117"/>
      <c r="E13" s="117"/>
      <c r="F13" s="117"/>
      <c r="G13" s="117"/>
      <c r="H13" s="117"/>
      <c r="I13" s="117" t="s">
        <v>146</v>
      </c>
      <c r="J13" s="203" t="s">
        <v>147</v>
      </c>
      <c r="K13" s="117" t="s">
        <v>148</v>
      </c>
      <c r="L13" s="204">
        <v>20</v>
      </c>
      <c r="M13" s="117" t="s">
        <v>149</v>
      </c>
      <c r="N13" s="117" t="s">
        <v>150</v>
      </c>
      <c r="O13" s="118">
        <v>20</v>
      </c>
      <c r="P13" s="118">
        <v>20</v>
      </c>
      <c r="Q13" s="205">
        <v>20</v>
      </c>
      <c r="R13" s="118">
        <v>20</v>
      </c>
      <c r="S13" s="118">
        <v>20</v>
      </c>
      <c r="T13" s="118" t="s">
        <v>151</v>
      </c>
      <c r="U13" s="118" t="s">
        <v>152</v>
      </c>
      <c r="V13" s="141">
        <v>20</v>
      </c>
      <c r="W13" s="141">
        <v>20</v>
      </c>
      <c r="X13" s="141">
        <v>20</v>
      </c>
      <c r="Y13" s="141">
        <v>20</v>
      </c>
      <c r="Z13" s="141">
        <v>20</v>
      </c>
      <c r="AA13" s="141">
        <v>20</v>
      </c>
      <c r="AB13" s="141">
        <v>20</v>
      </c>
      <c r="AC13" s="141">
        <v>20</v>
      </c>
      <c r="AD13" s="141">
        <v>20</v>
      </c>
      <c r="AE13" s="141">
        <v>20</v>
      </c>
      <c r="AF13" s="141">
        <v>20</v>
      </c>
      <c r="AG13" s="290">
        <v>20</v>
      </c>
      <c r="AH13" s="291">
        <v>20</v>
      </c>
      <c r="AI13" s="141">
        <v>20</v>
      </c>
      <c r="AJ13" s="141">
        <v>20</v>
      </c>
      <c r="AK13" s="141">
        <v>20</v>
      </c>
      <c r="AL13" s="141"/>
      <c r="AM13" s="141"/>
      <c r="AN13" s="141"/>
      <c r="AO13" s="141"/>
      <c r="AP13" s="141"/>
      <c r="AQ13" s="141"/>
      <c r="AR13" s="141"/>
      <c r="AS13" s="290"/>
      <c r="AT13" s="292">
        <v>20</v>
      </c>
      <c r="AU13" s="293">
        <v>1</v>
      </c>
      <c r="AV13" s="320" t="s">
        <v>517</v>
      </c>
      <c r="AW13" s="294"/>
      <c r="AX13" s="120"/>
    </row>
    <row r="14" spans="1:52" s="203" customFormat="1" ht="167.25" customHeight="1" x14ac:dyDescent="0.2">
      <c r="A14" s="117">
        <v>11</v>
      </c>
      <c r="B14" s="117"/>
      <c r="C14" s="117"/>
      <c r="D14" s="117"/>
      <c r="E14" s="117"/>
      <c r="F14" s="117" t="s">
        <v>153</v>
      </c>
      <c r="G14" s="117"/>
      <c r="H14" s="117"/>
      <c r="I14" s="117" t="s">
        <v>146</v>
      </c>
      <c r="J14" s="141" t="s">
        <v>154</v>
      </c>
      <c r="K14" s="141" t="s">
        <v>155</v>
      </c>
      <c r="L14" s="204">
        <v>117751</v>
      </c>
      <c r="M14" s="141" t="s">
        <v>156</v>
      </c>
      <c r="N14" s="141" t="s">
        <v>157</v>
      </c>
      <c r="O14" s="141">
        <v>0</v>
      </c>
      <c r="P14" s="141">
        <v>26753</v>
      </c>
      <c r="Q14" s="142">
        <v>38500</v>
      </c>
      <c r="R14" s="141">
        <v>38500</v>
      </c>
      <c r="S14" s="141">
        <v>13106</v>
      </c>
      <c r="T14" s="117" t="s">
        <v>158</v>
      </c>
      <c r="U14" s="117" t="s">
        <v>159</v>
      </c>
      <c r="V14" s="141">
        <v>2600</v>
      </c>
      <c r="W14" s="141">
        <v>3200</v>
      </c>
      <c r="X14" s="141">
        <v>3900</v>
      </c>
      <c r="Y14" s="141">
        <v>3100</v>
      </c>
      <c r="Z14" s="141">
        <v>3100</v>
      </c>
      <c r="AA14" s="141">
        <v>3100</v>
      </c>
      <c r="AB14" s="141">
        <v>3100</v>
      </c>
      <c r="AC14" s="141">
        <v>3100</v>
      </c>
      <c r="AD14" s="141">
        <v>3100</v>
      </c>
      <c r="AE14" s="141">
        <v>3100</v>
      </c>
      <c r="AF14" s="141">
        <v>3900</v>
      </c>
      <c r="AG14" s="290">
        <v>3200</v>
      </c>
      <c r="AH14" s="292">
        <v>523</v>
      </c>
      <c r="AI14" s="295">
        <v>4003</v>
      </c>
      <c r="AJ14" s="141">
        <v>9503</v>
      </c>
      <c r="AK14" s="141">
        <v>4839</v>
      </c>
      <c r="AL14" s="141"/>
      <c r="AM14" s="141"/>
      <c r="AN14" s="141"/>
      <c r="AO14" s="141"/>
      <c r="AP14" s="141"/>
      <c r="AQ14" s="141"/>
      <c r="AR14" s="141"/>
      <c r="AS14" s="290"/>
      <c r="AT14" s="292">
        <f>V14+W14+X14+Y14+Z14+AA14+AB14+AC14+AD14+AE14+AF14+AG14</f>
        <v>38500</v>
      </c>
      <c r="AU14" s="296">
        <f t="shared" ref="AU14:AU20" si="0">(SUM(AH14:AS14))/AT14</f>
        <v>0.49007792207792206</v>
      </c>
      <c r="AV14" s="321" t="s">
        <v>551</v>
      </c>
      <c r="AW14" s="274" t="s">
        <v>519</v>
      </c>
      <c r="AX14" s="275" t="s">
        <v>516</v>
      </c>
      <c r="AY14" s="203">
        <f>+SUM(AH14:AS14)</f>
        <v>18868</v>
      </c>
      <c r="AZ14" s="297">
        <f t="shared" ref="AZ14:AZ19" si="1">+AY14/AT14</f>
        <v>0.49007792207792206</v>
      </c>
    </row>
    <row r="15" spans="1:52" s="203" customFormat="1" ht="244" customHeight="1" x14ac:dyDescent="0.2">
      <c r="A15" s="117">
        <v>11</v>
      </c>
      <c r="B15" s="117"/>
      <c r="C15" s="117"/>
      <c r="D15" s="117"/>
      <c r="E15" s="117"/>
      <c r="F15" s="117" t="s">
        <v>160</v>
      </c>
      <c r="G15" s="117"/>
      <c r="H15" s="117"/>
      <c r="I15" s="117" t="s">
        <v>146</v>
      </c>
      <c r="J15" s="141" t="s">
        <v>161</v>
      </c>
      <c r="K15" s="141" t="s">
        <v>162</v>
      </c>
      <c r="L15" s="204" t="s">
        <v>163</v>
      </c>
      <c r="M15" s="141" t="s">
        <v>164</v>
      </c>
      <c r="N15" s="141" t="s">
        <v>165</v>
      </c>
      <c r="O15" s="141" t="s">
        <v>526</v>
      </c>
      <c r="P15" s="141">
        <v>7053</v>
      </c>
      <c r="Q15" s="142">
        <v>5800</v>
      </c>
      <c r="R15" s="141">
        <v>5300</v>
      </c>
      <c r="S15" s="141">
        <v>1224</v>
      </c>
      <c r="T15" s="117" t="s">
        <v>158</v>
      </c>
      <c r="U15" s="117" t="s">
        <v>159</v>
      </c>
      <c r="V15" s="141">
        <v>450</v>
      </c>
      <c r="W15" s="141">
        <v>470</v>
      </c>
      <c r="X15" s="141">
        <v>500</v>
      </c>
      <c r="Y15" s="141">
        <v>500</v>
      </c>
      <c r="Z15" s="141">
        <v>500</v>
      </c>
      <c r="AA15" s="141">
        <v>500</v>
      </c>
      <c r="AB15" s="141">
        <v>500</v>
      </c>
      <c r="AC15" s="141">
        <v>500</v>
      </c>
      <c r="AD15" s="141">
        <v>500</v>
      </c>
      <c r="AE15" s="141">
        <v>500</v>
      </c>
      <c r="AF15" s="141">
        <v>480</v>
      </c>
      <c r="AG15" s="290">
        <v>400</v>
      </c>
      <c r="AH15" s="292">
        <v>837</v>
      </c>
      <c r="AI15" s="141">
        <v>1016</v>
      </c>
      <c r="AJ15" s="141">
        <v>1115</v>
      </c>
      <c r="AK15" s="141">
        <v>701</v>
      </c>
      <c r="AL15" s="141"/>
      <c r="AM15" s="141"/>
      <c r="AN15" s="141"/>
      <c r="AO15" s="141"/>
      <c r="AP15" s="141"/>
      <c r="AQ15" s="141"/>
      <c r="AR15" s="141"/>
      <c r="AS15" s="290"/>
      <c r="AT15" s="292">
        <f t="shared" ref="AT15:AT22" si="2">V15+W15+X15+Y15+Z15+AA15+AB15+AC15+AD15+AE15+AF15+AG15</f>
        <v>5800</v>
      </c>
      <c r="AU15" s="296">
        <f t="shared" si="0"/>
        <v>0.63258620689655176</v>
      </c>
      <c r="AV15" s="321" t="s">
        <v>541</v>
      </c>
      <c r="AW15" s="298"/>
      <c r="AX15" s="141"/>
      <c r="AY15" s="203">
        <f>+AH15+AI15</f>
        <v>1853</v>
      </c>
      <c r="AZ15" s="297">
        <f t="shared" si="1"/>
        <v>0.31948275862068964</v>
      </c>
    </row>
    <row r="16" spans="1:52" s="203" customFormat="1" ht="346" customHeight="1" x14ac:dyDescent="0.2">
      <c r="A16" s="117">
        <v>11</v>
      </c>
      <c r="B16" s="117"/>
      <c r="C16" s="117"/>
      <c r="D16" s="117"/>
      <c r="E16" s="117"/>
      <c r="F16" s="117" t="s">
        <v>166</v>
      </c>
      <c r="G16" s="117"/>
      <c r="H16" s="117"/>
      <c r="I16" s="117" t="s">
        <v>146</v>
      </c>
      <c r="J16" s="139" t="s">
        <v>167</v>
      </c>
      <c r="K16" s="141" t="s">
        <v>162</v>
      </c>
      <c r="L16" s="204">
        <v>21882</v>
      </c>
      <c r="M16" s="141" t="s">
        <v>168</v>
      </c>
      <c r="N16" s="141" t="s">
        <v>169</v>
      </c>
      <c r="O16" s="141">
        <v>0</v>
      </c>
      <c r="P16" s="141">
        <v>6776</v>
      </c>
      <c r="Q16" s="142">
        <v>6200</v>
      </c>
      <c r="R16" s="141">
        <v>6200</v>
      </c>
      <c r="S16" s="141">
        <v>2706</v>
      </c>
      <c r="T16" s="117" t="s">
        <v>158</v>
      </c>
      <c r="U16" s="117" t="s">
        <v>159</v>
      </c>
      <c r="V16" s="141">
        <v>450</v>
      </c>
      <c r="W16" s="141">
        <v>480</v>
      </c>
      <c r="X16" s="141">
        <v>550</v>
      </c>
      <c r="Y16" s="141">
        <v>550</v>
      </c>
      <c r="Z16" s="141">
        <v>550</v>
      </c>
      <c r="AA16" s="141">
        <v>510</v>
      </c>
      <c r="AB16" s="141">
        <v>510</v>
      </c>
      <c r="AC16" s="141">
        <v>510</v>
      </c>
      <c r="AD16" s="141">
        <v>510</v>
      </c>
      <c r="AE16" s="141">
        <v>550</v>
      </c>
      <c r="AF16" s="141">
        <v>550</v>
      </c>
      <c r="AG16" s="290">
        <v>480</v>
      </c>
      <c r="AH16" s="292">
        <v>1044</v>
      </c>
      <c r="AI16" s="141">
        <v>1185</v>
      </c>
      <c r="AJ16" s="141">
        <v>1188</v>
      </c>
      <c r="AK16" s="141">
        <v>738</v>
      </c>
      <c r="AL16" s="141"/>
      <c r="AM16" s="141"/>
      <c r="AN16" s="141"/>
      <c r="AO16" s="141"/>
      <c r="AP16" s="141"/>
      <c r="AQ16" s="141"/>
      <c r="AR16" s="141"/>
      <c r="AS16" s="290"/>
      <c r="AT16" s="292">
        <f t="shared" si="2"/>
        <v>6200</v>
      </c>
      <c r="AU16" s="296">
        <f t="shared" si="0"/>
        <v>0.67016129032258065</v>
      </c>
      <c r="AV16" s="321" t="s">
        <v>542</v>
      </c>
      <c r="AW16" s="298"/>
      <c r="AX16" s="141"/>
      <c r="AY16" s="203">
        <f>+AH16+AI16</f>
        <v>2229</v>
      </c>
      <c r="AZ16" s="297">
        <f t="shared" si="1"/>
        <v>0.35951612903225805</v>
      </c>
    </row>
    <row r="17" spans="1:52" s="203" customFormat="1" ht="167" customHeight="1" x14ac:dyDescent="0.2">
      <c r="A17" s="117"/>
      <c r="B17" s="117"/>
      <c r="C17" s="117"/>
      <c r="D17" s="117">
        <v>12</v>
      </c>
      <c r="E17" s="117"/>
      <c r="F17" s="117"/>
      <c r="G17" s="117" t="s">
        <v>170</v>
      </c>
      <c r="H17" s="117"/>
      <c r="I17" s="141" t="s">
        <v>171</v>
      </c>
      <c r="J17" s="141" t="s">
        <v>172</v>
      </c>
      <c r="K17" s="141" t="s">
        <v>155</v>
      </c>
      <c r="L17" s="204">
        <v>138000</v>
      </c>
      <c r="M17" s="141" t="s">
        <v>156</v>
      </c>
      <c r="N17" s="141" t="s">
        <v>157</v>
      </c>
      <c r="O17" s="141">
        <v>12019</v>
      </c>
      <c r="P17" s="141">
        <v>35875</v>
      </c>
      <c r="Q17" s="142">
        <v>38500</v>
      </c>
      <c r="R17" s="141">
        <v>38500</v>
      </c>
      <c r="S17" s="141">
        <v>13106</v>
      </c>
      <c r="T17" s="117" t="s">
        <v>158</v>
      </c>
      <c r="U17" s="117" t="s">
        <v>159</v>
      </c>
      <c r="V17" s="141">
        <v>2600</v>
      </c>
      <c r="W17" s="141">
        <v>3200</v>
      </c>
      <c r="X17" s="141">
        <v>3900</v>
      </c>
      <c r="Y17" s="141">
        <v>3100</v>
      </c>
      <c r="Z17" s="141">
        <v>3100</v>
      </c>
      <c r="AA17" s="141">
        <v>3100</v>
      </c>
      <c r="AB17" s="141">
        <v>3100</v>
      </c>
      <c r="AC17" s="141">
        <v>3100</v>
      </c>
      <c r="AD17" s="141">
        <v>3100</v>
      </c>
      <c r="AE17" s="141">
        <v>3100</v>
      </c>
      <c r="AF17" s="141">
        <v>3900</v>
      </c>
      <c r="AG17" s="290">
        <v>3200</v>
      </c>
      <c r="AH17" s="292">
        <v>523</v>
      </c>
      <c r="AI17" s="295">
        <v>4003</v>
      </c>
      <c r="AJ17" s="141">
        <v>9503</v>
      </c>
      <c r="AK17" s="141">
        <v>4839</v>
      </c>
      <c r="AL17" s="141"/>
      <c r="AM17" s="141"/>
      <c r="AN17" s="141"/>
      <c r="AO17" s="141"/>
      <c r="AP17" s="141"/>
      <c r="AQ17" s="141"/>
      <c r="AR17" s="141"/>
      <c r="AS17" s="290"/>
      <c r="AT17" s="292">
        <f t="shared" si="2"/>
        <v>38500</v>
      </c>
      <c r="AU17" s="296">
        <f t="shared" si="0"/>
        <v>0.49007792207792206</v>
      </c>
      <c r="AV17" s="321" t="s">
        <v>538</v>
      </c>
      <c r="AW17" s="274" t="s">
        <v>519</v>
      </c>
      <c r="AX17" s="275" t="s">
        <v>516</v>
      </c>
      <c r="AY17" s="203">
        <f>+SUM(AH17:AS17)</f>
        <v>18868</v>
      </c>
      <c r="AZ17" s="297">
        <f t="shared" si="1"/>
        <v>0.49007792207792206</v>
      </c>
    </row>
    <row r="18" spans="1:52" s="203" customFormat="1" ht="188" customHeight="1" x14ac:dyDescent="0.2">
      <c r="A18" s="117"/>
      <c r="B18" s="117"/>
      <c r="C18" s="117"/>
      <c r="D18" s="117">
        <v>108</v>
      </c>
      <c r="E18" s="117"/>
      <c r="F18" s="117"/>
      <c r="G18" s="117" t="s">
        <v>170</v>
      </c>
      <c r="H18" s="117"/>
      <c r="I18" s="141" t="s">
        <v>173</v>
      </c>
      <c r="J18" s="141" t="s">
        <v>174</v>
      </c>
      <c r="K18" s="141" t="s">
        <v>155</v>
      </c>
      <c r="L18" s="117">
        <v>33500</v>
      </c>
      <c r="M18" s="141" t="s">
        <v>164</v>
      </c>
      <c r="N18" s="141" t="s">
        <v>165</v>
      </c>
      <c r="O18" s="141">
        <v>6460</v>
      </c>
      <c r="P18" s="141">
        <v>12195</v>
      </c>
      <c r="Q18" s="142">
        <v>6869</v>
      </c>
      <c r="R18" s="141">
        <v>6369</v>
      </c>
      <c r="S18" s="141">
        <v>1607</v>
      </c>
      <c r="T18" s="117" t="s">
        <v>158</v>
      </c>
      <c r="U18" s="117" t="s">
        <v>159</v>
      </c>
      <c r="V18" s="141">
        <f>450+20</f>
        <v>470</v>
      </c>
      <c r="W18" s="141">
        <f>470+90</f>
        <v>560</v>
      </c>
      <c r="X18" s="141">
        <f>500+96</f>
        <v>596</v>
      </c>
      <c r="Y18" s="141">
        <f t="shared" ref="Y18:AE18" si="3">500+96</f>
        <v>596</v>
      </c>
      <c r="Z18" s="141">
        <f t="shared" si="3"/>
        <v>596</v>
      </c>
      <c r="AA18" s="141">
        <f t="shared" si="3"/>
        <v>596</v>
      </c>
      <c r="AB18" s="141">
        <f t="shared" si="3"/>
        <v>596</v>
      </c>
      <c r="AC18" s="141">
        <f t="shared" si="3"/>
        <v>596</v>
      </c>
      <c r="AD18" s="141">
        <f t="shared" si="3"/>
        <v>596</v>
      </c>
      <c r="AE18" s="141">
        <f t="shared" si="3"/>
        <v>596</v>
      </c>
      <c r="AF18" s="141">
        <f>480+96</f>
        <v>576</v>
      </c>
      <c r="AG18" s="290">
        <f>400+95</f>
        <v>495</v>
      </c>
      <c r="AH18" s="292">
        <v>887</v>
      </c>
      <c r="AI18" s="141">
        <v>1156</v>
      </c>
      <c r="AJ18" s="141">
        <v>1259</v>
      </c>
      <c r="AK18" s="141">
        <v>850</v>
      </c>
      <c r="AL18" s="141"/>
      <c r="AM18" s="141"/>
      <c r="AN18" s="141"/>
      <c r="AO18" s="141"/>
      <c r="AP18" s="141"/>
      <c r="AQ18" s="141"/>
      <c r="AR18" s="141"/>
      <c r="AS18" s="290"/>
      <c r="AT18" s="292">
        <f t="shared" si="2"/>
        <v>6869</v>
      </c>
      <c r="AU18" s="296">
        <f t="shared" si="0"/>
        <v>0.6044547969136701</v>
      </c>
      <c r="AV18" s="321" t="s">
        <v>540</v>
      </c>
      <c r="AW18" s="299"/>
      <c r="AX18" s="141"/>
      <c r="AY18" s="203">
        <f>+SUM(AH18:AS18)</f>
        <v>4152</v>
      </c>
      <c r="AZ18" s="297">
        <f t="shared" si="1"/>
        <v>0.6044547969136701</v>
      </c>
    </row>
    <row r="19" spans="1:52" s="203" customFormat="1" ht="174" customHeight="1" x14ac:dyDescent="0.2">
      <c r="A19" s="117"/>
      <c r="B19" s="117"/>
      <c r="C19" s="117"/>
      <c r="D19" s="117">
        <v>30</v>
      </c>
      <c r="E19" s="117"/>
      <c r="F19" s="117"/>
      <c r="G19" s="117" t="s">
        <v>170</v>
      </c>
      <c r="H19" s="117"/>
      <c r="I19" s="141" t="s">
        <v>175</v>
      </c>
      <c r="J19" s="289" t="s">
        <v>176</v>
      </c>
      <c r="K19" s="141" t="s">
        <v>162</v>
      </c>
      <c r="L19" s="117">
        <v>35550</v>
      </c>
      <c r="M19" s="141" t="s">
        <v>168</v>
      </c>
      <c r="N19" s="141" t="s">
        <v>169</v>
      </c>
      <c r="O19" s="141">
        <v>6398</v>
      </c>
      <c r="P19" s="141">
        <v>12525</v>
      </c>
      <c r="Q19" s="142">
        <v>6976</v>
      </c>
      <c r="R19" s="141">
        <v>6645</v>
      </c>
      <c r="S19" s="141">
        <v>3006</v>
      </c>
      <c r="T19" s="117" t="s">
        <v>158</v>
      </c>
      <c r="U19" s="117" t="s">
        <v>159</v>
      </c>
      <c r="V19" s="141">
        <f>450+20</f>
        <v>470</v>
      </c>
      <c r="W19" s="141">
        <f>480+64</f>
        <v>544</v>
      </c>
      <c r="X19" s="141">
        <f>550+70</f>
        <v>620</v>
      </c>
      <c r="Y19" s="141">
        <f>550+70</f>
        <v>620</v>
      </c>
      <c r="Z19" s="141">
        <f>550+70</f>
        <v>620</v>
      </c>
      <c r="AA19" s="141">
        <f>510+70</f>
        <v>580</v>
      </c>
      <c r="AB19" s="141">
        <f>510+70</f>
        <v>580</v>
      </c>
      <c r="AC19" s="141">
        <f>510+70</f>
        <v>580</v>
      </c>
      <c r="AD19" s="141">
        <f>510+70</f>
        <v>580</v>
      </c>
      <c r="AE19" s="141">
        <f>550+70</f>
        <v>620</v>
      </c>
      <c r="AF19" s="141">
        <f>550+68</f>
        <v>618</v>
      </c>
      <c r="AG19" s="290">
        <f>480+64</f>
        <v>544</v>
      </c>
      <c r="AH19" s="292">
        <v>1045</v>
      </c>
      <c r="AI19" s="141">
        <v>1308</v>
      </c>
      <c r="AJ19" s="141">
        <v>1369</v>
      </c>
      <c r="AK19" s="141">
        <v>871</v>
      </c>
      <c r="AL19" s="141"/>
      <c r="AM19" s="141"/>
      <c r="AN19" s="141"/>
      <c r="AO19" s="141"/>
      <c r="AP19" s="141"/>
      <c r="AQ19" s="141"/>
      <c r="AR19" s="141"/>
      <c r="AS19" s="290"/>
      <c r="AT19" s="292">
        <f t="shared" si="2"/>
        <v>6976</v>
      </c>
      <c r="AU19" s="296">
        <f t="shared" si="0"/>
        <v>0.65840022935779818</v>
      </c>
      <c r="AV19" s="321" t="s">
        <v>539</v>
      </c>
      <c r="AW19" s="299"/>
      <c r="AX19" s="141"/>
      <c r="AY19" s="203">
        <f>+SUM(AH19:AS19)</f>
        <v>4593</v>
      </c>
      <c r="AZ19" s="300">
        <f t="shared" si="1"/>
        <v>0.65840022935779818</v>
      </c>
    </row>
    <row r="20" spans="1:52" s="305" customFormat="1" ht="300" customHeight="1" x14ac:dyDescent="0.2">
      <c r="A20" s="225"/>
      <c r="B20" s="225"/>
      <c r="C20" s="225"/>
      <c r="D20" s="225"/>
      <c r="E20" s="225" t="s">
        <v>177</v>
      </c>
      <c r="F20" s="225"/>
      <c r="G20" s="225" t="s">
        <v>170</v>
      </c>
      <c r="H20" s="225"/>
      <c r="I20" s="226" t="s">
        <v>178</v>
      </c>
      <c r="J20" s="226" t="s">
        <v>179</v>
      </c>
      <c r="K20" s="226" t="s">
        <v>162</v>
      </c>
      <c r="L20" s="225"/>
      <c r="M20" s="226" t="s">
        <v>180</v>
      </c>
      <c r="N20" s="226" t="s">
        <v>181</v>
      </c>
      <c r="O20" s="226"/>
      <c r="P20" s="226"/>
      <c r="Q20" s="288"/>
      <c r="R20" s="226"/>
      <c r="S20" s="226"/>
      <c r="T20" s="225" t="s">
        <v>182</v>
      </c>
      <c r="U20" s="225" t="s">
        <v>183</v>
      </c>
      <c r="V20" s="226"/>
      <c r="W20" s="226"/>
      <c r="X20" s="226"/>
      <c r="Y20" s="226"/>
      <c r="Z20" s="226"/>
      <c r="AA20" s="226"/>
      <c r="AB20" s="226"/>
      <c r="AC20" s="226"/>
      <c r="AD20" s="226"/>
      <c r="AE20" s="226"/>
      <c r="AF20" s="226"/>
      <c r="AG20" s="301"/>
      <c r="AH20" s="302">
        <v>0</v>
      </c>
      <c r="AI20" s="226">
        <v>12</v>
      </c>
      <c r="AJ20" s="226">
        <v>28</v>
      </c>
      <c r="AK20" s="226">
        <v>13</v>
      </c>
      <c r="AL20" s="226"/>
      <c r="AM20" s="226"/>
      <c r="AN20" s="226"/>
      <c r="AO20" s="226"/>
      <c r="AP20" s="226"/>
      <c r="AQ20" s="226"/>
      <c r="AR20" s="226"/>
      <c r="AS20" s="301"/>
      <c r="AT20" s="302">
        <f>SUM(AH20:AK20)</f>
        <v>53</v>
      </c>
      <c r="AU20" s="303">
        <f t="shared" si="0"/>
        <v>1</v>
      </c>
      <c r="AV20" s="319" t="s">
        <v>552</v>
      </c>
      <c r="AW20" s="304"/>
      <c r="AX20" s="226"/>
    </row>
    <row r="21" spans="1:52" s="305" customFormat="1" ht="408" customHeight="1" x14ac:dyDescent="0.2">
      <c r="A21" s="225"/>
      <c r="B21" s="225"/>
      <c r="C21" s="225"/>
      <c r="D21" s="225"/>
      <c r="E21" s="225" t="s">
        <v>184</v>
      </c>
      <c r="F21" s="225"/>
      <c r="G21" s="225" t="s">
        <v>170</v>
      </c>
      <c r="H21" s="225"/>
      <c r="I21" s="227" t="s">
        <v>185</v>
      </c>
      <c r="J21" s="226" t="s">
        <v>186</v>
      </c>
      <c r="K21" s="226" t="s">
        <v>155</v>
      </c>
      <c r="L21" s="225"/>
      <c r="M21" s="226" t="s">
        <v>187</v>
      </c>
      <c r="N21" s="226" t="s">
        <v>188</v>
      </c>
      <c r="O21" s="226"/>
      <c r="P21" s="226"/>
      <c r="Q21" s="288"/>
      <c r="R21" s="226"/>
      <c r="S21" s="226"/>
      <c r="T21" s="225" t="s">
        <v>182</v>
      </c>
      <c r="U21" s="225" t="s">
        <v>183</v>
      </c>
      <c r="V21" s="226"/>
      <c r="W21" s="226"/>
      <c r="X21" s="226"/>
      <c r="Y21" s="226"/>
      <c r="Z21" s="226"/>
      <c r="AA21" s="226"/>
      <c r="AB21" s="226"/>
      <c r="AC21" s="226"/>
      <c r="AD21" s="226"/>
      <c r="AE21" s="226"/>
      <c r="AF21" s="226"/>
      <c r="AG21" s="301"/>
      <c r="AH21" s="302">
        <v>0</v>
      </c>
      <c r="AI21" s="226">
        <v>0</v>
      </c>
      <c r="AJ21" s="226">
        <v>20</v>
      </c>
      <c r="AK21" s="226">
        <v>17</v>
      </c>
      <c r="AL21" s="226"/>
      <c r="AM21" s="226"/>
      <c r="AN21" s="226"/>
      <c r="AO21" s="226"/>
      <c r="AP21" s="226"/>
      <c r="AQ21" s="226"/>
      <c r="AR21" s="226"/>
      <c r="AS21" s="301"/>
      <c r="AT21" s="302">
        <v>20</v>
      </c>
      <c r="AU21" s="303"/>
      <c r="AV21" s="319" t="s">
        <v>553</v>
      </c>
      <c r="AW21" s="306"/>
      <c r="AX21" s="226"/>
    </row>
    <row r="22" spans="1:52" s="305" customFormat="1" ht="331" customHeight="1" thickBot="1" x14ac:dyDescent="0.25">
      <c r="A22" s="225"/>
      <c r="B22" s="225"/>
      <c r="C22" s="225"/>
      <c r="D22" s="225"/>
      <c r="E22" s="225" t="s">
        <v>189</v>
      </c>
      <c r="F22" s="225"/>
      <c r="G22" s="225" t="s">
        <v>170</v>
      </c>
      <c r="H22" s="225"/>
      <c r="I22" s="226" t="s">
        <v>190</v>
      </c>
      <c r="J22" s="226" t="s">
        <v>191</v>
      </c>
      <c r="K22" s="226" t="s">
        <v>155</v>
      </c>
      <c r="L22" s="225">
        <v>11108</v>
      </c>
      <c r="M22" s="226" t="s">
        <v>192</v>
      </c>
      <c r="N22" s="226" t="s">
        <v>193</v>
      </c>
      <c r="O22" s="312">
        <v>0</v>
      </c>
      <c r="P22" s="313">
        <v>2508</v>
      </c>
      <c r="Q22" s="313">
        <v>4800</v>
      </c>
      <c r="R22" s="313">
        <v>3000</v>
      </c>
      <c r="S22" s="314">
        <v>800</v>
      </c>
      <c r="T22" s="225" t="s">
        <v>158</v>
      </c>
      <c r="U22" s="225" t="s">
        <v>194</v>
      </c>
      <c r="V22" s="313">
        <v>0</v>
      </c>
      <c r="W22" s="313">
        <v>383</v>
      </c>
      <c r="X22" s="313">
        <v>1400</v>
      </c>
      <c r="Y22" s="313">
        <v>220</v>
      </c>
      <c r="Z22" s="313">
        <v>317</v>
      </c>
      <c r="AA22" s="313">
        <v>270</v>
      </c>
      <c r="AB22" s="313">
        <v>270</v>
      </c>
      <c r="AC22" s="313">
        <v>270</v>
      </c>
      <c r="AD22" s="313">
        <v>270</v>
      </c>
      <c r="AE22" s="313">
        <v>700</v>
      </c>
      <c r="AF22" s="313">
        <v>400</v>
      </c>
      <c r="AG22" s="314">
        <v>300</v>
      </c>
      <c r="AH22" s="302">
        <v>0</v>
      </c>
      <c r="AI22" s="226">
        <v>383</v>
      </c>
      <c r="AJ22" s="226">
        <v>1480</v>
      </c>
      <c r="AK22" s="226">
        <v>1463</v>
      </c>
      <c r="AL22" s="226"/>
      <c r="AM22" s="226"/>
      <c r="AN22" s="226"/>
      <c r="AO22" s="226"/>
      <c r="AP22" s="226"/>
      <c r="AQ22" s="226"/>
      <c r="AR22" s="226"/>
      <c r="AS22" s="301"/>
      <c r="AT22" s="302">
        <f t="shared" si="2"/>
        <v>4800</v>
      </c>
      <c r="AU22" s="296">
        <f>(SUM(AH22:AS22))/AT22</f>
        <v>0.69291666666666663</v>
      </c>
      <c r="AV22" s="319" t="s">
        <v>560</v>
      </c>
      <c r="AW22" s="306" t="s">
        <v>520</v>
      </c>
      <c r="AX22" s="295" t="s">
        <v>521</v>
      </c>
      <c r="AY22" s="307">
        <f>+AI22/AT22</f>
        <v>7.9791666666666664E-2</v>
      </c>
    </row>
    <row r="23" spans="1:52" s="305" customFormat="1" ht="408" customHeight="1" x14ac:dyDescent="0.2">
      <c r="A23" s="225"/>
      <c r="B23" s="225"/>
      <c r="C23" s="225"/>
      <c r="D23" s="225"/>
      <c r="E23" s="225" t="s">
        <v>195</v>
      </c>
      <c r="F23" s="225"/>
      <c r="G23" s="225" t="s">
        <v>170</v>
      </c>
      <c r="H23" s="225"/>
      <c r="I23" s="226" t="s">
        <v>196</v>
      </c>
      <c r="J23" s="226" t="s">
        <v>196</v>
      </c>
      <c r="K23" s="226" t="s">
        <v>197</v>
      </c>
      <c r="L23" s="226"/>
      <c r="M23" s="226" t="s">
        <v>198</v>
      </c>
      <c r="N23" s="226" t="s">
        <v>199</v>
      </c>
      <c r="O23" s="226"/>
      <c r="P23" s="226"/>
      <c r="Q23" s="288"/>
      <c r="R23" s="226"/>
      <c r="S23" s="226"/>
      <c r="T23" s="225" t="s">
        <v>158</v>
      </c>
      <c r="U23" s="225" t="s">
        <v>200</v>
      </c>
      <c r="V23" s="226"/>
      <c r="W23" s="226"/>
      <c r="X23" s="226"/>
      <c r="Y23" s="226"/>
      <c r="Z23" s="226"/>
      <c r="AA23" s="226"/>
      <c r="AB23" s="226"/>
      <c r="AC23" s="226"/>
      <c r="AD23" s="226"/>
      <c r="AE23" s="226"/>
      <c r="AF23" s="226"/>
      <c r="AG23" s="301"/>
      <c r="AH23" s="302">
        <v>7</v>
      </c>
      <c r="AI23" s="226">
        <v>14</v>
      </c>
      <c r="AJ23" s="226">
        <v>13</v>
      </c>
      <c r="AK23" s="226">
        <v>14</v>
      </c>
      <c r="AL23" s="226"/>
      <c r="AM23" s="226"/>
      <c r="AN23" s="226"/>
      <c r="AO23" s="226"/>
      <c r="AP23" s="226"/>
      <c r="AQ23" s="226"/>
      <c r="AR23" s="226"/>
      <c r="AS23" s="301"/>
      <c r="AT23" s="302">
        <v>14</v>
      </c>
      <c r="AU23" s="303"/>
      <c r="AV23" s="319" t="s">
        <v>543</v>
      </c>
      <c r="AW23" s="304"/>
      <c r="AX23" s="226"/>
    </row>
    <row r="24" spans="1:52" s="305" customFormat="1" ht="317" customHeight="1" x14ac:dyDescent="0.2">
      <c r="A24" s="225"/>
      <c r="B24" s="225"/>
      <c r="C24" s="225"/>
      <c r="D24" s="225"/>
      <c r="E24" s="225" t="s">
        <v>201</v>
      </c>
      <c r="F24" s="225"/>
      <c r="G24" s="225" t="s">
        <v>170</v>
      </c>
      <c r="H24" s="225"/>
      <c r="I24" s="226" t="s">
        <v>202</v>
      </c>
      <c r="J24" s="226" t="s">
        <v>203</v>
      </c>
      <c r="K24" s="226" t="s">
        <v>148</v>
      </c>
      <c r="L24" s="225">
        <v>1</v>
      </c>
      <c r="M24" s="226" t="s">
        <v>204</v>
      </c>
      <c r="N24" s="226" t="s">
        <v>205</v>
      </c>
      <c r="O24" s="226">
        <v>1</v>
      </c>
      <c r="P24" s="226">
        <v>1</v>
      </c>
      <c r="Q24" s="288">
        <v>1</v>
      </c>
      <c r="R24" s="226">
        <v>1</v>
      </c>
      <c r="S24" s="226">
        <v>1</v>
      </c>
      <c r="T24" s="225" t="s">
        <v>182</v>
      </c>
      <c r="U24" s="225" t="s">
        <v>183</v>
      </c>
      <c r="V24" s="226">
        <v>1</v>
      </c>
      <c r="W24" s="226">
        <v>1</v>
      </c>
      <c r="X24" s="226">
        <v>1</v>
      </c>
      <c r="Y24" s="226">
        <v>1</v>
      </c>
      <c r="Z24" s="226">
        <v>1</v>
      </c>
      <c r="AA24" s="226">
        <v>1</v>
      </c>
      <c r="AB24" s="226">
        <v>1</v>
      </c>
      <c r="AC24" s="226">
        <v>1</v>
      </c>
      <c r="AD24" s="226">
        <v>1</v>
      </c>
      <c r="AE24" s="226">
        <v>1</v>
      </c>
      <c r="AF24" s="226">
        <v>1</v>
      </c>
      <c r="AG24" s="301">
        <v>1</v>
      </c>
      <c r="AH24" s="302">
        <v>1</v>
      </c>
      <c r="AI24" s="226">
        <v>1</v>
      </c>
      <c r="AJ24" s="226">
        <v>1</v>
      </c>
      <c r="AK24" s="226">
        <v>1</v>
      </c>
      <c r="AL24" s="226"/>
      <c r="AM24" s="226"/>
      <c r="AN24" s="226"/>
      <c r="AO24" s="226"/>
      <c r="AP24" s="226"/>
      <c r="AQ24" s="226"/>
      <c r="AR24" s="226"/>
      <c r="AS24" s="301"/>
      <c r="AT24" s="302">
        <v>1</v>
      </c>
      <c r="AU24" s="303">
        <v>1</v>
      </c>
      <c r="AV24" s="319" t="s">
        <v>544</v>
      </c>
      <c r="AW24" s="304"/>
      <c r="AX24" s="226"/>
    </row>
    <row r="25" spans="1:52" s="203" customFormat="1" ht="96" customHeight="1" thickBot="1" x14ac:dyDescent="0.25">
      <c r="A25" s="117"/>
      <c r="B25" s="117"/>
      <c r="C25" s="117"/>
      <c r="D25" s="117"/>
      <c r="E25" s="117" t="s">
        <v>206</v>
      </c>
      <c r="F25" s="117"/>
      <c r="G25" s="117" t="s">
        <v>170</v>
      </c>
      <c r="H25" s="117"/>
      <c r="I25" s="141" t="s">
        <v>207</v>
      </c>
      <c r="J25" s="141" t="s">
        <v>208</v>
      </c>
      <c r="K25" s="141" t="s">
        <v>155</v>
      </c>
      <c r="L25" s="141"/>
      <c r="M25" s="141" t="s">
        <v>208</v>
      </c>
      <c r="N25" s="141" t="s">
        <v>209</v>
      </c>
      <c r="O25" s="141"/>
      <c r="P25" s="141"/>
      <c r="Q25" s="142"/>
      <c r="R25" s="141"/>
      <c r="S25" s="141"/>
      <c r="T25" s="117" t="s">
        <v>158</v>
      </c>
      <c r="U25" s="117" t="s">
        <v>210</v>
      </c>
      <c r="V25" s="141"/>
      <c r="W25" s="141"/>
      <c r="X25" s="141"/>
      <c r="Y25" s="141"/>
      <c r="Z25" s="141"/>
      <c r="AA25" s="141"/>
      <c r="AB25" s="141"/>
      <c r="AC25" s="141"/>
      <c r="AD25" s="141"/>
      <c r="AE25" s="141"/>
      <c r="AF25" s="141"/>
      <c r="AG25" s="290"/>
      <c r="AH25" s="308">
        <v>12</v>
      </c>
      <c r="AI25" s="309">
        <v>45</v>
      </c>
      <c r="AJ25" s="309">
        <v>51</v>
      </c>
      <c r="AK25" s="309">
        <v>34</v>
      </c>
      <c r="AL25" s="309"/>
      <c r="AM25" s="309"/>
      <c r="AN25" s="309"/>
      <c r="AO25" s="309"/>
      <c r="AP25" s="309"/>
      <c r="AQ25" s="309"/>
      <c r="AR25" s="309"/>
      <c r="AS25" s="310"/>
      <c r="AT25" s="308">
        <f>+SUM(AH25:AS25)</f>
        <v>142</v>
      </c>
      <c r="AU25" s="311"/>
      <c r="AV25" s="319" t="s">
        <v>545</v>
      </c>
      <c r="AW25" s="299"/>
      <c r="AX25" s="141"/>
    </row>
    <row r="26" spans="1:52" s="203" customFormat="1" x14ac:dyDescent="0.2">
      <c r="A26" s="623" t="s">
        <v>82</v>
      </c>
      <c r="B26" s="624"/>
      <c r="C26" s="624"/>
      <c r="D26" s="624"/>
      <c r="E26" s="624"/>
      <c r="F26" s="624"/>
      <c r="G26" s="624"/>
      <c r="H26" s="624"/>
      <c r="I26" s="624"/>
      <c r="J26" s="624"/>
      <c r="K26" s="624"/>
      <c r="L26" s="624"/>
      <c r="M26" s="624"/>
      <c r="N26" s="624"/>
      <c r="O26" s="624"/>
      <c r="P26" s="624"/>
      <c r="Q26" s="624"/>
      <c r="R26" s="624"/>
      <c r="S26" s="624"/>
      <c r="T26" s="624"/>
      <c r="U26" s="624"/>
      <c r="V26" s="624"/>
      <c r="W26" s="624"/>
      <c r="X26" s="624"/>
      <c r="Y26" s="624"/>
      <c r="Z26" s="624"/>
      <c r="AA26" s="624"/>
      <c r="AB26" s="624"/>
      <c r="AC26" s="624"/>
      <c r="AD26" s="624"/>
      <c r="AE26" s="624"/>
      <c r="AF26" s="624"/>
      <c r="AG26" s="624"/>
      <c r="AH26" s="625"/>
      <c r="AI26" s="625"/>
      <c r="AJ26" s="625"/>
      <c r="AK26" s="625"/>
      <c r="AL26" s="625"/>
      <c r="AM26" s="625"/>
      <c r="AN26" s="625"/>
      <c r="AO26" s="625"/>
      <c r="AP26" s="625"/>
      <c r="AQ26" s="625"/>
      <c r="AR26" s="625"/>
      <c r="AS26" s="625"/>
      <c r="AT26" s="625"/>
      <c r="AU26" s="625"/>
      <c r="AV26" s="624"/>
      <c r="AW26" s="624"/>
      <c r="AX26" s="626"/>
    </row>
    <row r="27" spans="1:52" ht="43" customHeight="1" x14ac:dyDescent="0.2">
      <c r="A27" s="614" t="s">
        <v>211</v>
      </c>
      <c r="B27" s="614"/>
      <c r="C27" s="614"/>
      <c r="D27" s="593" t="s">
        <v>518</v>
      </c>
      <c r="E27" s="593"/>
      <c r="F27" s="593"/>
      <c r="G27" s="593"/>
      <c r="H27" s="593"/>
      <c r="I27" s="593"/>
      <c r="J27" s="610" t="s">
        <v>213</v>
      </c>
      <c r="K27" s="610"/>
      <c r="L27" s="610"/>
      <c r="M27" s="610"/>
      <c r="N27" s="610"/>
      <c r="O27" s="610"/>
      <c r="P27" s="593" t="s">
        <v>212</v>
      </c>
      <c r="Q27" s="593"/>
      <c r="R27" s="593"/>
      <c r="S27" s="593"/>
      <c r="T27" s="593"/>
      <c r="U27" s="593"/>
      <c r="V27" s="593" t="s">
        <v>212</v>
      </c>
      <c r="W27" s="593"/>
      <c r="X27" s="593"/>
      <c r="Y27" s="593"/>
      <c r="Z27" s="593"/>
      <c r="AA27" s="593"/>
      <c r="AB27" s="593"/>
      <c r="AC27" s="593"/>
      <c r="AD27" s="593" t="s">
        <v>212</v>
      </c>
      <c r="AE27" s="593"/>
      <c r="AF27" s="593"/>
      <c r="AG27" s="593"/>
      <c r="AH27" s="593"/>
      <c r="AI27" s="593"/>
      <c r="AJ27" s="593"/>
      <c r="AK27" s="593"/>
      <c r="AL27" s="593"/>
      <c r="AM27" s="593"/>
      <c r="AN27" s="593"/>
      <c r="AO27" s="593"/>
      <c r="AP27" s="610" t="s">
        <v>214</v>
      </c>
      <c r="AQ27" s="610"/>
      <c r="AR27" s="610"/>
      <c r="AS27" s="610"/>
      <c r="AT27" s="593" t="s">
        <v>215</v>
      </c>
      <c r="AU27" s="593"/>
      <c r="AV27" s="593"/>
      <c r="AW27" s="593"/>
      <c r="AX27" s="593"/>
    </row>
    <row r="28" spans="1:52" ht="14" customHeight="1" x14ac:dyDescent="0.2">
      <c r="A28" s="614"/>
      <c r="B28" s="614"/>
      <c r="C28" s="614"/>
      <c r="D28" s="593" t="s">
        <v>514</v>
      </c>
      <c r="E28" s="593"/>
      <c r="F28" s="593"/>
      <c r="G28" s="593"/>
      <c r="H28" s="593"/>
      <c r="I28" s="593"/>
      <c r="J28" s="610"/>
      <c r="K28" s="610"/>
      <c r="L28" s="610"/>
      <c r="M28" s="610"/>
      <c r="N28" s="610"/>
      <c r="O28" s="610"/>
      <c r="P28" s="593" t="s">
        <v>513</v>
      </c>
      <c r="Q28" s="593"/>
      <c r="R28" s="593"/>
      <c r="S28" s="593"/>
      <c r="T28" s="593"/>
      <c r="U28" s="593"/>
      <c r="V28" s="620" t="s">
        <v>515</v>
      </c>
      <c r="W28" s="621"/>
      <c r="X28" s="621"/>
      <c r="Y28" s="621"/>
      <c r="Z28" s="621"/>
      <c r="AA28" s="621"/>
      <c r="AB28" s="621"/>
      <c r="AC28" s="622"/>
      <c r="AD28" s="593" t="s">
        <v>216</v>
      </c>
      <c r="AE28" s="593"/>
      <c r="AF28" s="593"/>
      <c r="AG28" s="593"/>
      <c r="AH28" s="593"/>
      <c r="AI28" s="593"/>
      <c r="AJ28" s="593"/>
      <c r="AK28" s="593"/>
      <c r="AL28" s="593"/>
      <c r="AM28" s="593"/>
      <c r="AN28" s="593"/>
      <c r="AO28" s="593"/>
      <c r="AP28" s="610"/>
      <c r="AQ28" s="610"/>
      <c r="AR28" s="610"/>
      <c r="AS28" s="610"/>
      <c r="AT28" s="593" t="s">
        <v>216</v>
      </c>
      <c r="AU28" s="593"/>
      <c r="AV28" s="593"/>
      <c r="AW28" s="593"/>
      <c r="AX28" s="593"/>
    </row>
    <row r="29" spans="1:52" ht="31" customHeight="1" x14ac:dyDescent="0.2">
      <c r="A29" s="614"/>
      <c r="B29" s="614"/>
      <c r="C29" s="614"/>
      <c r="D29" s="593" t="s">
        <v>510</v>
      </c>
      <c r="E29" s="593"/>
      <c r="F29" s="593"/>
      <c r="G29" s="593"/>
      <c r="H29" s="593"/>
      <c r="I29" s="593"/>
      <c r="J29" s="610"/>
      <c r="K29" s="610"/>
      <c r="L29" s="610"/>
      <c r="M29" s="610"/>
      <c r="N29" s="610"/>
      <c r="O29" s="610"/>
      <c r="P29" s="593" t="s">
        <v>512</v>
      </c>
      <c r="Q29" s="593"/>
      <c r="R29" s="593"/>
      <c r="S29" s="593"/>
      <c r="T29" s="593"/>
      <c r="U29" s="593"/>
      <c r="V29" s="620" t="s">
        <v>511</v>
      </c>
      <c r="W29" s="621"/>
      <c r="X29" s="621"/>
      <c r="Y29" s="621"/>
      <c r="Z29" s="621"/>
      <c r="AA29" s="621"/>
      <c r="AB29" s="621"/>
      <c r="AC29" s="622"/>
      <c r="AD29" s="593" t="s">
        <v>217</v>
      </c>
      <c r="AE29" s="593"/>
      <c r="AF29" s="593"/>
      <c r="AG29" s="593"/>
      <c r="AH29" s="593"/>
      <c r="AI29" s="593"/>
      <c r="AJ29" s="593"/>
      <c r="AK29" s="593"/>
      <c r="AL29" s="593"/>
      <c r="AM29" s="593"/>
      <c r="AN29" s="593"/>
      <c r="AO29" s="593"/>
      <c r="AP29" s="610"/>
      <c r="AQ29" s="610"/>
      <c r="AR29" s="610"/>
      <c r="AS29" s="610"/>
      <c r="AT29" s="593" t="s">
        <v>218</v>
      </c>
      <c r="AU29" s="593"/>
      <c r="AV29" s="593"/>
      <c r="AW29" s="593"/>
      <c r="AX29" s="593"/>
    </row>
  </sheetData>
  <autoFilter ref="A12:AZ29" xr:uid="{00000000-0001-0000-0600-000000000000}"/>
  <mergeCells count="56">
    <mergeCell ref="A2:AV2"/>
    <mergeCell ref="A3:AV4"/>
    <mergeCell ref="AT11:AU11"/>
    <mergeCell ref="AW1:AX1"/>
    <mergeCell ref="AW2:AX2"/>
    <mergeCell ref="AW3:AX3"/>
    <mergeCell ref="AW4:AX4"/>
    <mergeCell ref="A1:AV1"/>
    <mergeCell ref="AX5:AX12"/>
    <mergeCell ref="H7:I7"/>
    <mergeCell ref="H8:I8"/>
    <mergeCell ref="AV5:AV12"/>
    <mergeCell ref="AH5:AU10"/>
    <mergeCell ref="K6:U8"/>
    <mergeCell ref="D9:AG9"/>
    <mergeCell ref="G11:H11"/>
    <mergeCell ref="AD29:AO29"/>
    <mergeCell ref="AH11:AS11"/>
    <mergeCell ref="P27:U27"/>
    <mergeCell ref="I11:I12"/>
    <mergeCell ref="J11:J12"/>
    <mergeCell ref="K11:K12"/>
    <mergeCell ref="V11:AG11"/>
    <mergeCell ref="V28:AC28"/>
    <mergeCell ref="V29:AC29"/>
    <mergeCell ref="J27:O29"/>
    <mergeCell ref="P28:U28"/>
    <mergeCell ref="P29:U29"/>
    <mergeCell ref="V27:AC27"/>
    <mergeCell ref="M11:M12"/>
    <mergeCell ref="D28:I28"/>
    <mergeCell ref="A26:AX26"/>
    <mergeCell ref="AT29:AX29"/>
    <mergeCell ref="A10:C10"/>
    <mergeCell ref="D10:AG10"/>
    <mergeCell ref="AP27:AS29"/>
    <mergeCell ref="AW5:AW12"/>
    <mergeCell ref="A27:C29"/>
    <mergeCell ref="D27:I27"/>
    <mergeCell ref="L11:L12"/>
    <mergeCell ref="U11:U12"/>
    <mergeCell ref="O11:S11"/>
    <mergeCell ref="T11:T12"/>
    <mergeCell ref="N11:N12"/>
    <mergeCell ref="A11:F11"/>
    <mergeCell ref="D29:I29"/>
    <mergeCell ref="AD27:AO27"/>
    <mergeCell ref="AD28:AO28"/>
    <mergeCell ref="AT28:AX28"/>
    <mergeCell ref="AT27:AX27"/>
    <mergeCell ref="A9:C9"/>
    <mergeCell ref="A5:AG5"/>
    <mergeCell ref="A6:C8"/>
    <mergeCell ref="D6:E8"/>
    <mergeCell ref="F6:G8"/>
    <mergeCell ref="H6:I6"/>
  </mergeCells>
  <pageMargins left="0.7" right="0.7" top="0.75" bottom="0.75" header="0.3" footer="0.3"/>
  <pageSetup scale="19" fitToHeight="2" orientation="landscape" horizontalDpi="0" verticalDpi="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A228"/>
  <sheetViews>
    <sheetView topLeftCell="A153" zoomScale="70" zoomScaleNormal="70" workbookViewId="0">
      <selection activeCell="BD235" sqref="BD235:BJ236"/>
    </sheetView>
  </sheetViews>
  <sheetFormatPr baseColWidth="10" defaultColWidth="19.5" defaultRowHeight="14" x14ac:dyDescent="0.2"/>
  <cols>
    <col min="1" max="1" width="23.6640625" style="108" customWidth="1"/>
    <col min="2" max="2" width="11" style="108" hidden="1" customWidth="1"/>
    <col min="3" max="3" width="16.83203125" style="108" hidden="1" customWidth="1"/>
    <col min="4" max="25" width="11" style="108" hidden="1" customWidth="1"/>
    <col min="26" max="26" width="12.1640625" style="108" hidden="1" customWidth="1"/>
    <col min="27" max="27" width="21.33203125" style="108" hidden="1" customWidth="1"/>
    <col min="28" max="31" width="8.1640625" style="108" hidden="1" customWidth="1"/>
    <col min="32" max="32" width="9.5" style="108" hidden="1" customWidth="1"/>
    <col min="33" max="33" width="8.1640625" style="108" hidden="1" customWidth="1"/>
    <col min="34" max="38" width="7.83203125" style="108" hidden="1" customWidth="1"/>
    <col min="39" max="39" width="11.33203125" style="108" hidden="1" customWidth="1"/>
    <col min="40" max="40" width="2.33203125" style="108" customWidth="1"/>
    <col min="41" max="41" width="27" style="108" customWidth="1"/>
    <col min="42" max="42" width="11.33203125" style="108" customWidth="1"/>
    <col min="43" max="43" width="19.5" style="108" customWidth="1"/>
    <col min="44" max="44" width="11.33203125" style="108" customWidth="1"/>
    <col min="45" max="45" width="10.6640625" style="108" customWidth="1"/>
    <col min="46" max="66" width="11.33203125" style="108" customWidth="1"/>
    <col min="67" max="67" width="23.83203125" style="108" bestFit="1" customWidth="1"/>
    <col min="68" max="79" width="8.83203125" style="108" customWidth="1"/>
    <col min="80" max="16384" width="19.5" style="108"/>
  </cols>
  <sheetData>
    <row r="1" spans="1:79" ht="16" customHeight="1" x14ac:dyDescent="0.2">
      <c r="A1" s="674" t="s">
        <v>0</v>
      </c>
      <c r="B1" s="674"/>
      <c r="C1" s="674"/>
      <c r="D1" s="674"/>
      <c r="E1" s="674"/>
      <c r="F1" s="674"/>
      <c r="G1" s="674"/>
      <c r="H1" s="674"/>
      <c r="I1" s="674"/>
      <c r="J1" s="674"/>
      <c r="K1" s="674"/>
      <c r="L1" s="674"/>
      <c r="M1" s="674"/>
      <c r="N1" s="674"/>
      <c r="O1" s="674"/>
      <c r="P1" s="674"/>
      <c r="Q1" s="674"/>
      <c r="R1" s="674"/>
      <c r="S1" s="674"/>
      <c r="T1" s="674"/>
      <c r="U1" s="674"/>
      <c r="V1" s="674"/>
      <c r="W1" s="674"/>
      <c r="X1" s="674"/>
      <c r="Y1" s="674"/>
      <c r="Z1" s="674"/>
      <c r="AA1" s="674"/>
      <c r="AB1" s="674"/>
      <c r="AC1" s="674"/>
      <c r="AD1" s="674"/>
      <c r="AE1" s="674"/>
      <c r="AF1" s="674"/>
      <c r="AG1" s="674"/>
      <c r="AH1" s="674"/>
      <c r="AI1" s="674"/>
      <c r="AJ1" s="674"/>
      <c r="AK1" s="674"/>
      <c r="AL1" s="674"/>
      <c r="AM1" s="674"/>
      <c r="AN1" s="674"/>
      <c r="AO1" s="674"/>
      <c r="AP1" s="674"/>
      <c r="AQ1" s="674"/>
      <c r="AR1" s="674"/>
      <c r="AS1" s="674"/>
      <c r="AT1" s="674"/>
      <c r="AU1" s="674"/>
      <c r="AV1" s="674"/>
      <c r="AW1" s="674"/>
      <c r="AX1" s="674"/>
      <c r="AY1" s="674"/>
      <c r="AZ1" s="674"/>
      <c r="BA1" s="674"/>
      <c r="BB1" s="674"/>
      <c r="BC1" s="674"/>
      <c r="BD1" s="674"/>
      <c r="BE1" s="674"/>
      <c r="BF1" s="674"/>
      <c r="BG1" s="674"/>
      <c r="BH1" s="674"/>
      <c r="BI1" s="674"/>
      <c r="BJ1" s="674"/>
      <c r="BK1" s="674"/>
      <c r="BL1" s="674"/>
      <c r="BM1" s="674"/>
      <c r="BN1" s="674"/>
      <c r="BO1" s="674"/>
      <c r="BP1" s="674"/>
      <c r="BQ1" s="674"/>
      <c r="BR1" s="674"/>
      <c r="BS1" s="674"/>
      <c r="BT1" s="674"/>
      <c r="BU1" s="674"/>
      <c r="BV1" s="674"/>
      <c r="BW1" s="674"/>
      <c r="BX1" s="674"/>
      <c r="BY1" s="675" t="s">
        <v>1</v>
      </c>
      <c r="BZ1" s="675"/>
      <c r="CA1" s="675"/>
    </row>
    <row r="2" spans="1:79" ht="16" customHeight="1" x14ac:dyDescent="0.2">
      <c r="A2" s="674" t="s">
        <v>2</v>
      </c>
      <c r="B2" s="674"/>
      <c r="C2" s="674"/>
      <c r="D2" s="674"/>
      <c r="E2" s="674"/>
      <c r="F2" s="674"/>
      <c r="G2" s="674"/>
      <c r="H2" s="674"/>
      <c r="I2" s="674"/>
      <c r="J2" s="674"/>
      <c r="K2" s="674"/>
      <c r="L2" s="674"/>
      <c r="M2" s="674"/>
      <c r="N2" s="674"/>
      <c r="O2" s="674"/>
      <c r="P2" s="674"/>
      <c r="Q2" s="674"/>
      <c r="R2" s="674"/>
      <c r="S2" s="674"/>
      <c r="T2" s="674"/>
      <c r="U2" s="674"/>
      <c r="V2" s="674"/>
      <c r="W2" s="674"/>
      <c r="X2" s="674"/>
      <c r="Y2" s="674"/>
      <c r="Z2" s="674"/>
      <c r="AA2" s="674"/>
      <c r="AB2" s="674"/>
      <c r="AC2" s="674"/>
      <c r="AD2" s="674"/>
      <c r="AE2" s="674"/>
      <c r="AF2" s="674"/>
      <c r="AG2" s="674"/>
      <c r="AH2" s="674"/>
      <c r="AI2" s="674"/>
      <c r="AJ2" s="674"/>
      <c r="AK2" s="674"/>
      <c r="AL2" s="674"/>
      <c r="AM2" s="674"/>
      <c r="AN2" s="674"/>
      <c r="AO2" s="674"/>
      <c r="AP2" s="674"/>
      <c r="AQ2" s="674"/>
      <c r="AR2" s="674"/>
      <c r="AS2" s="674"/>
      <c r="AT2" s="674"/>
      <c r="AU2" s="674"/>
      <c r="AV2" s="674"/>
      <c r="AW2" s="674"/>
      <c r="AX2" s="674"/>
      <c r="AY2" s="674"/>
      <c r="AZ2" s="674"/>
      <c r="BA2" s="674"/>
      <c r="BB2" s="674"/>
      <c r="BC2" s="674"/>
      <c r="BD2" s="674"/>
      <c r="BE2" s="674"/>
      <c r="BF2" s="674"/>
      <c r="BG2" s="674"/>
      <c r="BH2" s="674"/>
      <c r="BI2" s="674"/>
      <c r="BJ2" s="674"/>
      <c r="BK2" s="674"/>
      <c r="BL2" s="674"/>
      <c r="BM2" s="674"/>
      <c r="BN2" s="674"/>
      <c r="BO2" s="674"/>
      <c r="BP2" s="674"/>
      <c r="BQ2" s="674"/>
      <c r="BR2" s="674"/>
      <c r="BS2" s="674"/>
      <c r="BT2" s="674"/>
      <c r="BU2" s="674"/>
      <c r="BV2" s="674"/>
      <c r="BW2" s="674"/>
      <c r="BX2" s="674"/>
      <c r="BY2" s="675" t="s">
        <v>83</v>
      </c>
      <c r="BZ2" s="675"/>
      <c r="CA2" s="675"/>
    </row>
    <row r="3" spans="1:79" ht="26.25" customHeight="1" x14ac:dyDescent="0.2">
      <c r="A3" s="674" t="s">
        <v>219</v>
      </c>
      <c r="B3" s="674"/>
      <c r="C3" s="674"/>
      <c r="D3" s="674"/>
      <c r="E3" s="674"/>
      <c r="F3" s="674"/>
      <c r="G3" s="674"/>
      <c r="H3" s="674"/>
      <c r="I3" s="674"/>
      <c r="J3" s="674"/>
      <c r="K3" s="674"/>
      <c r="L3" s="674"/>
      <c r="M3" s="674"/>
      <c r="N3" s="674"/>
      <c r="O3" s="674"/>
      <c r="P3" s="674"/>
      <c r="Q3" s="674"/>
      <c r="R3" s="674"/>
      <c r="S3" s="674"/>
      <c r="T3" s="674"/>
      <c r="U3" s="674"/>
      <c r="V3" s="674"/>
      <c r="W3" s="674"/>
      <c r="X3" s="674"/>
      <c r="Y3" s="674"/>
      <c r="Z3" s="674"/>
      <c r="AA3" s="674"/>
      <c r="AB3" s="674"/>
      <c r="AC3" s="674"/>
      <c r="AD3" s="674"/>
      <c r="AE3" s="674"/>
      <c r="AF3" s="674"/>
      <c r="AG3" s="674"/>
      <c r="AH3" s="674"/>
      <c r="AI3" s="674"/>
      <c r="AJ3" s="674"/>
      <c r="AK3" s="674"/>
      <c r="AL3" s="674"/>
      <c r="AM3" s="674"/>
      <c r="AN3" s="674"/>
      <c r="AO3" s="674"/>
      <c r="AP3" s="674"/>
      <c r="AQ3" s="674"/>
      <c r="AR3" s="674"/>
      <c r="AS3" s="674"/>
      <c r="AT3" s="674"/>
      <c r="AU3" s="674"/>
      <c r="AV3" s="674"/>
      <c r="AW3" s="674"/>
      <c r="AX3" s="674"/>
      <c r="AY3" s="674"/>
      <c r="AZ3" s="674"/>
      <c r="BA3" s="674"/>
      <c r="BB3" s="674"/>
      <c r="BC3" s="674"/>
      <c r="BD3" s="674"/>
      <c r="BE3" s="674"/>
      <c r="BF3" s="674"/>
      <c r="BG3" s="674"/>
      <c r="BH3" s="674"/>
      <c r="BI3" s="674"/>
      <c r="BJ3" s="674"/>
      <c r="BK3" s="674"/>
      <c r="BL3" s="674"/>
      <c r="BM3" s="674"/>
      <c r="BN3" s="674"/>
      <c r="BO3" s="674"/>
      <c r="BP3" s="674"/>
      <c r="BQ3" s="674"/>
      <c r="BR3" s="674"/>
      <c r="BS3" s="674"/>
      <c r="BT3" s="674"/>
      <c r="BU3" s="674"/>
      <c r="BV3" s="674"/>
      <c r="BW3" s="674"/>
      <c r="BX3" s="674"/>
      <c r="BY3" s="675" t="s">
        <v>84</v>
      </c>
      <c r="BZ3" s="675"/>
      <c r="CA3" s="675"/>
    </row>
    <row r="4" spans="1:79" ht="16" customHeight="1" x14ac:dyDescent="0.2">
      <c r="A4" s="674" t="s">
        <v>220</v>
      </c>
      <c r="B4" s="674"/>
      <c r="C4" s="674"/>
      <c r="D4" s="674"/>
      <c r="E4" s="674"/>
      <c r="F4" s="674"/>
      <c r="G4" s="674"/>
      <c r="H4" s="674"/>
      <c r="I4" s="674"/>
      <c r="J4" s="674"/>
      <c r="K4" s="674"/>
      <c r="L4" s="674"/>
      <c r="M4" s="674"/>
      <c r="N4" s="674"/>
      <c r="O4" s="674"/>
      <c r="P4" s="674"/>
      <c r="Q4" s="674"/>
      <c r="R4" s="674"/>
      <c r="S4" s="674"/>
      <c r="T4" s="674"/>
      <c r="U4" s="674"/>
      <c r="V4" s="674"/>
      <c r="W4" s="674"/>
      <c r="X4" s="674"/>
      <c r="Y4" s="674"/>
      <c r="Z4" s="674"/>
      <c r="AA4" s="674"/>
      <c r="AB4" s="674"/>
      <c r="AC4" s="674"/>
      <c r="AD4" s="674"/>
      <c r="AE4" s="674"/>
      <c r="AF4" s="674"/>
      <c r="AG4" s="674"/>
      <c r="AH4" s="674"/>
      <c r="AI4" s="674"/>
      <c r="AJ4" s="674"/>
      <c r="AK4" s="674"/>
      <c r="AL4" s="674"/>
      <c r="AM4" s="674"/>
      <c r="AN4" s="674"/>
      <c r="AO4" s="674"/>
      <c r="AP4" s="674"/>
      <c r="AQ4" s="674"/>
      <c r="AR4" s="674"/>
      <c r="AS4" s="674"/>
      <c r="AT4" s="674"/>
      <c r="AU4" s="674"/>
      <c r="AV4" s="674"/>
      <c r="AW4" s="674"/>
      <c r="AX4" s="674"/>
      <c r="AY4" s="674"/>
      <c r="AZ4" s="674"/>
      <c r="BA4" s="674"/>
      <c r="BB4" s="674"/>
      <c r="BC4" s="674"/>
      <c r="BD4" s="674"/>
      <c r="BE4" s="674"/>
      <c r="BF4" s="674"/>
      <c r="BG4" s="674"/>
      <c r="BH4" s="674"/>
      <c r="BI4" s="674"/>
      <c r="BJ4" s="674"/>
      <c r="BK4" s="674"/>
      <c r="BL4" s="674"/>
      <c r="BM4" s="674"/>
      <c r="BN4" s="674"/>
      <c r="BO4" s="674"/>
      <c r="BP4" s="674"/>
      <c r="BQ4" s="674"/>
      <c r="BR4" s="674"/>
      <c r="BS4" s="674"/>
      <c r="BT4" s="674"/>
      <c r="BU4" s="674"/>
      <c r="BV4" s="674"/>
      <c r="BW4" s="674"/>
      <c r="BX4" s="674"/>
      <c r="BY4" s="671" t="s">
        <v>221</v>
      </c>
      <c r="BZ4" s="672"/>
      <c r="CA4" s="673"/>
    </row>
    <row r="5" spans="1:79" ht="26.25" customHeight="1" x14ac:dyDescent="0.2">
      <c r="A5" s="676" t="s">
        <v>222</v>
      </c>
      <c r="B5" s="676"/>
      <c r="C5" s="676"/>
      <c r="D5" s="676"/>
      <c r="E5" s="676"/>
      <c r="F5" s="676"/>
      <c r="G5" s="676"/>
      <c r="H5" s="676"/>
      <c r="I5" s="676"/>
      <c r="J5" s="676"/>
      <c r="K5" s="676"/>
      <c r="L5" s="676"/>
      <c r="M5" s="676"/>
      <c r="N5" s="676"/>
      <c r="O5" s="676"/>
      <c r="P5" s="676"/>
      <c r="Q5" s="676"/>
      <c r="R5" s="676"/>
      <c r="S5" s="676"/>
      <c r="T5" s="676"/>
      <c r="U5" s="676"/>
      <c r="V5" s="676"/>
      <c r="W5" s="676"/>
      <c r="X5" s="676"/>
      <c r="Y5" s="676"/>
      <c r="Z5" s="676"/>
      <c r="AA5" s="676"/>
      <c r="AB5" s="676"/>
      <c r="AC5" s="676"/>
      <c r="AD5" s="676"/>
      <c r="AE5" s="676"/>
      <c r="AF5" s="676"/>
      <c r="AG5" s="676"/>
      <c r="AH5" s="676"/>
      <c r="AI5" s="676"/>
      <c r="AJ5" s="676"/>
      <c r="AK5" s="676"/>
      <c r="AL5" s="676"/>
      <c r="AM5" s="676"/>
      <c r="AO5" s="676" t="s">
        <v>223</v>
      </c>
      <c r="AP5" s="676"/>
      <c r="AQ5" s="676"/>
      <c r="AR5" s="676"/>
      <c r="AS5" s="676"/>
      <c r="AT5" s="676"/>
      <c r="AU5" s="676"/>
      <c r="AV5" s="676"/>
      <c r="AW5" s="676"/>
      <c r="AX5" s="676"/>
      <c r="AY5" s="676"/>
      <c r="AZ5" s="676"/>
      <c r="BA5" s="676"/>
      <c r="BB5" s="676"/>
      <c r="BC5" s="676"/>
      <c r="BD5" s="676"/>
      <c r="BE5" s="676"/>
      <c r="BF5" s="676"/>
      <c r="BG5" s="676"/>
      <c r="BH5" s="676"/>
      <c r="BI5" s="676"/>
      <c r="BJ5" s="676"/>
      <c r="BK5" s="676"/>
      <c r="BL5" s="676"/>
      <c r="BM5" s="676"/>
      <c r="BN5" s="676"/>
      <c r="BO5" s="676"/>
      <c r="BP5" s="676"/>
      <c r="BQ5" s="676"/>
      <c r="BR5" s="676"/>
      <c r="BS5" s="676"/>
      <c r="BT5" s="676"/>
      <c r="BU5" s="676"/>
      <c r="BV5" s="676"/>
      <c r="BW5" s="676"/>
      <c r="BX5" s="676"/>
      <c r="BY5" s="677"/>
      <c r="BZ5" s="677"/>
      <c r="CA5" s="677"/>
    </row>
    <row r="6" spans="1:79" ht="15" x14ac:dyDescent="0.2">
      <c r="A6" s="159" t="s">
        <v>224</v>
      </c>
      <c r="B6" s="678">
        <v>44562</v>
      </c>
      <c r="C6" s="655"/>
      <c r="D6" s="655"/>
      <c r="E6" s="655"/>
      <c r="F6" s="655"/>
      <c r="G6" s="655"/>
      <c r="H6" s="655"/>
      <c r="I6" s="655"/>
      <c r="J6" s="655"/>
      <c r="K6" s="655"/>
      <c r="L6" s="655"/>
      <c r="M6" s="655"/>
      <c r="N6" s="655"/>
      <c r="O6" s="655"/>
      <c r="P6" s="655"/>
      <c r="Q6" s="655"/>
      <c r="R6" s="655"/>
      <c r="S6" s="655"/>
      <c r="T6" s="655"/>
      <c r="U6" s="655"/>
      <c r="V6" s="655"/>
      <c r="W6" s="655"/>
      <c r="X6" s="655"/>
      <c r="Y6" s="655"/>
      <c r="Z6" s="655"/>
      <c r="AA6" s="655"/>
      <c r="AB6" s="655"/>
      <c r="AC6" s="655"/>
      <c r="AD6" s="655"/>
      <c r="AE6" s="655"/>
      <c r="AF6" s="655"/>
      <c r="AG6" s="655"/>
      <c r="AH6" s="655"/>
      <c r="AI6" s="655"/>
      <c r="AJ6" s="655"/>
      <c r="AK6" s="655"/>
      <c r="AL6" s="655"/>
      <c r="AM6" s="655"/>
      <c r="AN6" s="655"/>
      <c r="AO6" s="655"/>
      <c r="AP6" s="655"/>
      <c r="AQ6" s="655"/>
      <c r="AR6" s="655"/>
      <c r="AS6" s="655"/>
      <c r="AT6" s="655"/>
      <c r="AU6" s="655"/>
      <c r="AV6" s="655"/>
      <c r="AW6" s="655"/>
      <c r="AX6" s="655"/>
      <c r="AY6" s="655"/>
      <c r="AZ6" s="655"/>
      <c r="BA6" s="655"/>
      <c r="BB6" s="655"/>
      <c r="BC6" s="655"/>
      <c r="BD6" s="655"/>
      <c r="BE6" s="655"/>
      <c r="BF6" s="655"/>
      <c r="BG6" s="655"/>
      <c r="BH6" s="655"/>
      <c r="BI6" s="655"/>
      <c r="BJ6" s="655"/>
      <c r="BK6" s="655"/>
      <c r="BL6" s="655"/>
      <c r="BM6" s="655"/>
      <c r="BN6" s="655"/>
      <c r="BO6" s="655"/>
      <c r="BP6" s="655"/>
      <c r="BQ6" s="655"/>
      <c r="BR6" s="655"/>
      <c r="BS6" s="655"/>
      <c r="BT6" s="655"/>
      <c r="BU6" s="655"/>
      <c r="BV6" s="655"/>
      <c r="BW6" s="655"/>
      <c r="BX6" s="655"/>
      <c r="BY6" s="655"/>
      <c r="BZ6" s="655"/>
      <c r="CA6" s="655"/>
    </row>
    <row r="7" spans="1:79" ht="29.25" customHeight="1" x14ac:dyDescent="0.2">
      <c r="A7" s="160" t="s">
        <v>225</v>
      </c>
      <c r="B7" s="656" t="s">
        <v>171</v>
      </c>
      <c r="C7" s="657"/>
      <c r="D7" s="657"/>
      <c r="E7" s="657"/>
      <c r="F7" s="657"/>
      <c r="G7" s="657"/>
      <c r="H7" s="657"/>
      <c r="I7" s="657"/>
      <c r="J7" s="657"/>
      <c r="K7" s="657"/>
      <c r="L7" s="657"/>
      <c r="M7" s="657"/>
      <c r="N7" s="657"/>
      <c r="O7" s="657"/>
      <c r="P7" s="657"/>
      <c r="Q7" s="657"/>
      <c r="R7" s="657"/>
      <c r="S7" s="657"/>
      <c r="T7" s="657"/>
      <c r="U7" s="657"/>
      <c r="V7" s="657"/>
      <c r="W7" s="657"/>
      <c r="X7" s="657"/>
      <c r="Y7" s="657"/>
      <c r="Z7" s="657"/>
      <c r="AA7" s="657"/>
      <c r="AB7" s="657"/>
      <c r="AC7" s="657"/>
      <c r="AD7" s="657"/>
      <c r="AE7" s="657"/>
      <c r="AF7" s="657"/>
      <c r="AG7" s="657"/>
      <c r="AH7" s="657"/>
      <c r="AI7" s="657"/>
      <c r="AJ7" s="657"/>
      <c r="AK7" s="657"/>
      <c r="AL7" s="657"/>
      <c r="AM7" s="657"/>
      <c r="AN7" s="657"/>
      <c r="AO7" s="657"/>
      <c r="AP7" s="657"/>
      <c r="AQ7" s="657"/>
      <c r="AR7" s="657"/>
      <c r="AS7" s="657"/>
      <c r="AT7" s="657"/>
      <c r="AU7" s="657"/>
      <c r="AV7" s="657"/>
      <c r="AW7" s="657"/>
      <c r="AX7" s="657"/>
      <c r="AY7" s="657"/>
      <c r="AZ7" s="657"/>
      <c r="BA7" s="657"/>
      <c r="BB7" s="657"/>
      <c r="BC7" s="657"/>
      <c r="BD7" s="657"/>
      <c r="BE7" s="657"/>
      <c r="BF7" s="657"/>
      <c r="BG7" s="657"/>
      <c r="BH7" s="657"/>
      <c r="BI7" s="657"/>
      <c r="BJ7" s="657"/>
      <c r="BK7" s="657"/>
      <c r="BL7" s="657"/>
      <c r="BM7" s="657"/>
      <c r="BN7" s="657"/>
      <c r="BO7" s="657"/>
      <c r="BP7" s="657"/>
      <c r="BQ7" s="657"/>
      <c r="BR7" s="657"/>
      <c r="BS7" s="657"/>
      <c r="BT7" s="657"/>
      <c r="BU7" s="657"/>
      <c r="BV7" s="657"/>
      <c r="BW7" s="657"/>
      <c r="BX7" s="657"/>
      <c r="BY7" s="657"/>
      <c r="BZ7" s="657"/>
      <c r="CA7" s="658"/>
    </row>
    <row r="8" spans="1:79" ht="6" customHeight="1" x14ac:dyDescent="0.2">
      <c r="A8" s="150"/>
      <c r="B8" s="150"/>
      <c r="C8" s="150"/>
      <c r="D8" s="150"/>
      <c r="E8" s="150"/>
      <c r="F8" s="150"/>
      <c r="G8" s="150"/>
      <c r="H8" s="150"/>
      <c r="I8" s="150"/>
      <c r="J8" s="150"/>
      <c r="K8" s="150"/>
      <c r="L8" s="150"/>
      <c r="M8" s="150"/>
      <c r="N8" s="150"/>
      <c r="O8" s="151"/>
      <c r="P8" s="151"/>
      <c r="Q8" s="151"/>
      <c r="R8" s="151"/>
      <c r="S8" s="151"/>
      <c r="T8" s="151"/>
      <c r="U8" s="151"/>
      <c r="V8" s="151"/>
      <c r="W8" s="151"/>
      <c r="X8" s="151"/>
      <c r="Y8" s="151"/>
      <c r="Z8" s="151"/>
      <c r="AA8" s="151"/>
      <c r="AB8" s="151"/>
      <c r="AC8" s="151"/>
      <c r="AD8" s="151"/>
      <c r="AE8" s="151"/>
      <c r="AF8" s="151"/>
      <c r="AG8" s="151"/>
      <c r="AH8" s="151"/>
      <c r="AI8" s="151"/>
      <c r="AJ8" s="151"/>
      <c r="AK8" s="151"/>
      <c r="AL8" s="151"/>
      <c r="AM8" s="151"/>
      <c r="AO8" s="150"/>
      <c r="AP8" s="151"/>
      <c r="AQ8" s="151"/>
      <c r="AR8" s="151"/>
      <c r="AS8" s="151"/>
      <c r="AT8" s="151"/>
      <c r="AU8" s="151"/>
      <c r="AV8" s="151"/>
      <c r="AW8" s="151"/>
      <c r="AX8" s="151"/>
      <c r="AY8" s="151"/>
      <c r="AZ8" s="151"/>
      <c r="BA8" s="151"/>
    </row>
    <row r="9" spans="1:79" ht="30" customHeight="1" x14ac:dyDescent="0.2">
      <c r="A9" s="659" t="s">
        <v>226</v>
      </c>
      <c r="B9" s="652" t="s">
        <v>35</v>
      </c>
      <c r="C9" s="653"/>
      <c r="D9" s="652" t="s">
        <v>36</v>
      </c>
      <c r="E9" s="653"/>
      <c r="F9" s="652" t="s">
        <v>37</v>
      </c>
      <c r="G9" s="653"/>
      <c r="H9" s="652" t="s">
        <v>38</v>
      </c>
      <c r="I9" s="653"/>
      <c r="J9" s="652" t="s">
        <v>39</v>
      </c>
      <c r="K9" s="653"/>
      <c r="L9" s="652" t="s">
        <v>40</v>
      </c>
      <c r="M9" s="653"/>
      <c r="N9" s="652" t="s">
        <v>41</v>
      </c>
      <c r="O9" s="653"/>
      <c r="P9" s="652" t="s">
        <v>42</v>
      </c>
      <c r="Q9" s="653"/>
      <c r="R9" s="652" t="s">
        <v>43</v>
      </c>
      <c r="S9" s="653"/>
      <c r="T9" s="652" t="s">
        <v>44</v>
      </c>
      <c r="U9" s="653"/>
      <c r="V9" s="652" t="s">
        <v>45</v>
      </c>
      <c r="W9" s="653"/>
      <c r="X9" s="652" t="s">
        <v>46</v>
      </c>
      <c r="Y9" s="653"/>
      <c r="Z9" s="652" t="s">
        <v>227</v>
      </c>
      <c r="AA9" s="653"/>
      <c r="AB9" s="652" t="s">
        <v>228</v>
      </c>
      <c r="AC9" s="654"/>
      <c r="AD9" s="654"/>
      <c r="AE9" s="654"/>
      <c r="AF9" s="654"/>
      <c r="AG9" s="653"/>
      <c r="AH9" s="652" t="s">
        <v>229</v>
      </c>
      <c r="AI9" s="654"/>
      <c r="AJ9" s="654"/>
      <c r="AK9" s="654"/>
      <c r="AL9" s="654"/>
      <c r="AM9" s="653"/>
      <c r="AO9" s="659" t="s">
        <v>226</v>
      </c>
      <c r="AP9" s="652" t="s">
        <v>35</v>
      </c>
      <c r="AQ9" s="653"/>
      <c r="AR9" s="652" t="s">
        <v>36</v>
      </c>
      <c r="AS9" s="653"/>
      <c r="AT9" s="652" t="s">
        <v>37</v>
      </c>
      <c r="AU9" s="653"/>
      <c r="AV9" s="652" t="s">
        <v>38</v>
      </c>
      <c r="AW9" s="653"/>
      <c r="AX9" s="652" t="s">
        <v>39</v>
      </c>
      <c r="AY9" s="653"/>
      <c r="AZ9" s="652" t="s">
        <v>40</v>
      </c>
      <c r="BA9" s="653"/>
      <c r="BB9" s="652" t="s">
        <v>41</v>
      </c>
      <c r="BC9" s="653"/>
      <c r="BD9" s="652" t="s">
        <v>42</v>
      </c>
      <c r="BE9" s="653"/>
      <c r="BF9" s="652" t="s">
        <v>43</v>
      </c>
      <c r="BG9" s="653"/>
      <c r="BH9" s="652" t="s">
        <v>44</v>
      </c>
      <c r="BI9" s="653"/>
      <c r="BJ9" s="652" t="s">
        <v>45</v>
      </c>
      <c r="BK9" s="653"/>
      <c r="BL9" s="652" t="s">
        <v>46</v>
      </c>
      <c r="BM9" s="653"/>
      <c r="BN9" s="652" t="s">
        <v>227</v>
      </c>
      <c r="BO9" s="653"/>
      <c r="BP9" s="652" t="s">
        <v>228</v>
      </c>
      <c r="BQ9" s="654"/>
      <c r="BR9" s="654"/>
      <c r="BS9" s="654"/>
      <c r="BT9" s="654"/>
      <c r="BU9" s="653"/>
      <c r="BV9" s="652" t="s">
        <v>229</v>
      </c>
      <c r="BW9" s="654"/>
      <c r="BX9" s="654"/>
      <c r="BY9" s="654"/>
      <c r="BZ9" s="654"/>
      <c r="CA9" s="653"/>
    </row>
    <row r="10" spans="1:79" ht="36" customHeight="1" x14ac:dyDescent="0.2">
      <c r="A10" s="660"/>
      <c r="B10" s="121" t="s">
        <v>230</v>
      </c>
      <c r="C10" s="121" t="s">
        <v>231</v>
      </c>
      <c r="D10" s="121" t="s">
        <v>230</v>
      </c>
      <c r="E10" s="121" t="s">
        <v>231</v>
      </c>
      <c r="F10" s="121" t="s">
        <v>230</v>
      </c>
      <c r="G10" s="121" t="s">
        <v>231</v>
      </c>
      <c r="H10" s="121" t="s">
        <v>230</v>
      </c>
      <c r="I10" s="121" t="s">
        <v>231</v>
      </c>
      <c r="J10" s="121" t="s">
        <v>230</v>
      </c>
      <c r="K10" s="121" t="s">
        <v>231</v>
      </c>
      <c r="L10" s="121" t="s">
        <v>230</v>
      </c>
      <c r="M10" s="121" t="s">
        <v>231</v>
      </c>
      <c r="N10" s="121" t="s">
        <v>230</v>
      </c>
      <c r="O10" s="121" t="s">
        <v>231</v>
      </c>
      <c r="P10" s="121" t="s">
        <v>230</v>
      </c>
      <c r="Q10" s="121" t="s">
        <v>231</v>
      </c>
      <c r="R10" s="121" t="s">
        <v>230</v>
      </c>
      <c r="S10" s="121" t="s">
        <v>231</v>
      </c>
      <c r="T10" s="121" t="s">
        <v>230</v>
      </c>
      <c r="U10" s="121" t="s">
        <v>231</v>
      </c>
      <c r="V10" s="121" t="s">
        <v>230</v>
      </c>
      <c r="W10" s="121" t="s">
        <v>231</v>
      </c>
      <c r="X10" s="121" t="s">
        <v>230</v>
      </c>
      <c r="Y10" s="121" t="s">
        <v>231</v>
      </c>
      <c r="Z10" s="121" t="s">
        <v>230</v>
      </c>
      <c r="AA10" s="121" t="s">
        <v>231</v>
      </c>
      <c r="AB10" s="190" t="s">
        <v>232</v>
      </c>
      <c r="AC10" s="190" t="s">
        <v>233</v>
      </c>
      <c r="AD10" s="190" t="s">
        <v>234</v>
      </c>
      <c r="AE10" s="190" t="s">
        <v>235</v>
      </c>
      <c r="AF10" s="191" t="s">
        <v>236</v>
      </c>
      <c r="AG10" s="190" t="s">
        <v>237</v>
      </c>
      <c r="AH10" s="121" t="s">
        <v>238</v>
      </c>
      <c r="AI10" s="152" t="s">
        <v>239</v>
      </c>
      <c r="AJ10" s="121" t="s">
        <v>240</v>
      </c>
      <c r="AK10" s="121" t="s">
        <v>241</v>
      </c>
      <c r="AL10" s="121" t="s">
        <v>242</v>
      </c>
      <c r="AM10" s="121" t="s">
        <v>243</v>
      </c>
      <c r="AO10" s="660"/>
      <c r="AP10" s="121" t="s">
        <v>230</v>
      </c>
      <c r="AQ10" s="121" t="s">
        <v>231</v>
      </c>
      <c r="AR10" s="121" t="s">
        <v>230</v>
      </c>
      <c r="AS10" s="121" t="s">
        <v>231</v>
      </c>
      <c r="AT10" s="121" t="s">
        <v>230</v>
      </c>
      <c r="AU10" s="121" t="s">
        <v>231</v>
      </c>
      <c r="AV10" s="121" t="s">
        <v>230</v>
      </c>
      <c r="AW10" s="121" t="s">
        <v>231</v>
      </c>
      <c r="AX10" s="121" t="s">
        <v>230</v>
      </c>
      <c r="AY10" s="121" t="s">
        <v>231</v>
      </c>
      <c r="AZ10" s="121" t="s">
        <v>230</v>
      </c>
      <c r="BA10" s="121" t="s">
        <v>231</v>
      </c>
      <c r="BB10" s="121" t="s">
        <v>230</v>
      </c>
      <c r="BC10" s="121" t="s">
        <v>231</v>
      </c>
      <c r="BD10" s="121" t="s">
        <v>230</v>
      </c>
      <c r="BE10" s="121" t="s">
        <v>231</v>
      </c>
      <c r="BF10" s="121" t="s">
        <v>230</v>
      </c>
      <c r="BG10" s="121" t="s">
        <v>231</v>
      </c>
      <c r="BH10" s="121" t="s">
        <v>230</v>
      </c>
      <c r="BI10" s="121" t="s">
        <v>231</v>
      </c>
      <c r="BJ10" s="121" t="s">
        <v>230</v>
      </c>
      <c r="BK10" s="121" t="s">
        <v>231</v>
      </c>
      <c r="BL10" s="121" t="s">
        <v>230</v>
      </c>
      <c r="BM10" s="121" t="s">
        <v>231</v>
      </c>
      <c r="BN10" s="121" t="s">
        <v>230</v>
      </c>
      <c r="BO10" s="121" t="s">
        <v>231</v>
      </c>
      <c r="BP10" s="190" t="s">
        <v>232</v>
      </c>
      <c r="BQ10" s="190" t="s">
        <v>233</v>
      </c>
      <c r="BR10" s="190" t="s">
        <v>234</v>
      </c>
      <c r="BS10" s="190" t="s">
        <v>235</v>
      </c>
      <c r="BT10" s="191" t="s">
        <v>236</v>
      </c>
      <c r="BU10" s="190" t="s">
        <v>237</v>
      </c>
      <c r="BV10" s="188" t="s">
        <v>238</v>
      </c>
      <c r="BW10" s="189" t="s">
        <v>239</v>
      </c>
      <c r="BX10" s="188" t="s">
        <v>240</v>
      </c>
      <c r="BY10" s="188" t="s">
        <v>241</v>
      </c>
      <c r="BZ10" s="188" t="s">
        <v>242</v>
      </c>
      <c r="CA10" s="188" t="s">
        <v>243</v>
      </c>
    </row>
    <row r="11" spans="1:79" x14ac:dyDescent="0.2">
      <c r="A11" s="153" t="s">
        <v>244</v>
      </c>
      <c r="B11" s="153">
        <v>0</v>
      </c>
      <c r="C11" s="153">
        <v>0</v>
      </c>
      <c r="D11" s="153">
        <v>50</v>
      </c>
      <c r="E11" s="153">
        <v>0</v>
      </c>
      <c r="F11" s="153">
        <v>100</v>
      </c>
      <c r="G11" s="153">
        <v>0</v>
      </c>
      <c r="H11" s="153">
        <v>110</v>
      </c>
      <c r="I11" s="153">
        <v>0</v>
      </c>
      <c r="J11" s="153">
        <v>70</v>
      </c>
      <c r="K11" s="153">
        <v>0</v>
      </c>
      <c r="L11" s="153">
        <v>80</v>
      </c>
      <c r="M11" s="153">
        <v>0</v>
      </c>
      <c r="N11" s="153">
        <v>80</v>
      </c>
      <c r="O11" s="153">
        <v>0</v>
      </c>
      <c r="P11" s="154">
        <v>100</v>
      </c>
      <c r="Q11" s="153">
        <v>0</v>
      </c>
      <c r="R11" s="154">
        <v>100</v>
      </c>
      <c r="S11" s="153">
        <v>0</v>
      </c>
      <c r="T11" s="154">
        <v>120</v>
      </c>
      <c r="U11" s="153">
        <v>0</v>
      </c>
      <c r="V11" s="154">
        <v>200</v>
      </c>
      <c r="W11" s="153">
        <v>0</v>
      </c>
      <c r="X11" s="154">
        <v>145</v>
      </c>
      <c r="Y11" s="153">
        <v>0</v>
      </c>
      <c r="Z11" s="193">
        <f>B11+D11+F11+H11+J11+L11+N11+P11+R11+T11+V11+X11</f>
        <v>1155</v>
      </c>
      <c r="AA11" s="161">
        <f>C11+E11+G11+I11+K11+M11+O11+Q11+S11+U11+W11+Y11</f>
        <v>0</v>
      </c>
      <c r="AB11" s="192"/>
      <c r="AC11" s="192"/>
      <c r="AD11" s="192"/>
      <c r="AE11" s="192"/>
      <c r="AF11" s="192"/>
      <c r="AG11" s="156"/>
      <c r="AH11" s="156"/>
      <c r="AI11" s="156"/>
      <c r="AJ11" s="156"/>
      <c r="AK11" s="156"/>
      <c r="AL11" s="156"/>
      <c r="AM11" s="157"/>
      <c r="AO11" s="153" t="s">
        <v>244</v>
      </c>
      <c r="AP11" s="153"/>
      <c r="AQ11" s="153"/>
      <c r="AR11" s="153">
        <v>4</v>
      </c>
      <c r="AS11" s="153"/>
      <c r="AT11" s="153"/>
      <c r="AU11" s="153"/>
      <c r="AV11" s="124">
        <v>4</v>
      </c>
      <c r="AW11" s="153"/>
      <c r="AX11" s="153"/>
      <c r="AY11" s="153"/>
      <c r="AZ11" s="153"/>
      <c r="BA11" s="153"/>
      <c r="BB11" s="153"/>
      <c r="BC11" s="154"/>
      <c r="BD11" s="154"/>
      <c r="BE11" s="154"/>
      <c r="BF11" s="154"/>
      <c r="BG11" s="154"/>
      <c r="BH11" s="154"/>
      <c r="BI11" s="154"/>
      <c r="BJ11" s="154"/>
      <c r="BK11" s="154"/>
      <c r="BL11" s="154"/>
      <c r="BM11" s="154"/>
      <c r="BN11" s="193">
        <f>AP11+AR11+AT11+AV11+AX11+AZ11+BB11+BD11+BF11+BH11+BJ11+BL11</f>
        <v>8</v>
      </c>
      <c r="BO11" s="161">
        <f>AQ11+AS11+AU11+AW11+AY11+BA11+BC11+BE11+BG11+BI11+BK11+BM11</f>
        <v>0</v>
      </c>
      <c r="BP11" s="156"/>
      <c r="BQ11" s="156"/>
      <c r="BR11" s="156"/>
      <c r="BS11" s="156"/>
      <c r="BT11" s="156"/>
      <c r="BU11" s="156"/>
      <c r="BV11" s="156"/>
      <c r="BW11" s="156"/>
      <c r="BX11" s="156"/>
      <c r="BY11" s="156"/>
      <c r="BZ11" s="156"/>
      <c r="CA11" s="157"/>
    </row>
    <row r="12" spans="1:79" x14ac:dyDescent="0.2">
      <c r="A12" s="153" t="s">
        <v>245</v>
      </c>
      <c r="B12" s="153">
        <v>150</v>
      </c>
      <c r="C12" s="153">
        <v>0</v>
      </c>
      <c r="D12" s="153">
        <v>195</v>
      </c>
      <c r="E12" s="153">
        <v>0</v>
      </c>
      <c r="F12" s="153">
        <v>200</v>
      </c>
      <c r="G12" s="153">
        <v>0</v>
      </c>
      <c r="H12" s="153">
        <v>195</v>
      </c>
      <c r="I12" s="153">
        <v>0</v>
      </c>
      <c r="J12" s="153">
        <v>200</v>
      </c>
      <c r="K12" s="153">
        <v>0</v>
      </c>
      <c r="L12" s="153">
        <v>185</v>
      </c>
      <c r="M12" s="153">
        <v>0</v>
      </c>
      <c r="N12" s="153">
        <v>185</v>
      </c>
      <c r="O12" s="153">
        <v>0</v>
      </c>
      <c r="P12" s="154">
        <v>195</v>
      </c>
      <c r="Q12" s="153">
        <v>0</v>
      </c>
      <c r="R12" s="154">
        <v>195</v>
      </c>
      <c r="S12" s="153">
        <v>0</v>
      </c>
      <c r="T12" s="154">
        <v>195</v>
      </c>
      <c r="U12" s="153">
        <v>0</v>
      </c>
      <c r="V12" s="154">
        <v>220</v>
      </c>
      <c r="W12" s="153">
        <v>0</v>
      </c>
      <c r="X12" s="154">
        <v>195</v>
      </c>
      <c r="Y12" s="153">
        <v>0</v>
      </c>
      <c r="Z12" s="193">
        <f t="shared" ref="Z12:Z31" si="0">B12+D12+F12+H12+J12+L12+N12+P12+R12+T12+V12+X12</f>
        <v>2310</v>
      </c>
      <c r="AA12" s="161">
        <f t="shared" ref="AA12:AA31" si="1">C12+E12+G12+I12+K12+M12+O12+Q12+S12+U12+W12+Y12</f>
        <v>0</v>
      </c>
      <c r="AB12" s="192"/>
      <c r="AC12" s="192"/>
      <c r="AD12" s="192"/>
      <c r="AE12" s="192"/>
      <c r="AF12" s="192"/>
      <c r="AG12" s="156"/>
      <c r="AH12" s="156"/>
      <c r="AI12" s="156"/>
      <c r="AJ12" s="156"/>
      <c r="AK12" s="156"/>
      <c r="AL12" s="156"/>
      <c r="AM12" s="156"/>
      <c r="AO12" s="153" t="s">
        <v>245</v>
      </c>
      <c r="AP12" s="153">
        <v>19</v>
      </c>
      <c r="AQ12" s="153"/>
      <c r="AR12" s="153">
        <v>136</v>
      </c>
      <c r="AS12" s="153"/>
      <c r="AT12" s="124">
        <v>487</v>
      </c>
      <c r="AU12" s="153"/>
      <c r="AV12" s="124">
        <v>212</v>
      </c>
      <c r="AW12" s="153"/>
      <c r="AX12" s="153"/>
      <c r="AY12" s="153"/>
      <c r="AZ12" s="153"/>
      <c r="BA12" s="153"/>
      <c r="BB12" s="153"/>
      <c r="BC12" s="154"/>
      <c r="BD12" s="154"/>
      <c r="BE12" s="154"/>
      <c r="BF12" s="154"/>
      <c r="BG12" s="154"/>
      <c r="BH12" s="154"/>
      <c r="BI12" s="154"/>
      <c r="BJ12" s="154"/>
      <c r="BK12" s="154"/>
      <c r="BL12" s="154"/>
      <c r="BM12" s="154"/>
      <c r="BN12" s="193">
        <f t="shared" ref="BN12:BN31" si="2">AP12+AR12+AT12+AV12+AX12+AZ12+BB12+BD12+BF12+BH12+BJ12+BL12</f>
        <v>854</v>
      </c>
      <c r="BO12" s="161">
        <f t="shared" ref="BO12:BO31" si="3">AQ12+AS12+AU12+AW12+AY12+BA12+BC12+BE12+BG12+BI12+BK12+BM12</f>
        <v>0</v>
      </c>
      <c r="BP12" s="156"/>
      <c r="BQ12" s="156"/>
      <c r="BR12" s="156"/>
      <c r="BS12" s="156"/>
      <c r="BT12" s="156"/>
      <c r="BU12" s="156"/>
      <c r="BV12" s="156"/>
      <c r="BW12" s="156"/>
      <c r="BX12" s="156"/>
      <c r="BY12" s="156"/>
      <c r="BZ12" s="156"/>
      <c r="CA12" s="156"/>
    </row>
    <row r="13" spans="1:79" x14ac:dyDescent="0.2">
      <c r="A13" s="153" t="s">
        <v>246</v>
      </c>
      <c r="B13" s="153">
        <v>100</v>
      </c>
      <c r="C13" s="153">
        <v>0</v>
      </c>
      <c r="D13" s="153">
        <v>160</v>
      </c>
      <c r="E13" s="153">
        <v>0</v>
      </c>
      <c r="F13" s="153">
        <v>190</v>
      </c>
      <c r="G13" s="153">
        <v>0</v>
      </c>
      <c r="H13" s="153">
        <v>160</v>
      </c>
      <c r="I13" s="153">
        <v>0</v>
      </c>
      <c r="J13" s="153">
        <v>160</v>
      </c>
      <c r="K13" s="153">
        <v>0</v>
      </c>
      <c r="L13" s="153">
        <v>160</v>
      </c>
      <c r="M13" s="153">
        <v>0</v>
      </c>
      <c r="N13" s="153">
        <v>160</v>
      </c>
      <c r="O13" s="153">
        <v>0</v>
      </c>
      <c r="P13" s="154">
        <v>160</v>
      </c>
      <c r="Q13" s="153">
        <v>0</v>
      </c>
      <c r="R13" s="154">
        <v>160</v>
      </c>
      <c r="S13" s="153">
        <v>0</v>
      </c>
      <c r="T13" s="154">
        <v>160</v>
      </c>
      <c r="U13" s="153">
        <v>0</v>
      </c>
      <c r="V13" s="154">
        <v>185</v>
      </c>
      <c r="W13" s="153">
        <v>0</v>
      </c>
      <c r="X13" s="154">
        <v>170</v>
      </c>
      <c r="Y13" s="153">
        <v>0</v>
      </c>
      <c r="Z13" s="193">
        <f t="shared" si="0"/>
        <v>1925</v>
      </c>
      <c r="AA13" s="161">
        <f t="shared" si="1"/>
        <v>0</v>
      </c>
      <c r="AB13" s="192"/>
      <c r="AC13" s="192"/>
      <c r="AD13" s="192"/>
      <c r="AE13" s="192"/>
      <c r="AF13" s="192"/>
      <c r="AG13" s="156"/>
      <c r="AH13" s="156"/>
      <c r="AI13" s="156"/>
      <c r="AJ13" s="156"/>
      <c r="AK13" s="156"/>
      <c r="AL13" s="156"/>
      <c r="AM13" s="156"/>
      <c r="AO13" s="153" t="s">
        <v>246</v>
      </c>
      <c r="AP13" s="153">
        <v>19</v>
      </c>
      <c r="AQ13" s="153"/>
      <c r="AR13" s="153">
        <v>104</v>
      </c>
      <c r="AS13" s="153"/>
      <c r="AT13" s="124">
        <v>396</v>
      </c>
      <c r="AU13" s="153"/>
      <c r="AV13" s="124">
        <v>261</v>
      </c>
      <c r="AW13" s="153"/>
      <c r="AX13" s="153"/>
      <c r="AY13" s="153"/>
      <c r="AZ13" s="153"/>
      <c r="BA13" s="153"/>
      <c r="BB13" s="153"/>
      <c r="BC13" s="154"/>
      <c r="BD13" s="154"/>
      <c r="BE13" s="154"/>
      <c r="BF13" s="154"/>
      <c r="BG13" s="154"/>
      <c r="BH13" s="154"/>
      <c r="BI13" s="154"/>
      <c r="BJ13" s="154"/>
      <c r="BK13" s="154"/>
      <c r="BL13" s="154"/>
      <c r="BM13" s="154"/>
      <c r="BN13" s="193">
        <f t="shared" si="2"/>
        <v>780</v>
      </c>
      <c r="BO13" s="161">
        <f t="shared" si="3"/>
        <v>0</v>
      </c>
      <c r="BP13" s="156"/>
      <c r="BQ13" s="156"/>
      <c r="BR13" s="156"/>
      <c r="BS13" s="156"/>
      <c r="BT13" s="156"/>
      <c r="BU13" s="156"/>
      <c r="BV13" s="156"/>
      <c r="BW13" s="156"/>
      <c r="BX13" s="156"/>
      <c r="BY13" s="156"/>
      <c r="BZ13" s="156"/>
      <c r="CA13" s="156"/>
    </row>
    <row r="14" spans="1:79" x14ac:dyDescent="0.2">
      <c r="A14" s="153" t="s">
        <v>247</v>
      </c>
      <c r="B14" s="153">
        <v>50</v>
      </c>
      <c r="C14" s="153">
        <v>0</v>
      </c>
      <c r="D14" s="153">
        <v>90</v>
      </c>
      <c r="E14" s="153">
        <v>0</v>
      </c>
      <c r="F14" s="153">
        <v>130</v>
      </c>
      <c r="G14" s="153">
        <v>0</v>
      </c>
      <c r="H14" s="153">
        <v>95</v>
      </c>
      <c r="I14" s="153">
        <v>0</v>
      </c>
      <c r="J14" s="153">
        <v>95</v>
      </c>
      <c r="K14" s="153">
        <v>0</v>
      </c>
      <c r="L14" s="153">
        <v>95</v>
      </c>
      <c r="M14" s="153">
        <v>0</v>
      </c>
      <c r="N14" s="153">
        <v>95</v>
      </c>
      <c r="O14" s="153">
        <v>0</v>
      </c>
      <c r="P14" s="154">
        <v>95</v>
      </c>
      <c r="Q14" s="153">
        <v>0</v>
      </c>
      <c r="R14" s="154">
        <v>95</v>
      </c>
      <c r="S14" s="153">
        <v>0</v>
      </c>
      <c r="T14" s="154">
        <v>95</v>
      </c>
      <c r="U14" s="153">
        <v>0</v>
      </c>
      <c r="V14" s="154">
        <v>120</v>
      </c>
      <c r="W14" s="153">
        <v>0</v>
      </c>
      <c r="X14" s="154">
        <v>100</v>
      </c>
      <c r="Y14" s="153">
        <v>0</v>
      </c>
      <c r="Z14" s="193">
        <f t="shared" si="0"/>
        <v>1155</v>
      </c>
      <c r="AA14" s="161">
        <f t="shared" si="1"/>
        <v>0</v>
      </c>
      <c r="AB14" s="192"/>
      <c r="AC14" s="192"/>
      <c r="AD14" s="192"/>
      <c r="AE14" s="192"/>
      <c r="AF14" s="192"/>
      <c r="AG14" s="156"/>
      <c r="AH14" s="156"/>
      <c r="AI14" s="156"/>
      <c r="AJ14" s="156"/>
      <c r="AK14" s="156"/>
      <c r="AL14" s="156"/>
      <c r="AM14" s="156"/>
      <c r="AO14" s="153" t="s">
        <v>247</v>
      </c>
      <c r="AP14" s="153">
        <v>75</v>
      </c>
      <c r="AQ14" s="153"/>
      <c r="AR14" s="153">
        <v>199</v>
      </c>
      <c r="AS14" s="153"/>
      <c r="AT14" s="124">
        <v>260</v>
      </c>
      <c r="AU14" s="153"/>
      <c r="AV14" s="124">
        <v>339</v>
      </c>
      <c r="AW14" s="153"/>
      <c r="AX14" s="153"/>
      <c r="AY14" s="153"/>
      <c r="AZ14" s="153"/>
      <c r="BA14" s="153"/>
      <c r="BB14" s="153"/>
      <c r="BC14" s="154"/>
      <c r="BD14" s="154"/>
      <c r="BE14" s="154"/>
      <c r="BF14" s="154"/>
      <c r="BG14" s="154"/>
      <c r="BH14" s="154"/>
      <c r="BI14" s="154"/>
      <c r="BJ14" s="154"/>
      <c r="BK14" s="154"/>
      <c r="BL14" s="154"/>
      <c r="BM14" s="154"/>
      <c r="BN14" s="193">
        <f t="shared" si="2"/>
        <v>873</v>
      </c>
      <c r="BO14" s="161">
        <f t="shared" si="3"/>
        <v>0</v>
      </c>
      <c r="BP14" s="156"/>
      <c r="BQ14" s="156"/>
      <c r="BR14" s="156"/>
      <c r="BS14" s="156"/>
      <c r="BT14" s="156"/>
      <c r="BU14" s="156"/>
      <c r="BV14" s="156"/>
      <c r="BW14" s="156"/>
      <c r="BX14" s="156"/>
      <c r="BY14" s="156"/>
      <c r="BZ14" s="156"/>
      <c r="CA14" s="156"/>
    </row>
    <row r="15" spans="1:79" x14ac:dyDescent="0.2">
      <c r="A15" s="153" t="s">
        <v>248</v>
      </c>
      <c r="B15" s="153">
        <v>130</v>
      </c>
      <c r="C15" s="153">
        <v>0</v>
      </c>
      <c r="D15" s="153">
        <v>160</v>
      </c>
      <c r="E15" s="153">
        <v>0</v>
      </c>
      <c r="F15" s="153">
        <v>190</v>
      </c>
      <c r="G15" s="153">
        <v>0</v>
      </c>
      <c r="H15" s="153">
        <v>150</v>
      </c>
      <c r="I15" s="153">
        <v>0</v>
      </c>
      <c r="J15" s="153">
        <v>175</v>
      </c>
      <c r="K15" s="153">
        <v>0</v>
      </c>
      <c r="L15" s="153">
        <v>140</v>
      </c>
      <c r="M15" s="153">
        <v>0</v>
      </c>
      <c r="N15" s="153">
        <v>140</v>
      </c>
      <c r="O15" s="153">
        <v>0</v>
      </c>
      <c r="P15" s="154">
        <v>140</v>
      </c>
      <c r="Q15" s="153">
        <v>0</v>
      </c>
      <c r="R15" s="154">
        <v>160</v>
      </c>
      <c r="S15" s="153">
        <v>0</v>
      </c>
      <c r="T15" s="154">
        <v>160</v>
      </c>
      <c r="U15" s="153">
        <v>0</v>
      </c>
      <c r="V15" s="154">
        <v>200</v>
      </c>
      <c r="W15" s="153">
        <v>0</v>
      </c>
      <c r="X15" s="154">
        <v>180</v>
      </c>
      <c r="Y15" s="153">
        <v>0</v>
      </c>
      <c r="Z15" s="193">
        <f t="shared" si="0"/>
        <v>1925</v>
      </c>
      <c r="AA15" s="161">
        <f t="shared" si="1"/>
        <v>0</v>
      </c>
      <c r="AB15" s="192"/>
      <c r="AC15" s="192"/>
      <c r="AD15" s="192"/>
      <c r="AE15" s="192"/>
      <c r="AF15" s="192"/>
      <c r="AG15" s="156"/>
      <c r="AH15" s="156"/>
      <c r="AI15" s="156"/>
      <c r="AJ15" s="156"/>
      <c r="AK15" s="156"/>
      <c r="AL15" s="156"/>
      <c r="AM15" s="156"/>
      <c r="AO15" s="153" t="s">
        <v>248</v>
      </c>
      <c r="AP15" s="153">
        <v>5</v>
      </c>
      <c r="AQ15" s="153"/>
      <c r="AR15" s="153">
        <v>109</v>
      </c>
      <c r="AS15" s="153"/>
      <c r="AT15" s="124">
        <v>681</v>
      </c>
      <c r="AU15" s="153"/>
      <c r="AV15" s="124">
        <v>210</v>
      </c>
      <c r="AW15" s="153"/>
      <c r="AX15" s="153"/>
      <c r="AY15" s="153"/>
      <c r="AZ15" s="153"/>
      <c r="BA15" s="153"/>
      <c r="BB15" s="153"/>
      <c r="BC15" s="154"/>
      <c r="BD15" s="154"/>
      <c r="BE15" s="154"/>
      <c r="BF15" s="154"/>
      <c r="BG15" s="154"/>
      <c r="BH15" s="154"/>
      <c r="BI15" s="154"/>
      <c r="BJ15" s="154"/>
      <c r="BK15" s="154"/>
      <c r="BL15" s="154"/>
      <c r="BM15" s="154"/>
      <c r="BN15" s="193">
        <f t="shared" si="2"/>
        <v>1005</v>
      </c>
      <c r="BO15" s="161">
        <f t="shared" si="3"/>
        <v>0</v>
      </c>
      <c r="BP15" s="156"/>
      <c r="BQ15" s="156"/>
      <c r="BR15" s="156"/>
      <c r="BS15" s="156"/>
      <c r="BT15" s="156"/>
      <c r="BU15" s="156"/>
      <c r="BV15" s="156"/>
      <c r="BW15" s="156"/>
      <c r="BX15" s="156"/>
      <c r="BY15" s="156"/>
      <c r="BZ15" s="156"/>
      <c r="CA15" s="156"/>
    </row>
    <row r="16" spans="1:79" x14ac:dyDescent="0.2">
      <c r="A16" s="153" t="s">
        <v>249</v>
      </c>
      <c r="B16" s="153">
        <v>150</v>
      </c>
      <c r="C16" s="153">
        <v>0</v>
      </c>
      <c r="D16" s="153">
        <v>190</v>
      </c>
      <c r="E16" s="153">
        <v>0</v>
      </c>
      <c r="F16" s="153">
        <v>220</v>
      </c>
      <c r="G16" s="153">
        <v>0</v>
      </c>
      <c r="H16" s="153">
        <v>190</v>
      </c>
      <c r="I16" s="153">
        <v>0</v>
      </c>
      <c r="J16" s="153">
        <v>200</v>
      </c>
      <c r="K16" s="153">
        <v>0</v>
      </c>
      <c r="L16" s="153">
        <v>190</v>
      </c>
      <c r="M16" s="153">
        <v>0</v>
      </c>
      <c r="N16" s="153">
        <v>190</v>
      </c>
      <c r="O16" s="153">
        <v>0</v>
      </c>
      <c r="P16" s="154">
        <v>190</v>
      </c>
      <c r="Q16" s="153">
        <v>0</v>
      </c>
      <c r="R16" s="154">
        <v>190</v>
      </c>
      <c r="S16" s="153">
        <v>0</v>
      </c>
      <c r="T16" s="154">
        <v>190</v>
      </c>
      <c r="U16" s="153">
        <v>0</v>
      </c>
      <c r="V16" s="154">
        <v>220</v>
      </c>
      <c r="W16" s="153">
        <v>0</v>
      </c>
      <c r="X16" s="154">
        <v>190</v>
      </c>
      <c r="Y16" s="153">
        <v>0</v>
      </c>
      <c r="Z16" s="193">
        <f t="shared" si="0"/>
        <v>2310</v>
      </c>
      <c r="AA16" s="161">
        <f t="shared" si="1"/>
        <v>0</v>
      </c>
      <c r="AB16" s="192"/>
      <c r="AC16" s="192"/>
      <c r="AD16" s="192"/>
      <c r="AE16" s="192"/>
      <c r="AF16" s="192"/>
      <c r="AG16" s="156"/>
      <c r="AH16" s="156"/>
      <c r="AI16" s="156"/>
      <c r="AJ16" s="156"/>
      <c r="AK16" s="156"/>
      <c r="AL16" s="156"/>
      <c r="AM16" s="156"/>
      <c r="AO16" s="153" t="s">
        <v>249</v>
      </c>
      <c r="AP16" s="153">
        <v>0</v>
      </c>
      <c r="AQ16" s="153"/>
      <c r="AR16" s="153">
        <v>148</v>
      </c>
      <c r="AS16" s="153"/>
      <c r="AT16" s="124">
        <v>320</v>
      </c>
      <c r="AU16" s="153"/>
      <c r="AV16" s="124">
        <v>215</v>
      </c>
      <c r="AW16" s="153"/>
      <c r="AX16" s="153"/>
      <c r="AY16" s="153"/>
      <c r="AZ16" s="153"/>
      <c r="BA16" s="153"/>
      <c r="BB16" s="153"/>
      <c r="BC16" s="154"/>
      <c r="BD16" s="154"/>
      <c r="BE16" s="154"/>
      <c r="BF16" s="154"/>
      <c r="BG16" s="154"/>
      <c r="BH16" s="154"/>
      <c r="BI16" s="154"/>
      <c r="BJ16" s="154"/>
      <c r="BK16" s="154"/>
      <c r="BL16" s="154"/>
      <c r="BM16" s="154"/>
      <c r="BN16" s="193">
        <f t="shared" si="2"/>
        <v>683</v>
      </c>
      <c r="BO16" s="161">
        <f t="shared" si="3"/>
        <v>0</v>
      </c>
      <c r="BP16" s="156"/>
      <c r="BQ16" s="156"/>
      <c r="BR16" s="156"/>
      <c r="BS16" s="156"/>
      <c r="BT16" s="156"/>
      <c r="BU16" s="156"/>
      <c r="BV16" s="156"/>
      <c r="BW16" s="156"/>
      <c r="BX16" s="156"/>
      <c r="BY16" s="156"/>
      <c r="BZ16" s="156"/>
      <c r="CA16" s="156"/>
    </row>
    <row r="17" spans="1:79" x14ac:dyDescent="0.2">
      <c r="A17" s="153" t="s">
        <v>250</v>
      </c>
      <c r="B17" s="153">
        <v>130</v>
      </c>
      <c r="C17" s="153">
        <v>0</v>
      </c>
      <c r="D17" s="153">
        <v>160</v>
      </c>
      <c r="E17" s="153">
        <v>0</v>
      </c>
      <c r="F17" s="153">
        <v>190</v>
      </c>
      <c r="G17" s="153">
        <v>0</v>
      </c>
      <c r="H17" s="153">
        <v>150</v>
      </c>
      <c r="I17" s="153">
        <v>0</v>
      </c>
      <c r="J17" s="153">
        <v>175</v>
      </c>
      <c r="K17" s="153">
        <v>0</v>
      </c>
      <c r="L17" s="153">
        <v>140</v>
      </c>
      <c r="M17" s="153">
        <v>0</v>
      </c>
      <c r="N17" s="153">
        <v>140</v>
      </c>
      <c r="O17" s="153">
        <v>0</v>
      </c>
      <c r="P17" s="154">
        <v>140</v>
      </c>
      <c r="Q17" s="153">
        <v>0</v>
      </c>
      <c r="R17" s="154">
        <v>160</v>
      </c>
      <c r="S17" s="153">
        <v>0</v>
      </c>
      <c r="T17" s="154">
        <v>160</v>
      </c>
      <c r="U17" s="153">
        <v>0</v>
      </c>
      <c r="V17" s="154">
        <v>200</v>
      </c>
      <c r="W17" s="153">
        <v>0</v>
      </c>
      <c r="X17" s="154">
        <v>180</v>
      </c>
      <c r="Y17" s="153">
        <v>0</v>
      </c>
      <c r="Z17" s="193">
        <f t="shared" si="0"/>
        <v>1925</v>
      </c>
      <c r="AA17" s="161">
        <f t="shared" si="1"/>
        <v>0</v>
      </c>
      <c r="AB17" s="192"/>
      <c r="AC17" s="192"/>
      <c r="AD17" s="192"/>
      <c r="AE17" s="192"/>
      <c r="AF17" s="192"/>
      <c r="AG17" s="156"/>
      <c r="AH17" s="156"/>
      <c r="AI17" s="156"/>
      <c r="AJ17" s="156"/>
      <c r="AK17" s="156"/>
      <c r="AL17" s="156"/>
      <c r="AM17" s="156"/>
      <c r="AO17" s="153" t="s">
        <v>250</v>
      </c>
      <c r="AP17" s="153">
        <v>34</v>
      </c>
      <c r="AQ17" s="153"/>
      <c r="AR17" s="153">
        <v>133</v>
      </c>
      <c r="AS17" s="153"/>
      <c r="AT17" s="124">
        <v>455</v>
      </c>
      <c r="AU17" s="153"/>
      <c r="AV17" s="124">
        <v>100</v>
      </c>
      <c r="AW17" s="153"/>
      <c r="AX17" s="153"/>
      <c r="AY17" s="153"/>
      <c r="AZ17" s="153"/>
      <c r="BA17" s="153"/>
      <c r="BB17" s="153"/>
      <c r="BC17" s="154"/>
      <c r="BD17" s="154"/>
      <c r="BE17" s="154"/>
      <c r="BF17" s="154"/>
      <c r="BG17" s="154"/>
      <c r="BH17" s="154"/>
      <c r="BI17" s="154"/>
      <c r="BJ17" s="154"/>
      <c r="BK17" s="154"/>
      <c r="BL17" s="154"/>
      <c r="BM17" s="154"/>
      <c r="BN17" s="193">
        <f t="shared" si="2"/>
        <v>722</v>
      </c>
      <c r="BO17" s="161">
        <f t="shared" si="3"/>
        <v>0</v>
      </c>
      <c r="BP17" s="156"/>
      <c r="BQ17" s="156"/>
      <c r="BR17" s="156"/>
      <c r="BS17" s="156"/>
      <c r="BT17" s="156"/>
      <c r="BU17" s="156"/>
      <c r="BV17" s="156"/>
      <c r="BW17" s="156"/>
      <c r="BX17" s="156"/>
      <c r="BY17" s="156"/>
      <c r="BZ17" s="156"/>
      <c r="CA17" s="156"/>
    </row>
    <row r="18" spans="1:79" x14ac:dyDescent="0.2">
      <c r="A18" s="153" t="s">
        <v>251</v>
      </c>
      <c r="B18" s="153">
        <v>160</v>
      </c>
      <c r="C18" s="153">
        <v>0</v>
      </c>
      <c r="D18" s="153">
        <v>180</v>
      </c>
      <c r="E18" s="153">
        <v>0</v>
      </c>
      <c r="F18" s="153">
        <v>215</v>
      </c>
      <c r="G18" s="153">
        <v>0</v>
      </c>
      <c r="H18" s="153">
        <v>183</v>
      </c>
      <c r="I18" s="153">
        <v>0</v>
      </c>
      <c r="J18" s="153">
        <v>195</v>
      </c>
      <c r="K18" s="153">
        <v>0</v>
      </c>
      <c r="L18" s="153">
        <v>190</v>
      </c>
      <c r="M18" s="153">
        <v>0</v>
      </c>
      <c r="N18" s="153">
        <v>190</v>
      </c>
      <c r="O18" s="153">
        <v>0</v>
      </c>
      <c r="P18" s="154">
        <v>190</v>
      </c>
      <c r="Q18" s="153">
        <v>0</v>
      </c>
      <c r="R18" s="154">
        <v>190</v>
      </c>
      <c r="S18" s="153">
        <v>0</v>
      </c>
      <c r="T18" s="154">
        <v>195</v>
      </c>
      <c r="U18" s="153">
        <v>0</v>
      </c>
      <c r="V18" s="154">
        <v>225</v>
      </c>
      <c r="W18" s="153">
        <v>0</v>
      </c>
      <c r="X18" s="154">
        <v>197</v>
      </c>
      <c r="Y18" s="153">
        <v>0</v>
      </c>
      <c r="Z18" s="193">
        <f t="shared" si="0"/>
        <v>2310</v>
      </c>
      <c r="AA18" s="161">
        <f t="shared" si="1"/>
        <v>0</v>
      </c>
      <c r="AB18" s="192"/>
      <c r="AC18" s="192"/>
      <c r="AD18" s="192"/>
      <c r="AE18" s="192"/>
      <c r="AF18" s="192"/>
      <c r="AG18" s="156"/>
      <c r="AH18" s="156"/>
      <c r="AI18" s="156"/>
      <c r="AJ18" s="156"/>
      <c r="AK18" s="156"/>
      <c r="AL18" s="156"/>
      <c r="AM18" s="156"/>
      <c r="AO18" s="153" t="s">
        <v>251</v>
      </c>
      <c r="AP18" s="153">
        <v>46</v>
      </c>
      <c r="AQ18" s="153"/>
      <c r="AR18" s="153">
        <v>422</v>
      </c>
      <c r="AS18" s="153"/>
      <c r="AT18" s="124">
        <v>406</v>
      </c>
      <c r="AU18" s="153"/>
      <c r="AV18" s="124">
        <v>255</v>
      </c>
      <c r="AW18" s="153"/>
      <c r="AX18" s="153"/>
      <c r="AY18" s="153"/>
      <c r="AZ18" s="153"/>
      <c r="BA18" s="153"/>
      <c r="BB18" s="153"/>
      <c r="BC18" s="154"/>
      <c r="BD18" s="154"/>
      <c r="BE18" s="154"/>
      <c r="BF18" s="154"/>
      <c r="BG18" s="154"/>
      <c r="BH18" s="154"/>
      <c r="BI18" s="154"/>
      <c r="BJ18" s="154"/>
      <c r="BK18" s="154"/>
      <c r="BL18" s="154"/>
      <c r="BM18" s="154"/>
      <c r="BN18" s="193">
        <f t="shared" si="2"/>
        <v>1129</v>
      </c>
      <c r="BO18" s="161">
        <f t="shared" si="3"/>
        <v>0</v>
      </c>
      <c r="BP18" s="156"/>
      <c r="BQ18" s="156"/>
      <c r="BR18" s="156"/>
      <c r="BS18" s="156"/>
      <c r="BT18" s="156"/>
      <c r="BU18" s="156"/>
      <c r="BV18" s="156"/>
      <c r="BW18" s="156"/>
      <c r="BX18" s="156"/>
      <c r="BY18" s="156"/>
      <c r="BZ18" s="156"/>
      <c r="CA18" s="156"/>
    </row>
    <row r="19" spans="1:79" x14ac:dyDescent="0.2">
      <c r="A19" s="153" t="s">
        <v>252</v>
      </c>
      <c r="B19" s="153">
        <v>180</v>
      </c>
      <c r="C19" s="153">
        <v>0</v>
      </c>
      <c r="D19" s="153">
        <v>250</v>
      </c>
      <c r="E19" s="153">
        <v>0</v>
      </c>
      <c r="F19" s="153">
        <v>280</v>
      </c>
      <c r="G19" s="153">
        <v>0</v>
      </c>
      <c r="H19" s="153">
        <v>280</v>
      </c>
      <c r="I19" s="153">
        <v>0</v>
      </c>
      <c r="J19" s="153">
        <v>280</v>
      </c>
      <c r="K19" s="153">
        <v>0</v>
      </c>
      <c r="L19" s="153">
        <v>250</v>
      </c>
      <c r="M19" s="153">
        <v>0</v>
      </c>
      <c r="N19" s="153">
        <v>250</v>
      </c>
      <c r="O19" s="153">
        <v>0</v>
      </c>
      <c r="P19" s="154">
        <v>250</v>
      </c>
      <c r="Q19" s="153">
        <v>0</v>
      </c>
      <c r="R19" s="154">
        <v>250</v>
      </c>
      <c r="S19" s="153">
        <v>0</v>
      </c>
      <c r="T19" s="154">
        <v>270</v>
      </c>
      <c r="U19" s="153">
        <v>0</v>
      </c>
      <c r="V19" s="154">
        <v>290</v>
      </c>
      <c r="W19" s="153">
        <v>0</v>
      </c>
      <c r="X19" s="154">
        <v>250</v>
      </c>
      <c r="Y19" s="153">
        <v>0</v>
      </c>
      <c r="Z19" s="193">
        <f t="shared" si="0"/>
        <v>3080</v>
      </c>
      <c r="AA19" s="161">
        <f t="shared" si="1"/>
        <v>0</v>
      </c>
      <c r="AB19" s="192"/>
      <c r="AC19" s="192"/>
      <c r="AD19" s="192"/>
      <c r="AE19" s="192"/>
      <c r="AF19" s="192"/>
      <c r="AG19" s="156"/>
      <c r="AH19" s="156"/>
      <c r="AI19" s="156"/>
      <c r="AJ19" s="156"/>
      <c r="AK19" s="156"/>
      <c r="AL19" s="156"/>
      <c r="AM19" s="156"/>
      <c r="AO19" s="153" t="s">
        <v>252</v>
      </c>
      <c r="AP19" s="153">
        <v>19</v>
      </c>
      <c r="AQ19" s="153"/>
      <c r="AR19" s="153">
        <v>351</v>
      </c>
      <c r="AS19" s="153"/>
      <c r="AT19" s="124">
        <v>936</v>
      </c>
      <c r="AU19" s="153"/>
      <c r="AV19" s="124">
        <v>553</v>
      </c>
      <c r="AW19" s="153"/>
      <c r="AX19" s="153"/>
      <c r="AY19" s="153"/>
      <c r="AZ19" s="153"/>
      <c r="BA19" s="153"/>
      <c r="BB19" s="153"/>
      <c r="BC19" s="154"/>
      <c r="BD19" s="154"/>
      <c r="BE19" s="154"/>
      <c r="BF19" s="154"/>
      <c r="BG19" s="154"/>
      <c r="BH19" s="154"/>
      <c r="BI19" s="154"/>
      <c r="BJ19" s="154"/>
      <c r="BK19" s="154"/>
      <c r="BL19" s="154"/>
      <c r="BM19" s="154"/>
      <c r="BN19" s="193">
        <f t="shared" si="2"/>
        <v>1859</v>
      </c>
      <c r="BO19" s="161">
        <f t="shared" si="3"/>
        <v>0</v>
      </c>
      <c r="BP19" s="156"/>
      <c r="BQ19" s="156"/>
      <c r="BR19" s="156"/>
      <c r="BS19" s="156"/>
      <c r="BT19" s="156"/>
      <c r="BU19" s="156"/>
      <c r="BV19" s="156"/>
      <c r="BW19" s="156"/>
      <c r="BX19" s="156"/>
      <c r="BY19" s="156"/>
      <c r="BZ19" s="156"/>
      <c r="CA19" s="156"/>
    </row>
    <row r="20" spans="1:79" x14ac:dyDescent="0.2">
      <c r="A20" s="153" t="s">
        <v>253</v>
      </c>
      <c r="B20" s="153">
        <v>150</v>
      </c>
      <c r="C20" s="153">
        <v>0</v>
      </c>
      <c r="D20" s="153">
        <v>150</v>
      </c>
      <c r="E20" s="153">
        <v>0</v>
      </c>
      <c r="F20" s="153">
        <v>185</v>
      </c>
      <c r="G20" s="153">
        <v>0</v>
      </c>
      <c r="H20" s="153">
        <v>150</v>
      </c>
      <c r="I20" s="153">
        <v>0</v>
      </c>
      <c r="J20" s="153">
        <v>150</v>
      </c>
      <c r="K20" s="153">
        <v>0</v>
      </c>
      <c r="L20" s="153">
        <v>150</v>
      </c>
      <c r="M20" s="153">
        <v>0</v>
      </c>
      <c r="N20" s="153">
        <v>150</v>
      </c>
      <c r="O20" s="153">
        <v>0</v>
      </c>
      <c r="P20" s="154">
        <v>150</v>
      </c>
      <c r="Q20" s="153">
        <v>0</v>
      </c>
      <c r="R20" s="154">
        <v>150</v>
      </c>
      <c r="S20" s="153">
        <v>0</v>
      </c>
      <c r="T20" s="154">
        <v>160</v>
      </c>
      <c r="U20" s="153">
        <v>0</v>
      </c>
      <c r="V20" s="154">
        <v>190</v>
      </c>
      <c r="W20" s="153">
        <v>0</v>
      </c>
      <c r="X20" s="154">
        <v>190</v>
      </c>
      <c r="Y20" s="153">
        <v>0</v>
      </c>
      <c r="Z20" s="193">
        <f t="shared" si="0"/>
        <v>1925</v>
      </c>
      <c r="AA20" s="161">
        <f t="shared" si="1"/>
        <v>0</v>
      </c>
      <c r="AB20" s="192"/>
      <c r="AC20" s="192"/>
      <c r="AD20" s="192"/>
      <c r="AE20" s="192"/>
      <c r="AF20" s="192"/>
      <c r="AG20" s="156"/>
      <c r="AH20" s="156"/>
      <c r="AI20" s="156"/>
      <c r="AJ20" s="156"/>
      <c r="AK20" s="156"/>
      <c r="AL20" s="156"/>
      <c r="AM20" s="156"/>
      <c r="AO20" s="153" t="s">
        <v>253</v>
      </c>
      <c r="AP20" s="153">
        <v>0</v>
      </c>
      <c r="AQ20" s="153"/>
      <c r="AR20" s="153">
        <v>233</v>
      </c>
      <c r="AS20" s="153"/>
      <c r="AT20" s="124">
        <v>295</v>
      </c>
      <c r="AU20" s="153"/>
      <c r="AV20" s="124">
        <v>72</v>
      </c>
      <c r="AW20" s="153"/>
      <c r="AX20" s="153"/>
      <c r="AY20" s="153"/>
      <c r="AZ20" s="153"/>
      <c r="BA20" s="153"/>
      <c r="BB20" s="153"/>
      <c r="BC20" s="154"/>
      <c r="BD20" s="154"/>
      <c r="BE20" s="154"/>
      <c r="BF20" s="154"/>
      <c r="BG20" s="154"/>
      <c r="BH20" s="154"/>
      <c r="BI20" s="154"/>
      <c r="BJ20" s="154"/>
      <c r="BK20" s="154"/>
      <c r="BL20" s="154"/>
      <c r="BM20" s="154"/>
      <c r="BN20" s="193">
        <f t="shared" si="2"/>
        <v>600</v>
      </c>
      <c r="BO20" s="161">
        <f t="shared" si="3"/>
        <v>0</v>
      </c>
      <c r="BP20" s="156"/>
      <c r="BQ20" s="156"/>
      <c r="BR20" s="156"/>
      <c r="BS20" s="156"/>
      <c r="BT20" s="156"/>
      <c r="BU20" s="156"/>
      <c r="BV20" s="156"/>
      <c r="BW20" s="156"/>
      <c r="BX20" s="156"/>
      <c r="BY20" s="156"/>
      <c r="BZ20" s="156"/>
      <c r="CA20" s="156"/>
    </row>
    <row r="21" spans="1:79" x14ac:dyDescent="0.2">
      <c r="A21" s="153" t="s">
        <v>254</v>
      </c>
      <c r="B21" s="153">
        <v>160</v>
      </c>
      <c r="C21" s="153">
        <v>0</v>
      </c>
      <c r="D21" s="153">
        <v>180</v>
      </c>
      <c r="E21" s="153">
        <v>0</v>
      </c>
      <c r="F21" s="153">
        <v>210</v>
      </c>
      <c r="G21" s="153">
        <v>0</v>
      </c>
      <c r="H21" s="153">
        <v>195</v>
      </c>
      <c r="I21" s="153">
        <v>0</v>
      </c>
      <c r="J21" s="153">
        <v>200</v>
      </c>
      <c r="K21" s="153">
        <v>0</v>
      </c>
      <c r="L21" s="153">
        <v>185</v>
      </c>
      <c r="M21" s="153">
        <v>0</v>
      </c>
      <c r="N21" s="153">
        <v>180</v>
      </c>
      <c r="O21" s="153">
        <v>0</v>
      </c>
      <c r="P21" s="154">
        <v>185</v>
      </c>
      <c r="Q21" s="153">
        <v>0</v>
      </c>
      <c r="R21" s="154">
        <v>195</v>
      </c>
      <c r="S21" s="153">
        <v>0</v>
      </c>
      <c r="T21" s="154">
        <v>200</v>
      </c>
      <c r="U21" s="153">
        <v>0</v>
      </c>
      <c r="V21" s="154">
        <v>220</v>
      </c>
      <c r="W21" s="153">
        <v>0</v>
      </c>
      <c r="X21" s="154">
        <v>200</v>
      </c>
      <c r="Y21" s="153">
        <v>0</v>
      </c>
      <c r="Z21" s="193">
        <f t="shared" si="0"/>
        <v>2310</v>
      </c>
      <c r="AA21" s="161">
        <f t="shared" si="1"/>
        <v>0</v>
      </c>
      <c r="AB21" s="192"/>
      <c r="AC21" s="192"/>
      <c r="AD21" s="192"/>
      <c r="AE21" s="192"/>
      <c r="AF21" s="192"/>
      <c r="AG21" s="156"/>
      <c r="AH21" s="156"/>
      <c r="AI21" s="156"/>
      <c r="AJ21" s="156"/>
      <c r="AK21" s="156"/>
      <c r="AL21" s="156"/>
      <c r="AM21" s="156"/>
      <c r="AO21" s="153" t="s">
        <v>254</v>
      </c>
      <c r="AP21" s="153">
        <v>36</v>
      </c>
      <c r="AQ21" s="153"/>
      <c r="AR21" s="153">
        <v>353</v>
      </c>
      <c r="AS21" s="153"/>
      <c r="AT21" s="124">
        <v>555</v>
      </c>
      <c r="AU21" s="153"/>
      <c r="AV21" s="124">
        <v>367</v>
      </c>
      <c r="AW21" s="153"/>
      <c r="AX21" s="153"/>
      <c r="AY21" s="153"/>
      <c r="AZ21" s="153"/>
      <c r="BA21" s="153"/>
      <c r="BB21" s="153"/>
      <c r="BC21" s="154"/>
      <c r="BD21" s="154"/>
      <c r="BE21" s="154"/>
      <c r="BF21" s="154"/>
      <c r="BG21" s="154"/>
      <c r="BH21" s="154"/>
      <c r="BI21" s="154"/>
      <c r="BJ21" s="154"/>
      <c r="BK21" s="154"/>
      <c r="BL21" s="154"/>
      <c r="BM21" s="154"/>
      <c r="BN21" s="193">
        <f t="shared" si="2"/>
        <v>1311</v>
      </c>
      <c r="BO21" s="161">
        <f t="shared" si="3"/>
        <v>0</v>
      </c>
      <c r="BP21" s="156"/>
      <c r="BQ21" s="156"/>
      <c r="BR21" s="156"/>
      <c r="BS21" s="156"/>
      <c r="BT21" s="156"/>
      <c r="BU21" s="156"/>
      <c r="BV21" s="156"/>
      <c r="BW21" s="156"/>
      <c r="BX21" s="156"/>
      <c r="BY21" s="156"/>
      <c r="BZ21" s="156"/>
      <c r="CA21" s="156"/>
    </row>
    <row r="22" spans="1:79" x14ac:dyDescent="0.2">
      <c r="A22" s="153" t="s">
        <v>255</v>
      </c>
      <c r="B22" s="153">
        <v>150</v>
      </c>
      <c r="C22" s="153">
        <v>0</v>
      </c>
      <c r="D22" s="153">
        <v>160</v>
      </c>
      <c r="E22" s="153">
        <v>0</v>
      </c>
      <c r="F22" s="153">
        <v>200</v>
      </c>
      <c r="G22" s="153">
        <v>0</v>
      </c>
      <c r="H22" s="153">
        <v>160</v>
      </c>
      <c r="I22" s="153">
        <v>0</v>
      </c>
      <c r="J22" s="153">
        <v>170</v>
      </c>
      <c r="K22" s="153">
        <v>0</v>
      </c>
      <c r="L22" s="153">
        <v>140</v>
      </c>
      <c r="M22" s="153">
        <v>0</v>
      </c>
      <c r="N22" s="153">
        <v>140</v>
      </c>
      <c r="O22" s="153">
        <v>0</v>
      </c>
      <c r="P22" s="154">
        <v>140</v>
      </c>
      <c r="Q22" s="153">
        <v>0</v>
      </c>
      <c r="R22" s="154">
        <v>140</v>
      </c>
      <c r="S22" s="153">
        <v>0</v>
      </c>
      <c r="T22" s="154">
        <v>150</v>
      </c>
      <c r="U22" s="153">
        <v>0</v>
      </c>
      <c r="V22" s="154">
        <v>190</v>
      </c>
      <c r="W22" s="153">
        <v>0</v>
      </c>
      <c r="X22" s="154">
        <v>185</v>
      </c>
      <c r="Y22" s="153">
        <v>0</v>
      </c>
      <c r="Z22" s="193">
        <f t="shared" si="0"/>
        <v>1925</v>
      </c>
      <c r="AA22" s="161">
        <f t="shared" si="1"/>
        <v>0</v>
      </c>
      <c r="AB22" s="192"/>
      <c r="AC22" s="192"/>
      <c r="AD22" s="192"/>
      <c r="AE22" s="192"/>
      <c r="AF22" s="192"/>
      <c r="AG22" s="156"/>
      <c r="AH22" s="156"/>
      <c r="AI22" s="156"/>
      <c r="AJ22" s="156"/>
      <c r="AK22" s="156"/>
      <c r="AL22" s="156"/>
      <c r="AM22" s="156"/>
      <c r="AO22" s="153" t="s">
        <v>255</v>
      </c>
      <c r="AP22" s="153">
        <v>0</v>
      </c>
      <c r="AQ22" s="153"/>
      <c r="AR22" s="153">
        <v>240</v>
      </c>
      <c r="AS22" s="153"/>
      <c r="AT22" s="124">
        <v>1052</v>
      </c>
      <c r="AU22" s="153"/>
      <c r="AV22" s="124">
        <v>298</v>
      </c>
      <c r="AW22" s="153"/>
      <c r="AX22" s="153"/>
      <c r="AY22" s="153"/>
      <c r="AZ22" s="153"/>
      <c r="BA22" s="153"/>
      <c r="BB22" s="153"/>
      <c r="BC22" s="154"/>
      <c r="BD22" s="154"/>
      <c r="BE22" s="154"/>
      <c r="BF22" s="154"/>
      <c r="BG22" s="154"/>
      <c r="BH22" s="154"/>
      <c r="BI22" s="154"/>
      <c r="BJ22" s="154"/>
      <c r="BK22" s="154"/>
      <c r="BL22" s="154"/>
      <c r="BM22" s="154"/>
      <c r="BN22" s="193">
        <f t="shared" si="2"/>
        <v>1590</v>
      </c>
      <c r="BO22" s="161">
        <f t="shared" si="3"/>
        <v>0</v>
      </c>
      <c r="BP22" s="156"/>
      <c r="BQ22" s="156"/>
      <c r="BR22" s="156"/>
      <c r="BS22" s="156"/>
      <c r="BT22" s="156"/>
      <c r="BU22" s="156"/>
      <c r="BV22" s="156"/>
      <c r="BW22" s="156"/>
      <c r="BX22" s="156"/>
      <c r="BY22" s="156"/>
      <c r="BZ22" s="156"/>
      <c r="CA22" s="156"/>
    </row>
    <row r="23" spans="1:79" x14ac:dyDescent="0.2">
      <c r="A23" s="153" t="s">
        <v>256</v>
      </c>
      <c r="B23" s="153">
        <v>100</v>
      </c>
      <c r="C23" s="153">
        <v>0</v>
      </c>
      <c r="D23" s="153">
        <v>120</v>
      </c>
      <c r="E23" s="153">
        <v>0</v>
      </c>
      <c r="F23" s="153">
        <v>150</v>
      </c>
      <c r="G23" s="153">
        <v>0</v>
      </c>
      <c r="H23" s="153">
        <v>120</v>
      </c>
      <c r="I23" s="153">
        <v>0</v>
      </c>
      <c r="J23" s="153">
        <v>140</v>
      </c>
      <c r="K23" s="153">
        <v>0</v>
      </c>
      <c r="L23" s="153">
        <v>120</v>
      </c>
      <c r="M23" s="153">
        <v>0</v>
      </c>
      <c r="N23" s="153">
        <v>120</v>
      </c>
      <c r="O23" s="153">
        <v>0</v>
      </c>
      <c r="P23" s="154">
        <v>120</v>
      </c>
      <c r="Q23" s="153">
        <v>0</v>
      </c>
      <c r="R23" s="154">
        <v>120</v>
      </c>
      <c r="S23" s="153">
        <v>0</v>
      </c>
      <c r="T23" s="154">
        <v>140</v>
      </c>
      <c r="U23" s="153">
        <v>0</v>
      </c>
      <c r="V23" s="154">
        <v>150</v>
      </c>
      <c r="W23" s="153">
        <v>0</v>
      </c>
      <c r="X23" s="154">
        <v>140</v>
      </c>
      <c r="Y23" s="153">
        <v>0</v>
      </c>
      <c r="Z23" s="193">
        <f t="shared" si="0"/>
        <v>1540</v>
      </c>
      <c r="AA23" s="161">
        <f t="shared" si="1"/>
        <v>0</v>
      </c>
      <c r="AB23" s="192"/>
      <c r="AC23" s="192"/>
      <c r="AD23" s="192"/>
      <c r="AE23" s="192"/>
      <c r="AF23" s="192"/>
      <c r="AG23" s="156"/>
      <c r="AH23" s="156"/>
      <c r="AI23" s="156"/>
      <c r="AJ23" s="156"/>
      <c r="AK23" s="156"/>
      <c r="AL23" s="156"/>
      <c r="AM23" s="156"/>
      <c r="AO23" s="153" t="s">
        <v>256</v>
      </c>
      <c r="AP23" s="153">
        <v>13</v>
      </c>
      <c r="AQ23" s="153"/>
      <c r="AR23" s="153">
        <v>119</v>
      </c>
      <c r="AS23" s="153"/>
      <c r="AT23" s="124">
        <v>334</v>
      </c>
      <c r="AU23" s="153"/>
      <c r="AV23" s="124">
        <v>80</v>
      </c>
      <c r="AW23" s="153"/>
      <c r="AX23" s="153"/>
      <c r="AY23" s="153"/>
      <c r="AZ23" s="153"/>
      <c r="BA23" s="153"/>
      <c r="BB23" s="153"/>
      <c r="BC23" s="154"/>
      <c r="BD23" s="154"/>
      <c r="BE23" s="154"/>
      <c r="BF23" s="154"/>
      <c r="BG23" s="154"/>
      <c r="BH23" s="154"/>
      <c r="BI23" s="154"/>
      <c r="BJ23" s="154"/>
      <c r="BK23" s="154"/>
      <c r="BL23" s="154"/>
      <c r="BM23" s="154"/>
      <c r="BN23" s="193">
        <f t="shared" si="2"/>
        <v>546</v>
      </c>
      <c r="BO23" s="161">
        <f t="shared" si="3"/>
        <v>0</v>
      </c>
      <c r="BP23" s="156"/>
      <c r="BQ23" s="156"/>
      <c r="BR23" s="156"/>
      <c r="BS23" s="156"/>
      <c r="BT23" s="156"/>
      <c r="BU23" s="156"/>
      <c r="BV23" s="156"/>
      <c r="BW23" s="156"/>
      <c r="BX23" s="156"/>
      <c r="BY23" s="156"/>
      <c r="BZ23" s="156"/>
      <c r="CA23" s="156"/>
    </row>
    <row r="24" spans="1:79" x14ac:dyDescent="0.2">
      <c r="A24" s="153" t="s">
        <v>257</v>
      </c>
      <c r="B24" s="153">
        <v>140</v>
      </c>
      <c r="C24" s="153">
        <v>0</v>
      </c>
      <c r="D24" s="153">
        <v>150</v>
      </c>
      <c r="E24" s="153">
        <v>0</v>
      </c>
      <c r="F24" s="153">
        <v>180</v>
      </c>
      <c r="G24" s="153">
        <v>0</v>
      </c>
      <c r="H24" s="153">
        <v>160</v>
      </c>
      <c r="I24" s="153">
        <v>0</v>
      </c>
      <c r="J24" s="153">
        <v>170</v>
      </c>
      <c r="K24" s="153">
        <v>0</v>
      </c>
      <c r="L24" s="153">
        <v>150</v>
      </c>
      <c r="M24" s="153">
        <v>0</v>
      </c>
      <c r="N24" s="153">
        <v>150</v>
      </c>
      <c r="O24" s="153">
        <v>0</v>
      </c>
      <c r="P24" s="154">
        <v>150</v>
      </c>
      <c r="Q24" s="153">
        <v>0</v>
      </c>
      <c r="R24" s="154">
        <v>150</v>
      </c>
      <c r="S24" s="153">
        <v>0</v>
      </c>
      <c r="T24" s="154">
        <v>160</v>
      </c>
      <c r="U24" s="153">
        <v>0</v>
      </c>
      <c r="V24" s="154">
        <v>185</v>
      </c>
      <c r="W24" s="153">
        <v>0</v>
      </c>
      <c r="X24" s="154">
        <v>180</v>
      </c>
      <c r="Y24" s="153">
        <v>0</v>
      </c>
      <c r="Z24" s="193">
        <f t="shared" si="0"/>
        <v>1925</v>
      </c>
      <c r="AA24" s="161">
        <f t="shared" si="1"/>
        <v>0</v>
      </c>
      <c r="AB24" s="192"/>
      <c r="AC24" s="192"/>
      <c r="AD24" s="192"/>
      <c r="AE24" s="192"/>
      <c r="AF24" s="192"/>
      <c r="AG24" s="156"/>
      <c r="AH24" s="156"/>
      <c r="AI24" s="156"/>
      <c r="AJ24" s="156"/>
      <c r="AK24" s="156"/>
      <c r="AL24" s="156"/>
      <c r="AM24" s="156"/>
      <c r="AO24" s="153" t="s">
        <v>257</v>
      </c>
      <c r="AP24" s="153">
        <v>60</v>
      </c>
      <c r="AQ24" s="153"/>
      <c r="AR24" s="153">
        <v>211</v>
      </c>
      <c r="AS24" s="153"/>
      <c r="AT24" s="124">
        <v>629</v>
      </c>
      <c r="AU24" s="153"/>
      <c r="AV24" s="124">
        <v>373</v>
      </c>
      <c r="AW24" s="153"/>
      <c r="AX24" s="153"/>
      <c r="AY24" s="153"/>
      <c r="AZ24" s="153"/>
      <c r="BA24" s="153"/>
      <c r="BB24" s="153"/>
      <c r="BC24" s="154"/>
      <c r="BD24" s="154"/>
      <c r="BE24" s="154"/>
      <c r="BF24" s="154"/>
      <c r="BG24" s="154"/>
      <c r="BH24" s="154"/>
      <c r="BI24" s="154"/>
      <c r="BJ24" s="154"/>
      <c r="BK24" s="154"/>
      <c r="BL24" s="154"/>
      <c r="BM24" s="154"/>
      <c r="BN24" s="193">
        <f t="shared" si="2"/>
        <v>1273</v>
      </c>
      <c r="BO24" s="161">
        <f t="shared" si="3"/>
        <v>0</v>
      </c>
      <c r="BP24" s="156"/>
      <c r="BQ24" s="156"/>
      <c r="BR24" s="156"/>
      <c r="BS24" s="156"/>
      <c r="BT24" s="156"/>
      <c r="BU24" s="156"/>
      <c r="BV24" s="156"/>
      <c r="BW24" s="156"/>
      <c r="BX24" s="156"/>
      <c r="BY24" s="156"/>
      <c r="BZ24" s="156"/>
      <c r="CA24" s="156"/>
    </row>
    <row r="25" spans="1:79" x14ac:dyDescent="0.2">
      <c r="A25" s="153" t="s">
        <v>258</v>
      </c>
      <c r="B25" s="153">
        <v>140</v>
      </c>
      <c r="C25" s="153">
        <v>0</v>
      </c>
      <c r="D25" s="153">
        <v>150</v>
      </c>
      <c r="E25" s="153">
        <v>0</v>
      </c>
      <c r="F25" s="153">
        <v>180</v>
      </c>
      <c r="G25" s="153">
        <v>0</v>
      </c>
      <c r="H25" s="153">
        <v>160</v>
      </c>
      <c r="I25" s="153">
        <v>0</v>
      </c>
      <c r="J25" s="153">
        <v>170</v>
      </c>
      <c r="K25" s="153">
        <v>0</v>
      </c>
      <c r="L25" s="153">
        <v>150</v>
      </c>
      <c r="M25" s="153">
        <v>0</v>
      </c>
      <c r="N25" s="153">
        <v>150</v>
      </c>
      <c r="O25" s="153">
        <v>0</v>
      </c>
      <c r="P25" s="154">
        <v>150</v>
      </c>
      <c r="Q25" s="153">
        <v>0</v>
      </c>
      <c r="R25" s="154">
        <v>150</v>
      </c>
      <c r="S25" s="153">
        <v>0</v>
      </c>
      <c r="T25" s="154">
        <v>160</v>
      </c>
      <c r="U25" s="153">
        <v>0</v>
      </c>
      <c r="V25" s="154">
        <v>185</v>
      </c>
      <c r="W25" s="153">
        <v>0</v>
      </c>
      <c r="X25" s="154">
        <v>180</v>
      </c>
      <c r="Y25" s="153">
        <v>0</v>
      </c>
      <c r="Z25" s="193">
        <f t="shared" si="0"/>
        <v>1925</v>
      </c>
      <c r="AA25" s="161">
        <f t="shared" si="1"/>
        <v>0</v>
      </c>
      <c r="AB25" s="192"/>
      <c r="AC25" s="192"/>
      <c r="AD25" s="192"/>
      <c r="AE25" s="192"/>
      <c r="AF25" s="192"/>
      <c r="AG25" s="156"/>
      <c r="AH25" s="156"/>
      <c r="AI25" s="156"/>
      <c r="AJ25" s="156"/>
      <c r="AK25" s="156"/>
      <c r="AL25" s="156"/>
      <c r="AM25" s="156"/>
      <c r="AO25" s="153" t="s">
        <v>258</v>
      </c>
      <c r="AP25" s="153">
        <v>47</v>
      </c>
      <c r="AQ25" s="153"/>
      <c r="AR25" s="153">
        <v>183</v>
      </c>
      <c r="AS25" s="153"/>
      <c r="AT25" s="124">
        <v>334</v>
      </c>
      <c r="AU25" s="153"/>
      <c r="AV25" s="124">
        <v>238</v>
      </c>
      <c r="AW25" s="153"/>
      <c r="AX25" s="153"/>
      <c r="AY25" s="153"/>
      <c r="AZ25" s="153"/>
      <c r="BA25" s="153"/>
      <c r="BB25" s="153"/>
      <c r="BC25" s="154"/>
      <c r="BD25" s="154"/>
      <c r="BE25" s="154"/>
      <c r="BF25" s="154"/>
      <c r="BG25" s="154"/>
      <c r="BH25" s="154"/>
      <c r="BI25" s="154"/>
      <c r="BJ25" s="154"/>
      <c r="BK25" s="154"/>
      <c r="BL25" s="154"/>
      <c r="BM25" s="154"/>
      <c r="BN25" s="193">
        <f t="shared" si="2"/>
        <v>802</v>
      </c>
      <c r="BO25" s="161">
        <f t="shared" si="3"/>
        <v>0</v>
      </c>
      <c r="BP25" s="156"/>
      <c r="BQ25" s="156"/>
      <c r="BR25" s="156"/>
      <c r="BS25" s="156"/>
      <c r="BT25" s="156"/>
      <c r="BU25" s="156"/>
      <c r="BV25" s="156"/>
      <c r="BW25" s="156"/>
      <c r="BX25" s="156"/>
      <c r="BY25" s="156"/>
      <c r="BZ25" s="156"/>
      <c r="CA25" s="156"/>
    </row>
    <row r="26" spans="1:79" x14ac:dyDescent="0.2">
      <c r="A26" s="153" t="s">
        <v>259</v>
      </c>
      <c r="B26" s="153">
        <v>80</v>
      </c>
      <c r="C26" s="153">
        <v>0</v>
      </c>
      <c r="D26" s="153">
        <v>90</v>
      </c>
      <c r="E26" s="153">
        <v>0</v>
      </c>
      <c r="F26" s="153">
        <v>115</v>
      </c>
      <c r="G26" s="153">
        <v>0</v>
      </c>
      <c r="H26" s="153">
        <v>90</v>
      </c>
      <c r="I26" s="153">
        <v>0</v>
      </c>
      <c r="J26" s="153">
        <v>95</v>
      </c>
      <c r="K26" s="153">
        <v>0</v>
      </c>
      <c r="L26" s="153">
        <v>95</v>
      </c>
      <c r="M26" s="153">
        <v>0</v>
      </c>
      <c r="N26" s="153">
        <v>90</v>
      </c>
      <c r="O26" s="153">
        <v>0</v>
      </c>
      <c r="P26" s="154">
        <v>90</v>
      </c>
      <c r="Q26" s="153">
        <v>0</v>
      </c>
      <c r="R26" s="154">
        <v>90</v>
      </c>
      <c r="S26" s="153">
        <v>0</v>
      </c>
      <c r="T26" s="154">
        <v>100</v>
      </c>
      <c r="U26" s="153">
        <v>0</v>
      </c>
      <c r="V26" s="154">
        <v>120</v>
      </c>
      <c r="W26" s="153">
        <v>0</v>
      </c>
      <c r="X26" s="154">
        <v>100</v>
      </c>
      <c r="Y26" s="153">
        <v>0</v>
      </c>
      <c r="Z26" s="193">
        <f t="shared" si="0"/>
        <v>1155</v>
      </c>
      <c r="AA26" s="161">
        <f t="shared" si="1"/>
        <v>0</v>
      </c>
      <c r="AB26" s="192"/>
      <c r="AC26" s="192"/>
      <c r="AD26" s="192"/>
      <c r="AE26" s="192"/>
      <c r="AF26" s="192"/>
      <c r="AG26" s="156"/>
      <c r="AH26" s="156"/>
      <c r="AI26" s="156"/>
      <c r="AJ26" s="156"/>
      <c r="AK26" s="156"/>
      <c r="AL26" s="156"/>
      <c r="AM26" s="156"/>
      <c r="AO26" s="153" t="s">
        <v>259</v>
      </c>
      <c r="AP26" s="153">
        <v>50</v>
      </c>
      <c r="AQ26" s="153"/>
      <c r="AR26" s="153">
        <v>185</v>
      </c>
      <c r="AS26" s="153"/>
      <c r="AT26" s="124">
        <v>356</v>
      </c>
      <c r="AU26" s="153"/>
      <c r="AV26" s="124">
        <v>93</v>
      </c>
      <c r="AW26" s="153"/>
      <c r="AX26" s="153"/>
      <c r="AY26" s="153"/>
      <c r="AZ26" s="153"/>
      <c r="BA26" s="153"/>
      <c r="BB26" s="153"/>
      <c r="BC26" s="154"/>
      <c r="BD26" s="154"/>
      <c r="BE26" s="154"/>
      <c r="BF26" s="154"/>
      <c r="BG26" s="154"/>
      <c r="BH26" s="154"/>
      <c r="BI26" s="154"/>
      <c r="BJ26" s="154"/>
      <c r="BK26" s="154"/>
      <c r="BL26" s="154"/>
      <c r="BM26" s="154"/>
      <c r="BN26" s="193">
        <f t="shared" si="2"/>
        <v>684</v>
      </c>
      <c r="BO26" s="161">
        <f t="shared" si="3"/>
        <v>0</v>
      </c>
      <c r="BP26" s="156"/>
      <c r="BQ26" s="156"/>
      <c r="BR26" s="156"/>
      <c r="BS26" s="156"/>
      <c r="BT26" s="156"/>
      <c r="BU26" s="156"/>
      <c r="BV26" s="156"/>
      <c r="BW26" s="156"/>
      <c r="BX26" s="156"/>
      <c r="BY26" s="156"/>
      <c r="BZ26" s="156"/>
      <c r="CA26" s="156"/>
    </row>
    <row r="27" spans="1:79" x14ac:dyDescent="0.2">
      <c r="A27" s="153" t="s">
        <v>260</v>
      </c>
      <c r="B27" s="153">
        <v>80</v>
      </c>
      <c r="C27" s="153">
        <v>0</v>
      </c>
      <c r="D27" s="153">
        <v>90</v>
      </c>
      <c r="E27" s="153">
        <v>0</v>
      </c>
      <c r="F27" s="153">
        <v>115</v>
      </c>
      <c r="G27" s="153">
        <v>0</v>
      </c>
      <c r="H27" s="153">
        <v>90</v>
      </c>
      <c r="I27" s="153">
        <v>0</v>
      </c>
      <c r="J27" s="153">
        <v>95</v>
      </c>
      <c r="K27" s="153">
        <v>0</v>
      </c>
      <c r="L27" s="153">
        <v>95</v>
      </c>
      <c r="M27" s="153">
        <v>0</v>
      </c>
      <c r="N27" s="153">
        <v>90</v>
      </c>
      <c r="O27" s="153">
        <v>0</v>
      </c>
      <c r="P27" s="154">
        <v>90</v>
      </c>
      <c r="Q27" s="153">
        <v>0</v>
      </c>
      <c r="R27" s="154">
        <v>90</v>
      </c>
      <c r="S27" s="153">
        <v>0</v>
      </c>
      <c r="T27" s="154">
        <v>100</v>
      </c>
      <c r="U27" s="153">
        <v>0</v>
      </c>
      <c r="V27" s="154">
        <v>120</v>
      </c>
      <c r="W27" s="153">
        <v>0</v>
      </c>
      <c r="X27" s="154">
        <v>100</v>
      </c>
      <c r="Y27" s="153">
        <v>0</v>
      </c>
      <c r="Z27" s="193">
        <f t="shared" si="0"/>
        <v>1155</v>
      </c>
      <c r="AA27" s="161">
        <f t="shared" si="1"/>
        <v>0</v>
      </c>
      <c r="AB27" s="192"/>
      <c r="AC27" s="192"/>
      <c r="AD27" s="192"/>
      <c r="AE27" s="192"/>
      <c r="AF27" s="192"/>
      <c r="AG27" s="156"/>
      <c r="AH27" s="156"/>
      <c r="AI27" s="156"/>
      <c r="AJ27" s="156"/>
      <c r="AK27" s="156"/>
      <c r="AL27" s="156"/>
      <c r="AM27" s="156"/>
      <c r="AO27" s="153" t="s">
        <v>260</v>
      </c>
      <c r="AP27" s="153">
        <v>32</v>
      </c>
      <c r="AQ27" s="153"/>
      <c r="AR27" s="153">
        <v>68</v>
      </c>
      <c r="AS27" s="153"/>
      <c r="AT27" s="124">
        <v>487</v>
      </c>
      <c r="AU27" s="153"/>
      <c r="AV27" s="124">
        <v>306</v>
      </c>
      <c r="AW27" s="153"/>
      <c r="AX27" s="153"/>
      <c r="AY27" s="153"/>
      <c r="AZ27" s="153"/>
      <c r="BA27" s="153"/>
      <c r="BB27" s="153"/>
      <c r="BC27" s="154"/>
      <c r="BD27" s="154"/>
      <c r="BE27" s="154"/>
      <c r="BF27" s="154"/>
      <c r="BG27" s="154"/>
      <c r="BH27" s="154"/>
      <c r="BI27" s="154"/>
      <c r="BJ27" s="154"/>
      <c r="BK27" s="154"/>
      <c r="BL27" s="154"/>
      <c r="BM27" s="154"/>
      <c r="BN27" s="193">
        <f t="shared" si="2"/>
        <v>893</v>
      </c>
      <c r="BO27" s="161">
        <f t="shared" si="3"/>
        <v>0</v>
      </c>
      <c r="BP27" s="156"/>
      <c r="BQ27" s="156"/>
      <c r="BR27" s="156"/>
      <c r="BS27" s="156"/>
      <c r="BT27" s="156"/>
      <c r="BU27" s="156"/>
      <c r="BV27" s="156"/>
      <c r="BW27" s="156"/>
      <c r="BX27" s="156"/>
      <c r="BY27" s="156"/>
      <c r="BZ27" s="156"/>
      <c r="CA27" s="156"/>
    </row>
    <row r="28" spans="1:79" x14ac:dyDescent="0.2">
      <c r="A28" s="153" t="s">
        <v>261</v>
      </c>
      <c r="B28" s="153">
        <v>80</v>
      </c>
      <c r="C28" s="153">
        <v>0</v>
      </c>
      <c r="D28" s="153">
        <v>90</v>
      </c>
      <c r="E28" s="153">
        <v>0</v>
      </c>
      <c r="F28" s="153">
        <v>115</v>
      </c>
      <c r="G28" s="153">
        <v>0</v>
      </c>
      <c r="H28" s="153">
        <v>90</v>
      </c>
      <c r="I28" s="153">
        <v>0</v>
      </c>
      <c r="J28" s="153">
        <v>95</v>
      </c>
      <c r="K28" s="153">
        <v>0</v>
      </c>
      <c r="L28" s="153">
        <v>95</v>
      </c>
      <c r="M28" s="153">
        <v>0</v>
      </c>
      <c r="N28" s="153">
        <v>90</v>
      </c>
      <c r="O28" s="153">
        <v>0</v>
      </c>
      <c r="P28" s="154">
        <v>90</v>
      </c>
      <c r="Q28" s="153">
        <v>0</v>
      </c>
      <c r="R28" s="154">
        <v>90</v>
      </c>
      <c r="S28" s="153">
        <v>0</v>
      </c>
      <c r="T28" s="154">
        <v>100</v>
      </c>
      <c r="U28" s="153">
        <v>0</v>
      </c>
      <c r="V28" s="154">
        <v>120</v>
      </c>
      <c r="W28" s="153">
        <v>0</v>
      </c>
      <c r="X28" s="154">
        <v>100</v>
      </c>
      <c r="Y28" s="153">
        <v>0</v>
      </c>
      <c r="Z28" s="193">
        <f t="shared" si="0"/>
        <v>1155</v>
      </c>
      <c r="AA28" s="161">
        <f t="shared" si="1"/>
        <v>0</v>
      </c>
      <c r="AB28" s="192"/>
      <c r="AC28" s="192"/>
      <c r="AD28" s="192"/>
      <c r="AE28" s="192"/>
      <c r="AF28" s="192"/>
      <c r="AG28" s="156"/>
      <c r="AH28" s="156"/>
      <c r="AI28" s="156"/>
      <c r="AJ28" s="156"/>
      <c r="AK28" s="156"/>
      <c r="AL28" s="156"/>
      <c r="AM28" s="156"/>
      <c r="AO28" s="153" t="s">
        <v>261</v>
      </c>
      <c r="AP28" s="153">
        <v>19</v>
      </c>
      <c r="AQ28" s="153"/>
      <c r="AR28" s="153">
        <v>75</v>
      </c>
      <c r="AS28" s="153"/>
      <c r="AT28" s="124">
        <v>362</v>
      </c>
      <c r="AU28" s="153"/>
      <c r="AV28" s="124">
        <v>204</v>
      </c>
      <c r="AW28" s="153"/>
      <c r="AX28" s="153"/>
      <c r="AY28" s="153"/>
      <c r="AZ28" s="153"/>
      <c r="BA28" s="153"/>
      <c r="BB28" s="153"/>
      <c r="BC28" s="154"/>
      <c r="BD28" s="154"/>
      <c r="BE28" s="154"/>
      <c r="BF28" s="154"/>
      <c r="BG28" s="154"/>
      <c r="BH28" s="154"/>
      <c r="BI28" s="154"/>
      <c r="BJ28" s="154"/>
      <c r="BK28" s="154"/>
      <c r="BL28" s="154"/>
      <c r="BM28" s="154"/>
      <c r="BN28" s="193">
        <f t="shared" si="2"/>
        <v>660</v>
      </c>
      <c r="BO28" s="161">
        <f t="shared" si="3"/>
        <v>0</v>
      </c>
      <c r="BP28" s="156"/>
      <c r="BQ28" s="156"/>
      <c r="BR28" s="156"/>
      <c r="BS28" s="156"/>
      <c r="BT28" s="156"/>
      <c r="BU28" s="156"/>
      <c r="BV28" s="156"/>
      <c r="BW28" s="156"/>
      <c r="BX28" s="156"/>
      <c r="BY28" s="156"/>
      <c r="BZ28" s="156"/>
      <c r="CA28" s="156"/>
    </row>
    <row r="29" spans="1:79" x14ac:dyDescent="0.2">
      <c r="A29" s="153" t="s">
        <v>262</v>
      </c>
      <c r="B29" s="153">
        <v>150</v>
      </c>
      <c r="C29" s="153">
        <v>0</v>
      </c>
      <c r="D29" s="153">
        <v>150</v>
      </c>
      <c r="E29" s="153">
        <v>0</v>
      </c>
      <c r="F29" s="153">
        <v>185</v>
      </c>
      <c r="G29" s="153">
        <v>0</v>
      </c>
      <c r="H29" s="153">
        <v>150</v>
      </c>
      <c r="I29" s="153">
        <v>0</v>
      </c>
      <c r="J29" s="153">
        <v>150</v>
      </c>
      <c r="K29" s="153">
        <v>0</v>
      </c>
      <c r="L29" s="153">
        <v>150</v>
      </c>
      <c r="M29" s="153">
        <v>0</v>
      </c>
      <c r="N29" s="153">
        <v>150</v>
      </c>
      <c r="O29" s="153">
        <v>0</v>
      </c>
      <c r="P29" s="154">
        <v>150</v>
      </c>
      <c r="Q29" s="153">
        <v>0</v>
      </c>
      <c r="R29" s="154">
        <v>150</v>
      </c>
      <c r="S29" s="153">
        <v>0</v>
      </c>
      <c r="T29" s="154">
        <v>160</v>
      </c>
      <c r="U29" s="153">
        <v>0</v>
      </c>
      <c r="V29" s="154">
        <v>190</v>
      </c>
      <c r="W29" s="153">
        <v>0</v>
      </c>
      <c r="X29" s="154">
        <v>190</v>
      </c>
      <c r="Y29" s="153">
        <v>0</v>
      </c>
      <c r="Z29" s="193">
        <f t="shared" si="0"/>
        <v>1925</v>
      </c>
      <c r="AA29" s="161">
        <f t="shared" si="1"/>
        <v>0</v>
      </c>
      <c r="AB29" s="192"/>
      <c r="AC29" s="192"/>
      <c r="AD29" s="192"/>
      <c r="AE29" s="192"/>
      <c r="AF29" s="192"/>
      <c r="AG29" s="156"/>
      <c r="AH29" s="156"/>
      <c r="AI29" s="156"/>
      <c r="AJ29" s="156"/>
      <c r="AK29" s="156"/>
      <c r="AL29" s="156"/>
      <c r="AM29" s="156"/>
      <c r="AO29" s="153" t="s">
        <v>262</v>
      </c>
      <c r="AP29" s="153">
        <v>28</v>
      </c>
      <c r="AQ29" s="153"/>
      <c r="AR29" s="153">
        <v>233</v>
      </c>
      <c r="AS29" s="153"/>
      <c r="AT29" s="124">
        <v>793</v>
      </c>
      <c r="AU29" s="153"/>
      <c r="AV29" s="124">
        <v>452</v>
      </c>
      <c r="AW29" s="153"/>
      <c r="AX29" s="153"/>
      <c r="AY29" s="153"/>
      <c r="AZ29" s="153"/>
      <c r="BA29" s="153"/>
      <c r="BB29" s="153"/>
      <c r="BC29" s="154"/>
      <c r="BD29" s="154"/>
      <c r="BE29" s="154"/>
      <c r="BF29" s="154"/>
      <c r="BG29" s="154"/>
      <c r="BH29" s="154"/>
      <c r="BI29" s="154"/>
      <c r="BJ29" s="154"/>
      <c r="BK29" s="154"/>
      <c r="BL29" s="154"/>
      <c r="BM29" s="154"/>
      <c r="BN29" s="193">
        <f t="shared" si="2"/>
        <v>1506</v>
      </c>
      <c r="BO29" s="161">
        <f t="shared" si="3"/>
        <v>0</v>
      </c>
      <c r="BP29" s="156"/>
      <c r="BQ29" s="156"/>
      <c r="BR29" s="156"/>
      <c r="BS29" s="156"/>
      <c r="BT29" s="156"/>
      <c r="BU29" s="156"/>
      <c r="BV29" s="156"/>
      <c r="BW29" s="156"/>
      <c r="BX29" s="156"/>
      <c r="BY29" s="156"/>
      <c r="BZ29" s="156"/>
      <c r="CA29" s="156"/>
    </row>
    <row r="30" spans="1:79" x14ac:dyDescent="0.2">
      <c r="A30" s="153" t="s">
        <v>263</v>
      </c>
      <c r="B30" s="153">
        <v>180</v>
      </c>
      <c r="C30" s="153">
        <v>0</v>
      </c>
      <c r="D30" s="153">
        <v>250</v>
      </c>
      <c r="E30" s="153">
        <v>0</v>
      </c>
      <c r="F30" s="153">
        <v>280</v>
      </c>
      <c r="G30" s="153">
        <v>0</v>
      </c>
      <c r="H30" s="153">
        <v>280</v>
      </c>
      <c r="I30" s="153">
        <v>0</v>
      </c>
      <c r="J30" s="153">
        <v>280</v>
      </c>
      <c r="K30" s="153">
        <v>0</v>
      </c>
      <c r="L30" s="153">
        <v>250</v>
      </c>
      <c r="M30" s="153">
        <v>0</v>
      </c>
      <c r="N30" s="153">
        <v>250</v>
      </c>
      <c r="O30" s="153">
        <v>0</v>
      </c>
      <c r="P30" s="154">
        <v>250</v>
      </c>
      <c r="Q30" s="153">
        <v>0</v>
      </c>
      <c r="R30" s="154">
        <v>250</v>
      </c>
      <c r="S30" s="153">
        <v>0</v>
      </c>
      <c r="T30" s="154">
        <v>270</v>
      </c>
      <c r="U30" s="153">
        <v>0</v>
      </c>
      <c r="V30" s="154">
        <v>290</v>
      </c>
      <c r="W30" s="153">
        <v>0</v>
      </c>
      <c r="X30" s="154">
        <v>250</v>
      </c>
      <c r="Y30" s="153">
        <v>0</v>
      </c>
      <c r="Z30" s="193">
        <f t="shared" si="0"/>
        <v>3080</v>
      </c>
      <c r="AA30" s="161">
        <f t="shared" si="1"/>
        <v>0</v>
      </c>
      <c r="AB30" s="192"/>
      <c r="AC30" s="192"/>
      <c r="AD30" s="192"/>
      <c r="AE30" s="192"/>
      <c r="AF30" s="192"/>
      <c r="AG30" s="156"/>
      <c r="AH30" s="156"/>
      <c r="AI30" s="156"/>
      <c r="AJ30" s="156"/>
      <c r="AK30" s="156"/>
      <c r="AL30" s="156"/>
      <c r="AM30" s="156"/>
      <c r="AO30" s="153" t="s">
        <v>263</v>
      </c>
      <c r="AP30" s="153">
        <f>8+6</f>
        <v>14</v>
      </c>
      <c r="AQ30" s="153"/>
      <c r="AR30" s="153">
        <v>458</v>
      </c>
      <c r="AS30" s="153"/>
      <c r="AT30" s="124">
        <v>284</v>
      </c>
      <c r="AU30" s="153"/>
      <c r="AV30" s="124">
        <v>182</v>
      </c>
      <c r="AW30" s="153"/>
      <c r="AX30" s="153"/>
      <c r="AY30" s="153"/>
      <c r="AZ30" s="153"/>
      <c r="BA30" s="153"/>
      <c r="BB30" s="153"/>
      <c r="BC30" s="154"/>
      <c r="BD30" s="154"/>
      <c r="BE30" s="154"/>
      <c r="BF30" s="154"/>
      <c r="BG30" s="154"/>
      <c r="BH30" s="154"/>
      <c r="BI30" s="154"/>
      <c r="BJ30" s="154"/>
      <c r="BK30" s="154"/>
      <c r="BL30" s="154"/>
      <c r="BM30" s="154"/>
      <c r="BN30" s="193">
        <f t="shared" si="2"/>
        <v>938</v>
      </c>
      <c r="BO30" s="161">
        <f t="shared" si="3"/>
        <v>0</v>
      </c>
      <c r="BP30" s="156"/>
      <c r="BQ30" s="156"/>
      <c r="BR30" s="156"/>
      <c r="BS30" s="156"/>
      <c r="BT30" s="156"/>
      <c r="BU30" s="156"/>
      <c r="BV30" s="156"/>
      <c r="BW30" s="156"/>
      <c r="BX30" s="156"/>
      <c r="BY30" s="156"/>
      <c r="BZ30" s="156"/>
      <c r="CA30" s="156"/>
    </row>
    <row r="31" spans="1:79" x14ac:dyDescent="0.2">
      <c r="A31" s="153" t="s">
        <v>264</v>
      </c>
      <c r="B31" s="153">
        <v>10</v>
      </c>
      <c r="C31" s="153">
        <v>0</v>
      </c>
      <c r="D31" s="153">
        <v>25</v>
      </c>
      <c r="E31" s="153">
        <v>0</v>
      </c>
      <c r="F31" s="153">
        <v>40</v>
      </c>
      <c r="G31" s="153">
        <v>0</v>
      </c>
      <c r="H31" s="153">
        <v>30</v>
      </c>
      <c r="I31" s="153">
        <v>0</v>
      </c>
      <c r="J31" s="153">
        <v>40</v>
      </c>
      <c r="K31" s="153">
        <v>0</v>
      </c>
      <c r="L31" s="153">
        <v>35</v>
      </c>
      <c r="M31" s="153">
        <v>0</v>
      </c>
      <c r="N31" s="153">
        <v>30</v>
      </c>
      <c r="O31" s="153">
        <v>0</v>
      </c>
      <c r="P31" s="154">
        <v>20</v>
      </c>
      <c r="Q31" s="153">
        <v>0</v>
      </c>
      <c r="R31" s="154">
        <v>30</v>
      </c>
      <c r="S31" s="153">
        <v>0</v>
      </c>
      <c r="T31" s="154">
        <v>30</v>
      </c>
      <c r="U31" s="153">
        <v>0</v>
      </c>
      <c r="V31" s="154">
        <v>55</v>
      </c>
      <c r="W31" s="153">
        <v>0</v>
      </c>
      <c r="X31" s="154">
        <v>40</v>
      </c>
      <c r="Y31" s="153">
        <v>0</v>
      </c>
      <c r="Z31" s="193">
        <f t="shared" si="0"/>
        <v>385</v>
      </c>
      <c r="AA31" s="161">
        <f t="shared" si="1"/>
        <v>0</v>
      </c>
      <c r="AB31" s="192"/>
      <c r="AC31" s="192"/>
      <c r="AD31" s="192"/>
      <c r="AE31" s="192"/>
      <c r="AF31" s="192"/>
      <c r="AG31" s="156"/>
      <c r="AH31" s="156"/>
      <c r="AI31" s="156"/>
      <c r="AJ31" s="156"/>
      <c r="AK31" s="156"/>
      <c r="AL31" s="156"/>
      <c r="AM31" s="156"/>
      <c r="AO31" s="153" t="s">
        <v>264</v>
      </c>
      <c r="AP31" s="153">
        <v>7</v>
      </c>
      <c r="AQ31" s="153"/>
      <c r="AR31" s="153">
        <v>39</v>
      </c>
      <c r="AS31" s="153"/>
      <c r="AT31" s="124">
        <v>81</v>
      </c>
      <c r="AU31" s="153"/>
      <c r="AV31" s="124">
        <v>25</v>
      </c>
      <c r="AW31" s="153"/>
      <c r="AX31" s="153"/>
      <c r="AY31" s="153"/>
      <c r="AZ31" s="153"/>
      <c r="BA31" s="153"/>
      <c r="BB31" s="153"/>
      <c r="BC31" s="154"/>
      <c r="BD31" s="154"/>
      <c r="BE31" s="154"/>
      <c r="BF31" s="154"/>
      <c r="BG31" s="154"/>
      <c r="BH31" s="154"/>
      <c r="BI31" s="154"/>
      <c r="BJ31" s="154"/>
      <c r="BK31" s="154"/>
      <c r="BL31" s="154"/>
      <c r="BM31" s="154"/>
      <c r="BN31" s="193">
        <f t="shared" si="2"/>
        <v>152</v>
      </c>
      <c r="BO31" s="161">
        <f t="shared" si="3"/>
        <v>0</v>
      </c>
      <c r="BP31" s="156"/>
      <c r="BQ31" s="156"/>
      <c r="BR31" s="156"/>
      <c r="BS31" s="156"/>
      <c r="BT31" s="156"/>
      <c r="BU31" s="156"/>
      <c r="BV31" s="156"/>
      <c r="BW31" s="156"/>
      <c r="BX31" s="156"/>
      <c r="BY31" s="156"/>
      <c r="BZ31" s="156"/>
      <c r="CA31" s="156"/>
    </row>
    <row r="32" spans="1:79" x14ac:dyDescent="0.2">
      <c r="A32" s="158" t="s">
        <v>265</v>
      </c>
      <c r="B32" s="155">
        <f>SUM(B11:B31)</f>
        <v>2470</v>
      </c>
      <c r="C32" s="155">
        <f t="shared" ref="C32:AM32" si="4">SUM(C11:C31)</f>
        <v>0</v>
      </c>
      <c r="D32" s="155">
        <f t="shared" si="4"/>
        <v>3040</v>
      </c>
      <c r="E32" s="155">
        <f t="shared" si="4"/>
        <v>0</v>
      </c>
      <c r="F32" s="155">
        <f t="shared" si="4"/>
        <v>3670</v>
      </c>
      <c r="G32" s="155">
        <f t="shared" si="4"/>
        <v>0</v>
      </c>
      <c r="H32" s="155">
        <f t="shared" si="4"/>
        <v>3188</v>
      </c>
      <c r="I32" s="155">
        <f t="shared" si="4"/>
        <v>0</v>
      </c>
      <c r="J32" s="155">
        <f t="shared" si="4"/>
        <v>3305</v>
      </c>
      <c r="K32" s="155">
        <f t="shared" si="4"/>
        <v>0</v>
      </c>
      <c r="L32" s="155">
        <f t="shared" si="4"/>
        <v>3045</v>
      </c>
      <c r="M32" s="155">
        <f t="shared" si="4"/>
        <v>0</v>
      </c>
      <c r="N32" s="155">
        <f t="shared" si="4"/>
        <v>3020</v>
      </c>
      <c r="O32" s="155">
        <f t="shared" si="4"/>
        <v>0</v>
      </c>
      <c r="P32" s="155">
        <f t="shared" si="4"/>
        <v>3045</v>
      </c>
      <c r="Q32" s="155">
        <f t="shared" si="4"/>
        <v>0</v>
      </c>
      <c r="R32" s="155">
        <f t="shared" si="4"/>
        <v>3105</v>
      </c>
      <c r="S32" s="155">
        <f t="shared" si="4"/>
        <v>0</v>
      </c>
      <c r="T32" s="155">
        <f t="shared" si="4"/>
        <v>3275</v>
      </c>
      <c r="U32" s="155">
        <f t="shared" si="4"/>
        <v>0</v>
      </c>
      <c r="V32" s="155">
        <f t="shared" si="4"/>
        <v>3875</v>
      </c>
      <c r="W32" s="155">
        <f t="shared" si="4"/>
        <v>0</v>
      </c>
      <c r="X32" s="155">
        <f t="shared" si="4"/>
        <v>3462</v>
      </c>
      <c r="Y32" s="155">
        <f t="shared" si="4"/>
        <v>0</v>
      </c>
      <c r="Z32" s="155">
        <f t="shared" si="4"/>
        <v>38500</v>
      </c>
      <c r="AA32" s="161">
        <f t="shared" si="4"/>
        <v>0</v>
      </c>
      <c r="AB32" s="155">
        <f t="shared" si="4"/>
        <v>0</v>
      </c>
      <c r="AC32" s="155">
        <f t="shared" si="4"/>
        <v>0</v>
      </c>
      <c r="AD32" s="155">
        <f t="shared" si="4"/>
        <v>0</v>
      </c>
      <c r="AE32" s="155">
        <f t="shared" si="4"/>
        <v>0</v>
      </c>
      <c r="AF32" s="155">
        <f t="shared" si="4"/>
        <v>0</v>
      </c>
      <c r="AG32" s="155">
        <f t="shared" si="4"/>
        <v>0</v>
      </c>
      <c r="AH32" s="155">
        <f t="shared" si="4"/>
        <v>0</v>
      </c>
      <c r="AI32" s="155">
        <f t="shared" si="4"/>
        <v>0</v>
      </c>
      <c r="AJ32" s="155">
        <f t="shared" si="4"/>
        <v>0</v>
      </c>
      <c r="AK32" s="155">
        <f t="shared" si="4"/>
        <v>0</v>
      </c>
      <c r="AL32" s="155">
        <f t="shared" si="4"/>
        <v>0</v>
      </c>
      <c r="AM32" s="155">
        <f t="shared" si="4"/>
        <v>0</v>
      </c>
      <c r="AO32" s="158" t="s">
        <v>265</v>
      </c>
      <c r="AP32" s="155">
        <f t="shared" ref="AP32:BB32" si="5">SUM(AP11:AP31)</f>
        <v>523</v>
      </c>
      <c r="AQ32" s="155">
        <f t="shared" si="5"/>
        <v>0</v>
      </c>
      <c r="AR32" s="155">
        <f t="shared" si="5"/>
        <v>4003</v>
      </c>
      <c r="AS32" s="155">
        <f t="shared" si="5"/>
        <v>0</v>
      </c>
      <c r="AT32" s="155">
        <f t="shared" si="5"/>
        <v>9503</v>
      </c>
      <c r="AU32" s="155">
        <f t="shared" si="5"/>
        <v>0</v>
      </c>
      <c r="AV32" s="155">
        <f t="shared" si="5"/>
        <v>4839</v>
      </c>
      <c r="AW32" s="155">
        <f t="shared" si="5"/>
        <v>0</v>
      </c>
      <c r="AX32" s="155">
        <f t="shared" si="5"/>
        <v>0</v>
      </c>
      <c r="AY32" s="155">
        <f t="shared" si="5"/>
        <v>0</v>
      </c>
      <c r="AZ32" s="155">
        <f t="shared" si="5"/>
        <v>0</v>
      </c>
      <c r="BA32" s="155">
        <f t="shared" si="5"/>
        <v>0</v>
      </c>
      <c r="BB32" s="155">
        <f t="shared" si="5"/>
        <v>0</v>
      </c>
      <c r="BC32" s="155">
        <f>SUM(BC11:BC31)</f>
        <v>0</v>
      </c>
      <c r="BD32" s="155">
        <f t="shared" ref="BD32:CA32" si="6">SUM(BD11:BD31)</f>
        <v>0</v>
      </c>
      <c r="BE32" s="155">
        <f t="shared" si="6"/>
        <v>0</v>
      </c>
      <c r="BF32" s="155">
        <f t="shared" si="6"/>
        <v>0</v>
      </c>
      <c r="BG32" s="155">
        <f t="shared" si="6"/>
        <v>0</v>
      </c>
      <c r="BH32" s="155">
        <f t="shared" si="6"/>
        <v>0</v>
      </c>
      <c r="BI32" s="155">
        <f t="shared" si="6"/>
        <v>0</v>
      </c>
      <c r="BJ32" s="155">
        <f t="shared" si="6"/>
        <v>0</v>
      </c>
      <c r="BK32" s="155">
        <f t="shared" si="6"/>
        <v>0</v>
      </c>
      <c r="BL32" s="155">
        <f t="shared" si="6"/>
        <v>0</v>
      </c>
      <c r="BM32" s="155">
        <f t="shared" si="6"/>
        <v>0</v>
      </c>
      <c r="BN32" s="194">
        <f t="shared" si="6"/>
        <v>18868</v>
      </c>
      <c r="BO32" s="162">
        <f t="shared" si="6"/>
        <v>0</v>
      </c>
      <c r="BP32" s="155">
        <f t="shared" si="6"/>
        <v>0</v>
      </c>
      <c r="BQ32" s="155">
        <f t="shared" si="6"/>
        <v>0</v>
      </c>
      <c r="BR32" s="155">
        <f t="shared" si="6"/>
        <v>0</v>
      </c>
      <c r="BS32" s="155">
        <f t="shared" si="6"/>
        <v>0</v>
      </c>
      <c r="BT32" s="155">
        <f t="shared" si="6"/>
        <v>0</v>
      </c>
      <c r="BU32" s="155">
        <f t="shared" si="6"/>
        <v>0</v>
      </c>
      <c r="BV32" s="155">
        <f t="shared" si="6"/>
        <v>0</v>
      </c>
      <c r="BW32" s="155">
        <f t="shared" si="6"/>
        <v>0</v>
      </c>
      <c r="BX32" s="155">
        <f t="shared" si="6"/>
        <v>0</v>
      </c>
      <c r="BY32" s="155">
        <f t="shared" si="6"/>
        <v>0</v>
      </c>
      <c r="BZ32" s="155">
        <f t="shared" si="6"/>
        <v>0</v>
      </c>
      <c r="CA32" s="155">
        <f t="shared" si="6"/>
        <v>0</v>
      </c>
    </row>
    <row r="34" spans="1:79" ht="15" x14ac:dyDescent="0.2">
      <c r="A34" s="207" t="s">
        <v>224</v>
      </c>
      <c r="B34" s="670"/>
      <c r="C34" s="670"/>
      <c r="D34" s="670"/>
      <c r="E34" s="670"/>
      <c r="F34" s="670"/>
      <c r="G34" s="670"/>
      <c r="H34" s="670"/>
      <c r="I34" s="670"/>
      <c r="J34" s="670"/>
      <c r="K34" s="670"/>
      <c r="L34" s="670"/>
      <c r="M34" s="670"/>
      <c r="N34" s="670"/>
      <c r="O34" s="670"/>
      <c r="P34" s="670"/>
      <c r="Q34" s="670"/>
      <c r="R34" s="670"/>
      <c r="S34" s="670"/>
      <c r="T34" s="670"/>
      <c r="U34" s="670"/>
      <c r="V34" s="670"/>
      <c r="W34" s="670"/>
      <c r="X34" s="670"/>
      <c r="Y34" s="670"/>
      <c r="Z34" s="670"/>
      <c r="AA34" s="670"/>
      <c r="AB34" s="670"/>
      <c r="AC34" s="670"/>
      <c r="AD34" s="670"/>
      <c r="AE34" s="670"/>
      <c r="AF34" s="670"/>
      <c r="AG34" s="670"/>
      <c r="AH34" s="670"/>
      <c r="AI34" s="670"/>
      <c r="AJ34" s="670"/>
      <c r="AK34" s="670"/>
      <c r="AL34" s="670"/>
      <c r="AM34" s="670"/>
      <c r="AN34" s="670"/>
      <c r="AO34" s="670"/>
      <c r="AP34" s="670"/>
      <c r="AQ34" s="670"/>
      <c r="AR34" s="670"/>
      <c r="AS34" s="670"/>
      <c r="AT34" s="670"/>
      <c r="AU34" s="670"/>
      <c r="AV34" s="670"/>
      <c r="AW34" s="670"/>
      <c r="AX34" s="670"/>
      <c r="AY34" s="670"/>
      <c r="AZ34" s="670"/>
      <c r="BA34" s="670"/>
      <c r="BB34" s="670"/>
      <c r="BC34" s="670"/>
      <c r="BD34" s="670"/>
      <c r="BE34" s="670"/>
      <c r="BF34" s="670"/>
      <c r="BG34" s="670"/>
      <c r="BH34" s="670"/>
      <c r="BI34" s="670"/>
      <c r="BJ34" s="670"/>
      <c r="BK34" s="670"/>
      <c r="BL34" s="670"/>
      <c r="BM34" s="670"/>
      <c r="BN34" s="670"/>
      <c r="BO34" s="670"/>
      <c r="BP34" s="670"/>
      <c r="BQ34" s="670"/>
      <c r="BR34" s="670"/>
      <c r="BS34" s="670"/>
      <c r="BT34" s="670"/>
      <c r="BU34" s="670"/>
      <c r="BV34" s="670"/>
      <c r="BW34" s="670"/>
      <c r="BX34" s="670"/>
      <c r="BY34" s="670"/>
      <c r="BZ34" s="670"/>
      <c r="CA34" s="670"/>
    </row>
    <row r="35" spans="1:79" ht="29.25" customHeight="1" x14ac:dyDescent="0.2">
      <c r="A35" s="208" t="s">
        <v>225</v>
      </c>
      <c r="B35" s="665" t="s">
        <v>266</v>
      </c>
      <c r="C35" s="666"/>
      <c r="D35" s="666"/>
      <c r="E35" s="666"/>
      <c r="F35" s="666"/>
      <c r="G35" s="666"/>
      <c r="H35" s="666"/>
      <c r="I35" s="666"/>
      <c r="J35" s="666"/>
      <c r="K35" s="666"/>
      <c r="L35" s="666"/>
      <c r="M35" s="666"/>
      <c r="N35" s="666"/>
      <c r="O35" s="666"/>
      <c r="P35" s="666"/>
      <c r="Q35" s="666"/>
      <c r="R35" s="666"/>
      <c r="S35" s="666"/>
      <c r="T35" s="666"/>
      <c r="U35" s="666"/>
      <c r="V35" s="666"/>
      <c r="W35" s="666"/>
      <c r="X35" s="666"/>
      <c r="Y35" s="666"/>
      <c r="Z35" s="666"/>
      <c r="AA35" s="666"/>
      <c r="AB35" s="666"/>
      <c r="AC35" s="666"/>
      <c r="AD35" s="666"/>
      <c r="AE35" s="666"/>
      <c r="AF35" s="666"/>
      <c r="AG35" s="666"/>
      <c r="AH35" s="666"/>
      <c r="AI35" s="666"/>
      <c r="AJ35" s="666"/>
      <c r="AK35" s="666"/>
      <c r="AL35" s="666"/>
      <c r="AM35" s="666"/>
      <c r="AN35" s="666"/>
      <c r="AO35" s="666"/>
      <c r="AP35" s="666"/>
      <c r="AQ35" s="666"/>
      <c r="AR35" s="666"/>
      <c r="AS35" s="666"/>
      <c r="AT35" s="666"/>
      <c r="AU35" s="666"/>
      <c r="AV35" s="666"/>
      <c r="AW35" s="666"/>
      <c r="AX35" s="666"/>
      <c r="AY35" s="666"/>
      <c r="AZ35" s="666"/>
      <c r="BA35" s="666"/>
      <c r="BB35" s="666"/>
      <c r="BC35" s="666"/>
      <c r="BD35" s="666"/>
      <c r="BE35" s="666"/>
      <c r="BF35" s="666"/>
      <c r="BG35" s="666"/>
      <c r="BH35" s="666"/>
      <c r="BI35" s="666"/>
      <c r="BJ35" s="666"/>
      <c r="BK35" s="666"/>
      <c r="BL35" s="666"/>
      <c r="BM35" s="666"/>
      <c r="BN35" s="666"/>
      <c r="BO35" s="666"/>
      <c r="BP35" s="666"/>
      <c r="BQ35" s="666"/>
      <c r="BR35" s="666"/>
      <c r="BS35" s="666"/>
      <c r="BT35" s="666"/>
      <c r="BU35" s="666"/>
      <c r="BV35" s="666"/>
      <c r="BW35" s="666"/>
      <c r="BX35" s="666"/>
      <c r="BY35" s="666"/>
      <c r="BZ35" s="666"/>
      <c r="CA35" s="667"/>
    </row>
    <row r="36" spans="1:79" ht="6" customHeight="1" x14ac:dyDescent="0.2">
      <c r="A36" s="209"/>
      <c r="B36" s="209"/>
      <c r="C36" s="209"/>
      <c r="D36" s="209"/>
      <c r="E36" s="209"/>
      <c r="F36" s="209"/>
      <c r="G36" s="209"/>
      <c r="H36" s="209"/>
      <c r="I36" s="209"/>
      <c r="J36" s="209"/>
      <c r="K36" s="209"/>
      <c r="L36" s="209"/>
      <c r="M36" s="209"/>
      <c r="N36" s="209"/>
      <c r="O36" s="210"/>
      <c r="P36" s="210"/>
      <c r="Q36" s="210"/>
      <c r="R36" s="210"/>
      <c r="S36" s="210"/>
      <c r="T36" s="210"/>
      <c r="U36" s="210"/>
      <c r="V36" s="210"/>
      <c r="W36" s="210"/>
      <c r="X36" s="210"/>
      <c r="Y36" s="210"/>
      <c r="Z36" s="210"/>
      <c r="AA36" s="210"/>
      <c r="AB36" s="210"/>
      <c r="AC36" s="210"/>
      <c r="AD36" s="210"/>
      <c r="AE36" s="210"/>
      <c r="AF36" s="210"/>
      <c r="AG36" s="210"/>
      <c r="AH36" s="210"/>
      <c r="AI36" s="210"/>
      <c r="AJ36" s="210"/>
      <c r="AK36" s="210"/>
      <c r="AL36" s="210"/>
      <c r="AM36" s="210"/>
      <c r="AN36" s="211"/>
      <c r="AO36" s="209"/>
      <c r="AP36" s="210"/>
      <c r="AQ36" s="210"/>
      <c r="AR36" s="210"/>
      <c r="AS36" s="210"/>
      <c r="AT36" s="210"/>
      <c r="AU36" s="210"/>
      <c r="AV36" s="210"/>
      <c r="AW36" s="210"/>
      <c r="AX36" s="210"/>
      <c r="AY36" s="210"/>
      <c r="AZ36" s="210"/>
      <c r="BA36" s="210"/>
      <c r="BB36" s="211"/>
      <c r="BC36" s="211"/>
      <c r="BD36" s="211"/>
      <c r="BE36" s="211"/>
      <c r="BF36" s="211"/>
      <c r="BG36" s="211"/>
      <c r="BH36" s="211"/>
      <c r="BI36" s="211"/>
      <c r="BJ36" s="211"/>
      <c r="BK36" s="211"/>
      <c r="BL36" s="211"/>
      <c r="BM36" s="211"/>
      <c r="BN36" s="211"/>
      <c r="BO36" s="211"/>
      <c r="BP36" s="211"/>
      <c r="BQ36" s="211"/>
      <c r="BR36" s="211"/>
      <c r="BS36" s="211"/>
      <c r="BT36" s="211"/>
      <c r="BU36" s="211"/>
      <c r="BV36" s="211"/>
      <c r="BW36" s="211"/>
      <c r="BX36" s="211"/>
      <c r="BY36" s="211"/>
      <c r="BZ36" s="211"/>
      <c r="CA36" s="211"/>
    </row>
    <row r="37" spans="1:79" ht="30" customHeight="1" x14ac:dyDescent="0.2">
      <c r="A37" s="668" t="s">
        <v>226</v>
      </c>
      <c r="B37" s="661" t="s">
        <v>35</v>
      </c>
      <c r="C37" s="662"/>
      <c r="D37" s="661" t="s">
        <v>36</v>
      </c>
      <c r="E37" s="662"/>
      <c r="F37" s="661" t="s">
        <v>37</v>
      </c>
      <c r="G37" s="662"/>
      <c r="H37" s="661" t="s">
        <v>38</v>
      </c>
      <c r="I37" s="662"/>
      <c r="J37" s="661" t="s">
        <v>39</v>
      </c>
      <c r="K37" s="662"/>
      <c r="L37" s="661" t="s">
        <v>40</v>
      </c>
      <c r="M37" s="662"/>
      <c r="N37" s="661" t="s">
        <v>41</v>
      </c>
      <c r="O37" s="662"/>
      <c r="P37" s="661" t="s">
        <v>42</v>
      </c>
      <c r="Q37" s="662"/>
      <c r="R37" s="661" t="s">
        <v>43</v>
      </c>
      <c r="S37" s="662"/>
      <c r="T37" s="661" t="s">
        <v>44</v>
      </c>
      <c r="U37" s="662"/>
      <c r="V37" s="661" t="s">
        <v>45</v>
      </c>
      <c r="W37" s="662"/>
      <c r="X37" s="661" t="s">
        <v>46</v>
      </c>
      <c r="Y37" s="662"/>
      <c r="Z37" s="661" t="s">
        <v>227</v>
      </c>
      <c r="AA37" s="662"/>
      <c r="AB37" s="661" t="s">
        <v>228</v>
      </c>
      <c r="AC37" s="663"/>
      <c r="AD37" s="663"/>
      <c r="AE37" s="663"/>
      <c r="AF37" s="663"/>
      <c r="AG37" s="662"/>
      <c r="AH37" s="661" t="s">
        <v>229</v>
      </c>
      <c r="AI37" s="663"/>
      <c r="AJ37" s="663"/>
      <c r="AK37" s="663"/>
      <c r="AL37" s="663"/>
      <c r="AM37" s="662"/>
      <c r="AN37" s="211"/>
      <c r="AO37" s="668" t="s">
        <v>226</v>
      </c>
      <c r="AP37" s="661" t="s">
        <v>35</v>
      </c>
      <c r="AQ37" s="662"/>
      <c r="AR37" s="661" t="s">
        <v>36</v>
      </c>
      <c r="AS37" s="662"/>
      <c r="AT37" s="661" t="s">
        <v>37</v>
      </c>
      <c r="AU37" s="662"/>
      <c r="AV37" s="661" t="s">
        <v>38</v>
      </c>
      <c r="AW37" s="662"/>
      <c r="AX37" s="661" t="s">
        <v>39</v>
      </c>
      <c r="AY37" s="662"/>
      <c r="AZ37" s="661" t="s">
        <v>40</v>
      </c>
      <c r="BA37" s="662"/>
      <c r="BB37" s="661" t="s">
        <v>41</v>
      </c>
      <c r="BC37" s="662"/>
      <c r="BD37" s="661" t="s">
        <v>42</v>
      </c>
      <c r="BE37" s="662"/>
      <c r="BF37" s="661" t="s">
        <v>43</v>
      </c>
      <c r="BG37" s="662"/>
      <c r="BH37" s="661" t="s">
        <v>44</v>
      </c>
      <c r="BI37" s="662"/>
      <c r="BJ37" s="661" t="s">
        <v>45</v>
      </c>
      <c r="BK37" s="662"/>
      <c r="BL37" s="661" t="s">
        <v>46</v>
      </c>
      <c r="BM37" s="662"/>
      <c r="BN37" s="661" t="s">
        <v>227</v>
      </c>
      <c r="BO37" s="662"/>
      <c r="BP37" s="661" t="s">
        <v>228</v>
      </c>
      <c r="BQ37" s="663"/>
      <c r="BR37" s="663"/>
      <c r="BS37" s="663"/>
      <c r="BT37" s="663"/>
      <c r="BU37" s="662"/>
      <c r="BV37" s="661" t="s">
        <v>229</v>
      </c>
      <c r="BW37" s="663"/>
      <c r="BX37" s="663"/>
      <c r="BY37" s="663"/>
      <c r="BZ37" s="663"/>
      <c r="CA37" s="662"/>
    </row>
    <row r="38" spans="1:79" ht="52" customHeight="1" x14ac:dyDescent="0.2">
      <c r="A38" s="669"/>
      <c r="B38" s="212" t="s">
        <v>230</v>
      </c>
      <c r="C38" s="212" t="s">
        <v>231</v>
      </c>
      <c r="D38" s="212" t="s">
        <v>230</v>
      </c>
      <c r="E38" s="212" t="s">
        <v>231</v>
      </c>
      <c r="F38" s="212" t="s">
        <v>230</v>
      </c>
      <c r="G38" s="212" t="s">
        <v>231</v>
      </c>
      <c r="H38" s="212" t="s">
        <v>230</v>
      </c>
      <c r="I38" s="212" t="s">
        <v>231</v>
      </c>
      <c r="J38" s="212" t="s">
        <v>230</v>
      </c>
      <c r="K38" s="212" t="s">
        <v>231</v>
      </c>
      <c r="L38" s="212" t="s">
        <v>230</v>
      </c>
      <c r="M38" s="212" t="s">
        <v>231</v>
      </c>
      <c r="N38" s="212" t="s">
        <v>230</v>
      </c>
      <c r="O38" s="212" t="s">
        <v>231</v>
      </c>
      <c r="P38" s="212" t="s">
        <v>230</v>
      </c>
      <c r="Q38" s="212" t="s">
        <v>231</v>
      </c>
      <c r="R38" s="212" t="s">
        <v>230</v>
      </c>
      <c r="S38" s="212" t="s">
        <v>231</v>
      </c>
      <c r="T38" s="212" t="s">
        <v>230</v>
      </c>
      <c r="U38" s="212" t="s">
        <v>231</v>
      </c>
      <c r="V38" s="212" t="s">
        <v>230</v>
      </c>
      <c r="W38" s="212" t="s">
        <v>231</v>
      </c>
      <c r="X38" s="212" t="s">
        <v>230</v>
      </c>
      <c r="Y38" s="212" t="s">
        <v>231</v>
      </c>
      <c r="Z38" s="212" t="s">
        <v>230</v>
      </c>
      <c r="AA38" s="212" t="s">
        <v>231</v>
      </c>
      <c r="AB38" s="213" t="s">
        <v>232</v>
      </c>
      <c r="AC38" s="213" t="s">
        <v>233</v>
      </c>
      <c r="AD38" s="213" t="s">
        <v>234</v>
      </c>
      <c r="AE38" s="213" t="s">
        <v>235</v>
      </c>
      <c r="AF38" s="214" t="s">
        <v>236</v>
      </c>
      <c r="AG38" s="213" t="s">
        <v>237</v>
      </c>
      <c r="AH38" s="212" t="s">
        <v>238</v>
      </c>
      <c r="AI38" s="215" t="s">
        <v>239</v>
      </c>
      <c r="AJ38" s="212" t="s">
        <v>240</v>
      </c>
      <c r="AK38" s="212" t="s">
        <v>241</v>
      </c>
      <c r="AL38" s="212" t="s">
        <v>242</v>
      </c>
      <c r="AM38" s="212" t="s">
        <v>243</v>
      </c>
      <c r="AN38" s="211"/>
      <c r="AO38" s="669"/>
      <c r="AP38" s="212" t="s">
        <v>230</v>
      </c>
      <c r="AQ38" s="212" t="s">
        <v>231</v>
      </c>
      <c r="AR38" s="212" t="s">
        <v>230</v>
      </c>
      <c r="AS38" s="212" t="s">
        <v>231</v>
      </c>
      <c r="AT38" s="212" t="s">
        <v>230</v>
      </c>
      <c r="AU38" s="212" t="s">
        <v>231</v>
      </c>
      <c r="AV38" s="212" t="s">
        <v>230</v>
      </c>
      <c r="AW38" s="212" t="s">
        <v>231</v>
      </c>
      <c r="AX38" s="212" t="s">
        <v>230</v>
      </c>
      <c r="AY38" s="212" t="s">
        <v>231</v>
      </c>
      <c r="AZ38" s="212" t="s">
        <v>230</v>
      </c>
      <c r="BA38" s="212" t="s">
        <v>231</v>
      </c>
      <c r="BB38" s="212" t="s">
        <v>230</v>
      </c>
      <c r="BC38" s="212" t="s">
        <v>231</v>
      </c>
      <c r="BD38" s="212" t="s">
        <v>230</v>
      </c>
      <c r="BE38" s="212" t="s">
        <v>231</v>
      </c>
      <c r="BF38" s="212" t="s">
        <v>230</v>
      </c>
      <c r="BG38" s="212" t="s">
        <v>231</v>
      </c>
      <c r="BH38" s="212" t="s">
        <v>230</v>
      </c>
      <c r="BI38" s="212" t="s">
        <v>231</v>
      </c>
      <c r="BJ38" s="212" t="s">
        <v>230</v>
      </c>
      <c r="BK38" s="212" t="s">
        <v>231</v>
      </c>
      <c r="BL38" s="212" t="s">
        <v>230</v>
      </c>
      <c r="BM38" s="212" t="s">
        <v>231</v>
      </c>
      <c r="BN38" s="212" t="s">
        <v>230</v>
      </c>
      <c r="BO38" s="212" t="s">
        <v>231</v>
      </c>
      <c r="BP38" s="213" t="s">
        <v>232</v>
      </c>
      <c r="BQ38" s="213" t="s">
        <v>233</v>
      </c>
      <c r="BR38" s="213" t="s">
        <v>234</v>
      </c>
      <c r="BS38" s="213" t="s">
        <v>235</v>
      </c>
      <c r="BT38" s="214" t="s">
        <v>236</v>
      </c>
      <c r="BU38" s="213" t="s">
        <v>237</v>
      </c>
      <c r="BV38" s="212" t="s">
        <v>238</v>
      </c>
      <c r="BW38" s="215" t="s">
        <v>239</v>
      </c>
      <c r="BX38" s="212" t="s">
        <v>240</v>
      </c>
      <c r="BY38" s="212" t="s">
        <v>241</v>
      </c>
      <c r="BZ38" s="212" t="s">
        <v>242</v>
      </c>
      <c r="CA38" s="212" t="s">
        <v>243</v>
      </c>
    </row>
    <row r="39" spans="1:79" x14ac:dyDescent="0.2">
      <c r="A39" s="153" t="s">
        <v>244</v>
      </c>
      <c r="B39" s="277">
        <v>20</v>
      </c>
      <c r="C39" s="280">
        <v>245740000</v>
      </c>
      <c r="D39" s="277">
        <v>90</v>
      </c>
      <c r="E39" s="277"/>
      <c r="F39" s="277">
        <v>96</v>
      </c>
      <c r="G39" s="277"/>
      <c r="H39" s="277">
        <v>96</v>
      </c>
      <c r="I39" s="277"/>
      <c r="J39" s="277">
        <v>96</v>
      </c>
      <c r="K39" s="277"/>
      <c r="L39" s="277">
        <v>96</v>
      </c>
      <c r="M39" s="277"/>
      <c r="N39" s="277">
        <v>96</v>
      </c>
      <c r="O39" s="277"/>
      <c r="P39" s="277">
        <v>96</v>
      </c>
      <c r="Q39" s="277"/>
      <c r="R39" s="277">
        <v>96</v>
      </c>
      <c r="S39" s="277"/>
      <c r="T39" s="277">
        <v>96</v>
      </c>
      <c r="U39" s="277"/>
      <c r="V39" s="277">
        <v>96</v>
      </c>
      <c r="W39" s="277"/>
      <c r="X39" s="277">
        <v>95</v>
      </c>
      <c r="Y39" s="277"/>
      <c r="Z39" s="193">
        <f>B39+D39+F39+H39+J39+L39+N39+P39+R39+T39+V39+X39</f>
        <v>1069</v>
      </c>
      <c r="AA39" s="161">
        <f>C39+E39+G39+I39+K39+M39+O39+Q39+S39+U39+W39+Y39</f>
        <v>245740000</v>
      </c>
      <c r="AB39" s="156"/>
      <c r="AC39" s="156"/>
      <c r="AD39" s="156"/>
      <c r="AE39" s="156"/>
      <c r="AF39" s="156"/>
      <c r="AG39" s="156"/>
      <c r="AH39" s="156"/>
      <c r="AI39" s="156"/>
      <c r="AJ39" s="156"/>
      <c r="AK39" s="156"/>
      <c r="AL39" s="156"/>
      <c r="AM39" s="157"/>
      <c r="AO39" s="153" t="s">
        <v>244</v>
      </c>
      <c r="AP39" s="153"/>
      <c r="AQ39" s="269">
        <v>245740000</v>
      </c>
      <c r="AR39" s="153">
        <v>0</v>
      </c>
      <c r="AS39" s="269">
        <v>0</v>
      </c>
      <c r="AT39" s="153"/>
      <c r="AU39" s="153"/>
      <c r="AV39" s="124"/>
      <c r="AW39" s="153"/>
      <c r="AX39" s="153"/>
      <c r="AY39" s="153"/>
      <c r="AZ39" s="153"/>
      <c r="BA39" s="153"/>
      <c r="BB39" s="153"/>
      <c r="BC39" s="154"/>
      <c r="BD39" s="154"/>
      <c r="BE39" s="154"/>
      <c r="BF39" s="154"/>
      <c r="BG39" s="154"/>
      <c r="BH39" s="154"/>
      <c r="BI39" s="154"/>
      <c r="BJ39" s="154"/>
      <c r="BK39" s="154"/>
      <c r="BL39" s="154"/>
      <c r="BM39" s="154"/>
      <c r="BN39" s="193"/>
      <c r="BO39" s="161">
        <f>AQ39+AS39+AU39+AW39+AY39+BA39+BC39+BE39+BG39+BI39+BK39+BM39</f>
        <v>245740000</v>
      </c>
      <c r="BP39" s="192"/>
      <c r="BQ39" s="192"/>
      <c r="BR39" s="192"/>
      <c r="BS39" s="192"/>
      <c r="BT39" s="156"/>
      <c r="BU39" s="156"/>
      <c r="BV39" s="156"/>
      <c r="BW39" s="156"/>
      <c r="BX39" s="156"/>
      <c r="BY39" s="156"/>
      <c r="BZ39" s="156"/>
      <c r="CA39" s="157"/>
    </row>
    <row r="40" spans="1:79" x14ac:dyDescent="0.2">
      <c r="A40" s="153" t="s">
        <v>245</v>
      </c>
      <c r="B40" s="153"/>
      <c r="C40" s="153"/>
      <c r="D40" s="153"/>
      <c r="E40" s="153"/>
      <c r="F40" s="153"/>
      <c r="G40" s="153"/>
      <c r="H40" s="153"/>
      <c r="I40" s="153"/>
      <c r="J40" s="153"/>
      <c r="K40" s="153"/>
      <c r="L40" s="153"/>
      <c r="M40" s="153"/>
      <c r="N40" s="153"/>
      <c r="O40" s="154"/>
      <c r="P40" s="154"/>
      <c r="Q40" s="154"/>
      <c r="R40" s="154"/>
      <c r="S40" s="154"/>
      <c r="T40" s="154"/>
      <c r="U40" s="154"/>
      <c r="V40" s="154"/>
      <c r="W40" s="154"/>
      <c r="X40" s="154"/>
      <c r="Y40" s="154"/>
      <c r="Z40" s="193">
        <f t="shared" ref="Z40:Z59" si="7">B40+D40+F40+H40+J40+L40+N40+P40+R40+T40+V40+X40</f>
        <v>0</v>
      </c>
      <c r="AA40" s="161">
        <f t="shared" ref="AA40:AA59" si="8">C40+E40+G40+I40+K40+M40+O40+Q40+S40+U40+W40+Y40</f>
        <v>0</v>
      </c>
      <c r="AB40" s="156"/>
      <c r="AC40" s="156"/>
      <c r="AD40" s="156"/>
      <c r="AE40" s="156"/>
      <c r="AF40" s="156"/>
      <c r="AG40" s="156"/>
      <c r="AH40" s="156"/>
      <c r="AI40" s="156"/>
      <c r="AJ40" s="156"/>
      <c r="AK40" s="156"/>
      <c r="AL40" s="156"/>
      <c r="AM40" s="156"/>
      <c r="AO40" s="153" t="s">
        <v>245</v>
      </c>
      <c r="AP40" s="153"/>
      <c r="AQ40" s="153"/>
      <c r="AR40" s="153">
        <v>1</v>
      </c>
      <c r="AS40" s="153"/>
      <c r="AT40" s="124"/>
      <c r="AU40" s="153"/>
      <c r="AV40" s="124"/>
      <c r="AW40" s="153"/>
      <c r="AX40" s="153"/>
      <c r="AY40" s="153"/>
      <c r="AZ40" s="153"/>
      <c r="BA40" s="153"/>
      <c r="BB40" s="153"/>
      <c r="BC40" s="154"/>
      <c r="BD40" s="154"/>
      <c r="BE40" s="154"/>
      <c r="BF40" s="154"/>
      <c r="BG40" s="154"/>
      <c r="BH40" s="154"/>
      <c r="BI40" s="154"/>
      <c r="BJ40" s="154"/>
      <c r="BK40" s="154"/>
      <c r="BL40" s="154"/>
      <c r="BM40" s="154"/>
      <c r="BN40" s="193">
        <f t="shared" ref="BN40:BN59" si="9">AP40+AR40+AT40+AV40+AX40+AZ40+BB40+BD40+BF40+BH40+BJ40+BL40</f>
        <v>1</v>
      </c>
      <c r="BO40" s="161">
        <f t="shared" ref="BO40:BO59" si="10">AQ40+AS40+AU40+AW40+AY40+BA40+BC40+BE40+BG40+BI40+BK40+BM40</f>
        <v>0</v>
      </c>
      <c r="BP40" s="192"/>
      <c r="BQ40" s="192"/>
      <c r="BR40" s="192"/>
      <c r="BS40" s="192"/>
      <c r="BT40" s="156"/>
      <c r="BU40" s="156"/>
      <c r="BV40" s="156"/>
      <c r="BW40" s="156"/>
      <c r="BX40" s="156"/>
      <c r="BY40" s="156"/>
      <c r="BZ40" s="156"/>
      <c r="CA40" s="156"/>
    </row>
    <row r="41" spans="1:79" x14ac:dyDescent="0.2">
      <c r="A41" s="216" t="s">
        <v>246</v>
      </c>
      <c r="B41" s="153"/>
      <c r="C41" s="153"/>
      <c r="D41" s="153"/>
      <c r="E41" s="153"/>
      <c r="F41" s="153"/>
      <c r="G41" s="153"/>
      <c r="H41" s="153"/>
      <c r="I41" s="153"/>
      <c r="J41" s="153"/>
      <c r="K41" s="153"/>
      <c r="L41" s="153"/>
      <c r="M41" s="153"/>
      <c r="N41" s="153"/>
      <c r="O41" s="154"/>
      <c r="P41" s="154"/>
      <c r="Q41" s="154"/>
      <c r="R41" s="154"/>
      <c r="S41" s="154"/>
      <c r="T41" s="154"/>
      <c r="U41" s="154"/>
      <c r="V41" s="154"/>
      <c r="W41" s="154"/>
      <c r="X41" s="154"/>
      <c r="Y41" s="154"/>
      <c r="Z41" s="193">
        <f t="shared" si="7"/>
        <v>0</v>
      </c>
      <c r="AA41" s="161">
        <f t="shared" si="8"/>
        <v>0</v>
      </c>
      <c r="AB41" s="156"/>
      <c r="AC41" s="156"/>
      <c r="AD41" s="156"/>
      <c r="AE41" s="156"/>
      <c r="AF41" s="156"/>
      <c r="AG41" s="156"/>
      <c r="AH41" s="156"/>
      <c r="AI41" s="156"/>
      <c r="AJ41" s="156"/>
      <c r="AK41" s="156"/>
      <c r="AL41" s="156"/>
      <c r="AM41" s="156"/>
      <c r="AO41" s="153" t="s">
        <v>246</v>
      </c>
      <c r="AP41" s="153"/>
      <c r="AQ41" s="153"/>
      <c r="AR41" s="153">
        <v>0</v>
      </c>
      <c r="AS41" s="153"/>
      <c r="AT41" s="124">
        <v>2</v>
      </c>
      <c r="AU41" s="153"/>
      <c r="AV41" s="124">
        <v>2</v>
      </c>
      <c r="AW41" s="153"/>
      <c r="AX41" s="153"/>
      <c r="AY41" s="153"/>
      <c r="AZ41" s="153"/>
      <c r="BA41" s="153"/>
      <c r="BB41" s="153"/>
      <c r="BC41" s="154"/>
      <c r="BD41" s="154"/>
      <c r="BE41" s="154"/>
      <c r="BF41" s="154"/>
      <c r="BG41" s="154"/>
      <c r="BH41" s="154"/>
      <c r="BI41" s="154"/>
      <c r="BJ41" s="154"/>
      <c r="BK41" s="154"/>
      <c r="BL41" s="154"/>
      <c r="BM41" s="154"/>
      <c r="BN41" s="193">
        <f t="shared" si="9"/>
        <v>4</v>
      </c>
      <c r="BO41" s="161">
        <f t="shared" si="10"/>
        <v>0</v>
      </c>
      <c r="BP41" s="192"/>
      <c r="BQ41" s="192"/>
      <c r="BR41" s="192"/>
      <c r="BS41" s="192"/>
      <c r="BT41" s="156"/>
      <c r="BU41" s="156"/>
      <c r="BV41" s="156"/>
      <c r="BW41" s="156"/>
      <c r="BX41" s="156"/>
      <c r="BY41" s="156"/>
      <c r="BZ41" s="156"/>
      <c r="CA41" s="156"/>
    </row>
    <row r="42" spans="1:79" x14ac:dyDescent="0.2">
      <c r="A42" s="216" t="s">
        <v>247</v>
      </c>
      <c r="B42" s="153"/>
      <c r="C42" s="153"/>
      <c r="D42" s="153"/>
      <c r="E42" s="153"/>
      <c r="F42" s="153"/>
      <c r="G42" s="153"/>
      <c r="H42" s="153"/>
      <c r="I42" s="153"/>
      <c r="J42" s="153"/>
      <c r="K42" s="153"/>
      <c r="L42" s="153"/>
      <c r="M42" s="153"/>
      <c r="N42" s="153"/>
      <c r="O42" s="154"/>
      <c r="P42" s="154"/>
      <c r="Q42" s="154"/>
      <c r="R42" s="154"/>
      <c r="S42" s="154"/>
      <c r="T42" s="154"/>
      <c r="U42" s="154"/>
      <c r="V42" s="154"/>
      <c r="W42" s="154"/>
      <c r="X42" s="154"/>
      <c r="Y42" s="154"/>
      <c r="Z42" s="193">
        <f t="shared" si="7"/>
        <v>0</v>
      </c>
      <c r="AA42" s="161">
        <f t="shared" si="8"/>
        <v>0</v>
      </c>
      <c r="AB42" s="156"/>
      <c r="AC42" s="156"/>
      <c r="AD42" s="156"/>
      <c r="AE42" s="156"/>
      <c r="AF42" s="156"/>
      <c r="AG42" s="156"/>
      <c r="AH42" s="156"/>
      <c r="AI42" s="156"/>
      <c r="AJ42" s="156"/>
      <c r="AK42" s="156"/>
      <c r="AL42" s="156"/>
      <c r="AM42" s="156"/>
      <c r="AO42" s="153" t="s">
        <v>247</v>
      </c>
      <c r="AP42" s="153"/>
      <c r="AQ42" s="153"/>
      <c r="AR42" s="153">
        <v>0</v>
      </c>
      <c r="AS42" s="153"/>
      <c r="AT42" s="124"/>
      <c r="AU42" s="153"/>
      <c r="AV42" s="124">
        <v>1</v>
      </c>
      <c r="AW42" s="153"/>
      <c r="AX42" s="153"/>
      <c r="AY42" s="153"/>
      <c r="AZ42" s="153"/>
      <c r="BA42" s="153"/>
      <c r="BB42" s="153"/>
      <c r="BC42" s="154"/>
      <c r="BD42" s="154"/>
      <c r="BE42" s="154"/>
      <c r="BF42" s="154"/>
      <c r="BG42" s="154"/>
      <c r="BH42" s="154"/>
      <c r="BI42" s="154"/>
      <c r="BJ42" s="154"/>
      <c r="BK42" s="154"/>
      <c r="BL42" s="154"/>
      <c r="BM42" s="154"/>
      <c r="BN42" s="193">
        <f t="shared" si="9"/>
        <v>1</v>
      </c>
      <c r="BO42" s="161">
        <f t="shared" si="10"/>
        <v>0</v>
      </c>
      <c r="BP42" s="192"/>
      <c r="BQ42" s="192"/>
      <c r="BR42" s="192"/>
      <c r="BS42" s="192"/>
      <c r="BT42" s="156"/>
      <c r="BU42" s="156"/>
      <c r="BV42" s="156"/>
      <c r="BW42" s="156"/>
      <c r="BX42" s="156"/>
      <c r="BY42" s="156"/>
      <c r="BZ42" s="156"/>
      <c r="CA42" s="156"/>
    </row>
    <row r="43" spans="1:79" x14ac:dyDescent="0.2">
      <c r="A43" s="153" t="s">
        <v>248</v>
      </c>
      <c r="B43" s="153"/>
      <c r="C43" s="153"/>
      <c r="D43" s="153"/>
      <c r="E43" s="153"/>
      <c r="F43" s="153"/>
      <c r="G43" s="153"/>
      <c r="H43" s="153"/>
      <c r="I43" s="153"/>
      <c r="J43" s="153"/>
      <c r="K43" s="153"/>
      <c r="L43" s="153"/>
      <c r="M43" s="153"/>
      <c r="N43" s="153"/>
      <c r="O43" s="154"/>
      <c r="P43" s="154"/>
      <c r="Q43" s="154"/>
      <c r="R43" s="154"/>
      <c r="S43" s="154"/>
      <c r="T43" s="154"/>
      <c r="U43" s="154"/>
      <c r="V43" s="154"/>
      <c r="W43" s="154"/>
      <c r="X43" s="154"/>
      <c r="Y43" s="154"/>
      <c r="Z43" s="193">
        <f t="shared" si="7"/>
        <v>0</v>
      </c>
      <c r="AA43" s="161">
        <f t="shared" si="8"/>
        <v>0</v>
      </c>
      <c r="AB43" s="156"/>
      <c r="AC43" s="156"/>
      <c r="AD43" s="156"/>
      <c r="AE43" s="156"/>
      <c r="AF43" s="156"/>
      <c r="AG43" s="156"/>
      <c r="AH43" s="156"/>
      <c r="AI43" s="156"/>
      <c r="AJ43" s="156"/>
      <c r="AK43" s="156"/>
      <c r="AL43" s="156"/>
      <c r="AM43" s="156"/>
      <c r="AO43" s="153" t="s">
        <v>248</v>
      </c>
      <c r="AP43" s="153"/>
      <c r="AQ43" s="153"/>
      <c r="AR43" s="153">
        <v>0</v>
      </c>
      <c r="AS43" s="153"/>
      <c r="AT43" s="124"/>
      <c r="AU43" s="153"/>
      <c r="AV43" s="124">
        <v>2</v>
      </c>
      <c r="AW43" s="153"/>
      <c r="AX43" s="153"/>
      <c r="AY43" s="153"/>
      <c r="AZ43" s="153"/>
      <c r="BA43" s="153"/>
      <c r="BB43" s="153"/>
      <c r="BC43" s="154"/>
      <c r="BD43" s="154"/>
      <c r="BE43" s="154"/>
      <c r="BF43" s="154"/>
      <c r="BG43" s="154"/>
      <c r="BH43" s="154"/>
      <c r="BI43" s="154"/>
      <c r="BJ43" s="154"/>
      <c r="BK43" s="154"/>
      <c r="BL43" s="154"/>
      <c r="BM43" s="154"/>
      <c r="BN43" s="193">
        <f t="shared" si="9"/>
        <v>2</v>
      </c>
      <c r="BO43" s="161">
        <f t="shared" si="10"/>
        <v>0</v>
      </c>
      <c r="BP43" s="192"/>
      <c r="BQ43" s="192"/>
      <c r="BR43" s="192"/>
      <c r="BS43" s="192"/>
      <c r="BT43" s="156"/>
      <c r="BU43" s="156"/>
      <c r="BV43" s="156"/>
      <c r="BW43" s="156"/>
      <c r="BX43" s="156"/>
      <c r="BY43" s="156"/>
      <c r="BZ43" s="156"/>
      <c r="CA43" s="156"/>
    </row>
    <row r="44" spans="1:79" x14ac:dyDescent="0.2">
      <c r="A44" s="216" t="s">
        <v>249</v>
      </c>
      <c r="B44" s="153"/>
      <c r="C44" s="153"/>
      <c r="D44" s="153"/>
      <c r="E44" s="153"/>
      <c r="F44" s="153"/>
      <c r="G44" s="153"/>
      <c r="H44" s="153"/>
      <c r="I44" s="153"/>
      <c r="J44" s="153"/>
      <c r="K44" s="153"/>
      <c r="L44" s="153"/>
      <c r="M44" s="153"/>
      <c r="N44" s="153"/>
      <c r="O44" s="154"/>
      <c r="P44" s="154"/>
      <c r="Q44" s="154"/>
      <c r="R44" s="154"/>
      <c r="S44" s="154"/>
      <c r="T44" s="154"/>
      <c r="U44" s="154"/>
      <c r="V44" s="154"/>
      <c r="W44" s="154"/>
      <c r="X44" s="154"/>
      <c r="Y44" s="154"/>
      <c r="Z44" s="193">
        <f t="shared" si="7"/>
        <v>0</v>
      </c>
      <c r="AA44" s="161">
        <f t="shared" si="8"/>
        <v>0</v>
      </c>
      <c r="AB44" s="156"/>
      <c r="AC44" s="156"/>
      <c r="AD44" s="156"/>
      <c r="AE44" s="156"/>
      <c r="AF44" s="156"/>
      <c r="AG44" s="156"/>
      <c r="AH44" s="156"/>
      <c r="AI44" s="156"/>
      <c r="AJ44" s="156"/>
      <c r="AK44" s="156"/>
      <c r="AL44" s="156"/>
      <c r="AM44" s="156"/>
      <c r="AO44" s="153" t="s">
        <v>249</v>
      </c>
      <c r="AP44" s="153"/>
      <c r="AQ44" s="153"/>
      <c r="AR44" s="153">
        <v>3</v>
      </c>
      <c r="AS44" s="153"/>
      <c r="AT44" s="124">
        <v>2</v>
      </c>
      <c r="AU44" s="153"/>
      <c r="AV44" s="124">
        <v>6</v>
      </c>
      <c r="AW44" s="153"/>
      <c r="AX44" s="153"/>
      <c r="AY44" s="153"/>
      <c r="AZ44" s="153"/>
      <c r="BA44" s="153"/>
      <c r="BB44" s="153"/>
      <c r="BC44" s="154"/>
      <c r="BD44" s="154"/>
      <c r="BE44" s="154"/>
      <c r="BF44" s="154"/>
      <c r="BG44" s="154"/>
      <c r="BH44" s="154"/>
      <c r="BI44" s="154"/>
      <c r="BJ44" s="154"/>
      <c r="BK44" s="154"/>
      <c r="BL44" s="154"/>
      <c r="BM44" s="154"/>
      <c r="BN44" s="193">
        <f t="shared" si="9"/>
        <v>11</v>
      </c>
      <c r="BO44" s="161">
        <f t="shared" si="10"/>
        <v>0</v>
      </c>
      <c r="BP44" s="192"/>
      <c r="BQ44" s="192"/>
      <c r="BR44" s="192"/>
      <c r="BS44" s="192"/>
      <c r="BT44" s="156"/>
      <c r="BU44" s="156"/>
      <c r="BV44" s="156"/>
      <c r="BW44" s="156"/>
      <c r="BX44" s="156"/>
      <c r="BY44" s="156"/>
      <c r="BZ44" s="156"/>
      <c r="CA44" s="156"/>
    </row>
    <row r="45" spans="1:79" x14ac:dyDescent="0.2">
      <c r="A45" s="153" t="s">
        <v>250</v>
      </c>
      <c r="B45" s="153"/>
      <c r="C45" s="153"/>
      <c r="D45" s="153"/>
      <c r="E45" s="153"/>
      <c r="F45" s="153"/>
      <c r="G45" s="153"/>
      <c r="H45" s="153"/>
      <c r="I45" s="153"/>
      <c r="J45" s="153"/>
      <c r="K45" s="153"/>
      <c r="L45" s="153"/>
      <c r="M45" s="153"/>
      <c r="N45" s="153"/>
      <c r="O45" s="154"/>
      <c r="P45" s="154"/>
      <c r="Q45" s="154"/>
      <c r="R45" s="154"/>
      <c r="S45" s="154"/>
      <c r="T45" s="154"/>
      <c r="U45" s="154"/>
      <c r="V45" s="154"/>
      <c r="W45" s="154"/>
      <c r="X45" s="154"/>
      <c r="Y45" s="154"/>
      <c r="Z45" s="193">
        <f t="shared" si="7"/>
        <v>0</v>
      </c>
      <c r="AA45" s="161">
        <f t="shared" si="8"/>
        <v>0</v>
      </c>
      <c r="AB45" s="156"/>
      <c r="AC45" s="156"/>
      <c r="AD45" s="156"/>
      <c r="AE45" s="156"/>
      <c r="AF45" s="156"/>
      <c r="AG45" s="156"/>
      <c r="AH45" s="156"/>
      <c r="AI45" s="156"/>
      <c r="AJ45" s="156"/>
      <c r="AK45" s="156"/>
      <c r="AL45" s="156"/>
      <c r="AM45" s="156"/>
      <c r="AO45" s="153" t="s">
        <v>250</v>
      </c>
      <c r="AP45" s="153"/>
      <c r="AQ45" s="153"/>
      <c r="AR45" s="153">
        <v>0</v>
      </c>
      <c r="AS45" s="153"/>
      <c r="AT45" s="124">
        <v>1</v>
      </c>
      <c r="AU45" s="153"/>
      <c r="AV45" s="124"/>
      <c r="AW45" s="153"/>
      <c r="AX45" s="153"/>
      <c r="AY45" s="153"/>
      <c r="AZ45" s="153"/>
      <c r="BA45" s="153"/>
      <c r="BB45" s="153"/>
      <c r="BC45" s="154"/>
      <c r="BD45" s="154"/>
      <c r="BE45" s="154"/>
      <c r="BF45" s="154"/>
      <c r="BG45" s="154"/>
      <c r="BH45" s="154"/>
      <c r="BI45" s="154"/>
      <c r="BJ45" s="154"/>
      <c r="BK45" s="154"/>
      <c r="BL45" s="154"/>
      <c r="BM45" s="154"/>
      <c r="BN45" s="193">
        <f t="shared" si="9"/>
        <v>1</v>
      </c>
      <c r="BO45" s="161">
        <f t="shared" si="10"/>
        <v>0</v>
      </c>
      <c r="BP45" s="192"/>
      <c r="BQ45" s="192"/>
      <c r="BR45" s="192"/>
      <c r="BS45" s="192"/>
      <c r="BT45" s="156"/>
      <c r="BU45" s="156"/>
      <c r="BV45" s="156"/>
      <c r="BW45" s="156"/>
      <c r="BX45" s="156"/>
      <c r="BY45" s="156"/>
      <c r="BZ45" s="156"/>
      <c r="CA45" s="156"/>
    </row>
    <row r="46" spans="1:79" x14ac:dyDescent="0.2">
      <c r="A46" s="216" t="s">
        <v>251</v>
      </c>
      <c r="B46" s="153"/>
      <c r="C46" s="153"/>
      <c r="D46" s="153"/>
      <c r="E46" s="153"/>
      <c r="F46" s="153"/>
      <c r="G46" s="153"/>
      <c r="H46" s="153"/>
      <c r="I46" s="153"/>
      <c r="J46" s="153"/>
      <c r="K46" s="153"/>
      <c r="L46" s="153"/>
      <c r="M46" s="153"/>
      <c r="N46" s="153"/>
      <c r="O46" s="154"/>
      <c r="P46" s="154"/>
      <c r="Q46" s="154"/>
      <c r="R46" s="154"/>
      <c r="S46" s="154"/>
      <c r="T46" s="154"/>
      <c r="U46" s="154"/>
      <c r="V46" s="154"/>
      <c r="W46" s="154"/>
      <c r="X46" s="154"/>
      <c r="Y46" s="154"/>
      <c r="Z46" s="193">
        <f t="shared" si="7"/>
        <v>0</v>
      </c>
      <c r="AA46" s="161">
        <f t="shared" si="8"/>
        <v>0</v>
      </c>
      <c r="AB46" s="156"/>
      <c r="AC46" s="156"/>
      <c r="AD46" s="156"/>
      <c r="AE46" s="156"/>
      <c r="AF46" s="156"/>
      <c r="AG46" s="156"/>
      <c r="AH46" s="156"/>
      <c r="AI46" s="156"/>
      <c r="AJ46" s="156"/>
      <c r="AK46" s="156"/>
      <c r="AL46" s="156"/>
      <c r="AM46" s="156"/>
      <c r="AO46" s="153" t="s">
        <v>251</v>
      </c>
      <c r="AP46" s="153">
        <v>27</v>
      </c>
      <c r="AQ46" s="153"/>
      <c r="AR46" s="153">
        <v>84</v>
      </c>
      <c r="AS46" s="153"/>
      <c r="AT46" s="124">
        <v>69</v>
      </c>
      <c r="AU46" s="153"/>
      <c r="AV46" s="124">
        <v>74</v>
      </c>
      <c r="AW46" s="153"/>
      <c r="AX46" s="153"/>
      <c r="AY46" s="153"/>
      <c r="AZ46" s="153"/>
      <c r="BA46" s="153"/>
      <c r="BB46" s="153"/>
      <c r="BC46" s="154"/>
      <c r="BD46" s="154"/>
      <c r="BE46" s="154"/>
      <c r="BF46" s="154"/>
      <c r="BG46" s="154"/>
      <c r="BH46" s="154"/>
      <c r="BI46" s="154"/>
      <c r="BJ46" s="154"/>
      <c r="BK46" s="154"/>
      <c r="BL46" s="154"/>
      <c r="BM46" s="154"/>
      <c r="BN46" s="193">
        <f t="shared" si="9"/>
        <v>254</v>
      </c>
      <c r="BO46" s="161">
        <f t="shared" si="10"/>
        <v>0</v>
      </c>
      <c r="BP46" s="192"/>
      <c r="BQ46" s="192"/>
      <c r="BR46" s="192"/>
      <c r="BS46" s="192"/>
      <c r="BT46" s="156"/>
      <c r="BU46" s="156"/>
      <c r="BV46" s="156"/>
      <c r="BW46" s="156"/>
      <c r="BX46" s="156"/>
      <c r="BY46" s="156"/>
      <c r="BZ46" s="156"/>
      <c r="CA46" s="156"/>
    </row>
    <row r="47" spans="1:79" x14ac:dyDescent="0.2">
      <c r="A47" s="216" t="s">
        <v>252</v>
      </c>
      <c r="B47" s="153"/>
      <c r="C47" s="153"/>
      <c r="D47" s="153"/>
      <c r="E47" s="153"/>
      <c r="F47" s="153"/>
      <c r="G47" s="153"/>
      <c r="H47" s="153"/>
      <c r="I47" s="153"/>
      <c r="J47" s="153"/>
      <c r="K47" s="153"/>
      <c r="L47" s="153"/>
      <c r="M47" s="153"/>
      <c r="N47" s="153"/>
      <c r="O47" s="154"/>
      <c r="P47" s="154"/>
      <c r="Q47" s="154"/>
      <c r="R47" s="154"/>
      <c r="S47" s="154"/>
      <c r="T47" s="154"/>
      <c r="U47" s="154"/>
      <c r="V47" s="154"/>
      <c r="W47" s="154"/>
      <c r="X47" s="154"/>
      <c r="Y47" s="154"/>
      <c r="Z47" s="193">
        <f t="shared" si="7"/>
        <v>0</v>
      </c>
      <c r="AA47" s="161">
        <f t="shared" si="8"/>
        <v>0</v>
      </c>
      <c r="AB47" s="156"/>
      <c r="AC47" s="156"/>
      <c r="AD47" s="156"/>
      <c r="AE47" s="156"/>
      <c r="AF47" s="156"/>
      <c r="AG47" s="156"/>
      <c r="AH47" s="156"/>
      <c r="AI47" s="156"/>
      <c r="AJ47" s="156"/>
      <c r="AK47" s="156"/>
      <c r="AL47" s="156"/>
      <c r="AM47" s="156"/>
      <c r="AO47" s="153" t="s">
        <v>252</v>
      </c>
      <c r="AP47" s="153">
        <v>2</v>
      </c>
      <c r="AQ47" s="153"/>
      <c r="AR47" s="153">
        <v>6</v>
      </c>
      <c r="AS47" s="153"/>
      <c r="AT47" s="124">
        <v>16</v>
      </c>
      <c r="AU47" s="153"/>
      <c r="AV47" s="124">
        <v>21</v>
      </c>
      <c r="AW47" s="153"/>
      <c r="AX47" s="153"/>
      <c r="AY47" s="153"/>
      <c r="AZ47" s="153"/>
      <c r="BA47" s="153"/>
      <c r="BB47" s="153"/>
      <c r="BC47" s="154"/>
      <c r="BD47" s="154"/>
      <c r="BE47" s="154"/>
      <c r="BF47" s="154"/>
      <c r="BG47" s="154"/>
      <c r="BH47" s="154"/>
      <c r="BI47" s="154"/>
      <c r="BJ47" s="154"/>
      <c r="BK47" s="154"/>
      <c r="BL47" s="154"/>
      <c r="BM47" s="154"/>
      <c r="BN47" s="193">
        <f t="shared" si="9"/>
        <v>45</v>
      </c>
      <c r="BO47" s="161">
        <f t="shared" si="10"/>
        <v>0</v>
      </c>
      <c r="BP47" s="192"/>
      <c r="BQ47" s="192"/>
      <c r="BR47" s="192"/>
      <c r="BS47" s="192"/>
      <c r="BT47" s="156"/>
      <c r="BU47" s="156"/>
      <c r="BV47" s="156"/>
      <c r="BW47" s="156"/>
      <c r="BX47" s="156"/>
      <c r="BY47" s="156"/>
      <c r="BZ47" s="156"/>
      <c r="CA47" s="156"/>
    </row>
    <row r="48" spans="1:79" x14ac:dyDescent="0.2">
      <c r="A48" s="153" t="s">
        <v>253</v>
      </c>
      <c r="B48" s="153"/>
      <c r="C48" s="153"/>
      <c r="D48" s="153"/>
      <c r="E48" s="153"/>
      <c r="F48" s="153"/>
      <c r="G48" s="153"/>
      <c r="H48" s="153"/>
      <c r="I48" s="153"/>
      <c r="J48" s="153"/>
      <c r="K48" s="153"/>
      <c r="L48" s="153"/>
      <c r="M48" s="153"/>
      <c r="N48" s="153"/>
      <c r="O48" s="154"/>
      <c r="P48" s="154"/>
      <c r="Q48" s="154"/>
      <c r="R48" s="154"/>
      <c r="S48" s="154"/>
      <c r="T48" s="154"/>
      <c r="U48" s="154"/>
      <c r="V48" s="154"/>
      <c r="W48" s="154"/>
      <c r="X48" s="154"/>
      <c r="Y48" s="154"/>
      <c r="Z48" s="193">
        <f t="shared" si="7"/>
        <v>0</v>
      </c>
      <c r="AA48" s="161">
        <f t="shared" si="8"/>
        <v>0</v>
      </c>
      <c r="AB48" s="156"/>
      <c r="AC48" s="156"/>
      <c r="AD48" s="156"/>
      <c r="AE48" s="156"/>
      <c r="AF48" s="156"/>
      <c r="AG48" s="156"/>
      <c r="AH48" s="156"/>
      <c r="AI48" s="156"/>
      <c r="AJ48" s="156"/>
      <c r="AK48" s="156"/>
      <c r="AL48" s="156"/>
      <c r="AM48" s="156"/>
      <c r="AO48" s="153" t="s">
        <v>253</v>
      </c>
      <c r="AP48" s="153"/>
      <c r="AQ48" s="153"/>
      <c r="AR48" s="153">
        <v>0</v>
      </c>
      <c r="AS48" s="153"/>
      <c r="AT48" s="124">
        <v>2</v>
      </c>
      <c r="AU48" s="153"/>
      <c r="AV48" s="124">
        <v>2</v>
      </c>
      <c r="AW48" s="153"/>
      <c r="AX48" s="153"/>
      <c r="AY48" s="153"/>
      <c r="AZ48" s="153"/>
      <c r="BA48" s="153"/>
      <c r="BB48" s="153"/>
      <c r="BC48" s="154"/>
      <c r="BD48" s="154"/>
      <c r="BE48" s="154"/>
      <c r="BF48" s="154"/>
      <c r="BG48" s="154"/>
      <c r="BH48" s="154"/>
      <c r="BI48" s="154"/>
      <c r="BJ48" s="154"/>
      <c r="BK48" s="154"/>
      <c r="BL48" s="154"/>
      <c r="BM48" s="154"/>
      <c r="BN48" s="193">
        <f t="shared" si="9"/>
        <v>4</v>
      </c>
      <c r="BO48" s="161">
        <f t="shared" si="10"/>
        <v>0</v>
      </c>
      <c r="BP48" s="192"/>
      <c r="BQ48" s="192"/>
      <c r="BR48" s="192"/>
      <c r="BS48" s="192"/>
      <c r="BT48" s="156"/>
      <c r="BU48" s="156"/>
      <c r="BV48" s="156"/>
      <c r="BW48" s="156"/>
      <c r="BX48" s="156"/>
      <c r="BY48" s="156"/>
      <c r="BZ48" s="156"/>
      <c r="CA48" s="156"/>
    </row>
    <row r="49" spans="1:79" x14ac:dyDescent="0.2">
      <c r="A49" s="153" t="s">
        <v>254</v>
      </c>
      <c r="B49" s="153"/>
      <c r="C49" s="153"/>
      <c r="D49" s="153"/>
      <c r="E49" s="153"/>
      <c r="F49" s="153"/>
      <c r="G49" s="153"/>
      <c r="H49" s="153"/>
      <c r="I49" s="153"/>
      <c r="J49" s="153"/>
      <c r="K49" s="153"/>
      <c r="L49" s="153"/>
      <c r="M49" s="153"/>
      <c r="N49" s="153"/>
      <c r="O49" s="154"/>
      <c r="P49" s="154"/>
      <c r="Q49" s="154"/>
      <c r="R49" s="154"/>
      <c r="S49" s="154"/>
      <c r="T49" s="154"/>
      <c r="U49" s="154"/>
      <c r="V49" s="154"/>
      <c r="W49" s="154"/>
      <c r="X49" s="154"/>
      <c r="Y49" s="154"/>
      <c r="Z49" s="193">
        <f t="shared" si="7"/>
        <v>0</v>
      </c>
      <c r="AA49" s="161">
        <f t="shared" si="8"/>
        <v>0</v>
      </c>
      <c r="AB49" s="156"/>
      <c r="AC49" s="156"/>
      <c r="AD49" s="156"/>
      <c r="AE49" s="156"/>
      <c r="AF49" s="156"/>
      <c r="AG49" s="156"/>
      <c r="AH49" s="156"/>
      <c r="AI49" s="156"/>
      <c r="AJ49" s="156"/>
      <c r="AK49" s="156"/>
      <c r="AL49" s="156"/>
      <c r="AM49" s="156"/>
      <c r="AO49" s="153" t="s">
        <v>254</v>
      </c>
      <c r="AP49" s="153"/>
      <c r="AQ49" s="153"/>
      <c r="AR49" s="153">
        <v>4</v>
      </c>
      <c r="AS49" s="153"/>
      <c r="AT49" s="124">
        <v>3</v>
      </c>
      <c r="AU49" s="153"/>
      <c r="AV49" s="124">
        <v>4</v>
      </c>
      <c r="AW49" s="153"/>
      <c r="AX49" s="153"/>
      <c r="AY49" s="153"/>
      <c r="AZ49" s="153"/>
      <c r="BA49" s="153"/>
      <c r="BB49" s="153"/>
      <c r="BC49" s="154"/>
      <c r="BD49" s="154"/>
      <c r="BE49" s="154"/>
      <c r="BF49" s="154"/>
      <c r="BG49" s="154"/>
      <c r="BH49" s="154"/>
      <c r="BI49" s="154"/>
      <c r="BJ49" s="154"/>
      <c r="BK49" s="154"/>
      <c r="BL49" s="154"/>
      <c r="BM49" s="154"/>
      <c r="BN49" s="193">
        <f t="shared" si="9"/>
        <v>11</v>
      </c>
      <c r="BO49" s="161">
        <f t="shared" si="10"/>
        <v>0</v>
      </c>
      <c r="BP49" s="192"/>
      <c r="BQ49" s="192"/>
      <c r="BR49" s="192"/>
      <c r="BS49" s="192"/>
      <c r="BT49" s="156"/>
      <c r="BU49" s="156"/>
      <c r="BV49" s="156"/>
      <c r="BW49" s="156"/>
      <c r="BX49" s="156"/>
      <c r="BY49" s="156"/>
      <c r="BZ49" s="156"/>
      <c r="CA49" s="156"/>
    </row>
    <row r="50" spans="1:79" x14ac:dyDescent="0.2">
      <c r="A50" s="216" t="s">
        <v>255</v>
      </c>
      <c r="B50" s="153"/>
      <c r="C50" s="153"/>
      <c r="D50" s="153"/>
      <c r="E50" s="153"/>
      <c r="F50" s="153"/>
      <c r="G50" s="153"/>
      <c r="H50" s="153"/>
      <c r="I50" s="153"/>
      <c r="J50" s="153"/>
      <c r="K50" s="153"/>
      <c r="L50" s="153"/>
      <c r="M50" s="153"/>
      <c r="N50" s="153"/>
      <c r="O50" s="154"/>
      <c r="P50" s="154"/>
      <c r="Q50" s="154"/>
      <c r="R50" s="154"/>
      <c r="S50" s="154"/>
      <c r="T50" s="154"/>
      <c r="U50" s="154"/>
      <c r="V50" s="154"/>
      <c r="W50" s="154"/>
      <c r="X50" s="154"/>
      <c r="Y50" s="154"/>
      <c r="Z50" s="193">
        <f t="shared" si="7"/>
        <v>0</v>
      </c>
      <c r="AA50" s="161">
        <f t="shared" si="8"/>
        <v>0</v>
      </c>
      <c r="AB50" s="156"/>
      <c r="AC50" s="156"/>
      <c r="AD50" s="156"/>
      <c r="AE50" s="156"/>
      <c r="AF50" s="156"/>
      <c r="AG50" s="156"/>
      <c r="AH50" s="156"/>
      <c r="AI50" s="156"/>
      <c r="AJ50" s="156"/>
      <c r="AK50" s="156"/>
      <c r="AL50" s="156"/>
      <c r="AM50" s="156"/>
      <c r="AO50" s="153" t="s">
        <v>255</v>
      </c>
      <c r="AP50" s="153"/>
      <c r="AQ50" s="153"/>
      <c r="AR50" s="153">
        <v>0</v>
      </c>
      <c r="AS50" s="153"/>
      <c r="AT50" s="124">
        <v>4</v>
      </c>
      <c r="AU50" s="153"/>
      <c r="AV50" s="124">
        <v>3</v>
      </c>
      <c r="AW50" s="153"/>
      <c r="AX50" s="153"/>
      <c r="AY50" s="153"/>
      <c r="AZ50" s="153"/>
      <c r="BA50" s="153"/>
      <c r="BB50" s="153"/>
      <c r="BC50" s="154"/>
      <c r="BD50" s="154"/>
      <c r="BE50" s="154"/>
      <c r="BF50" s="154"/>
      <c r="BG50" s="154"/>
      <c r="BH50" s="154"/>
      <c r="BI50" s="154"/>
      <c r="BJ50" s="154"/>
      <c r="BK50" s="154"/>
      <c r="BL50" s="154"/>
      <c r="BM50" s="154"/>
      <c r="BN50" s="193">
        <f t="shared" si="9"/>
        <v>7</v>
      </c>
      <c r="BO50" s="161">
        <f t="shared" si="10"/>
        <v>0</v>
      </c>
      <c r="BP50" s="192"/>
      <c r="BQ50" s="192"/>
      <c r="BR50" s="192"/>
      <c r="BS50" s="192"/>
      <c r="BT50" s="156"/>
      <c r="BU50" s="156"/>
      <c r="BV50" s="156"/>
      <c r="BW50" s="156"/>
      <c r="BX50" s="156"/>
      <c r="BY50" s="156"/>
      <c r="BZ50" s="156"/>
      <c r="CA50" s="156"/>
    </row>
    <row r="51" spans="1:79" x14ac:dyDescent="0.2">
      <c r="A51" s="153" t="s">
        <v>256</v>
      </c>
      <c r="B51" s="153"/>
      <c r="C51" s="153"/>
      <c r="D51" s="153"/>
      <c r="E51" s="153"/>
      <c r="F51" s="153"/>
      <c r="G51" s="153"/>
      <c r="H51" s="153"/>
      <c r="I51" s="153"/>
      <c r="J51" s="153"/>
      <c r="K51" s="153"/>
      <c r="L51" s="153"/>
      <c r="M51" s="153"/>
      <c r="N51" s="153"/>
      <c r="O51" s="154"/>
      <c r="P51" s="154"/>
      <c r="Q51" s="154"/>
      <c r="R51" s="154"/>
      <c r="S51" s="154"/>
      <c r="T51" s="154"/>
      <c r="U51" s="154"/>
      <c r="V51" s="154"/>
      <c r="W51" s="154"/>
      <c r="X51" s="154"/>
      <c r="Y51" s="154"/>
      <c r="Z51" s="193">
        <f t="shared" si="7"/>
        <v>0</v>
      </c>
      <c r="AA51" s="161">
        <f t="shared" si="8"/>
        <v>0</v>
      </c>
      <c r="AB51" s="156"/>
      <c r="AC51" s="156"/>
      <c r="AD51" s="156"/>
      <c r="AE51" s="156"/>
      <c r="AF51" s="156"/>
      <c r="AG51" s="156"/>
      <c r="AH51" s="156"/>
      <c r="AI51" s="156"/>
      <c r="AJ51" s="156"/>
      <c r="AK51" s="156"/>
      <c r="AL51" s="156"/>
      <c r="AM51" s="156"/>
      <c r="AO51" s="153" t="s">
        <v>256</v>
      </c>
      <c r="AP51" s="153"/>
      <c r="AQ51" s="153"/>
      <c r="AR51" s="153">
        <v>0</v>
      </c>
      <c r="AS51" s="153"/>
      <c r="AT51" s="124"/>
      <c r="AU51" s="153"/>
      <c r="AV51" s="124"/>
      <c r="AW51" s="153"/>
      <c r="AX51" s="153"/>
      <c r="AY51" s="153"/>
      <c r="AZ51" s="153"/>
      <c r="BA51" s="153"/>
      <c r="BB51" s="153"/>
      <c r="BC51" s="154"/>
      <c r="BD51" s="154"/>
      <c r="BE51" s="154"/>
      <c r="BF51" s="154"/>
      <c r="BG51" s="154"/>
      <c r="BH51" s="154"/>
      <c r="BI51" s="154"/>
      <c r="BJ51" s="154"/>
      <c r="BK51" s="154"/>
      <c r="BL51" s="154"/>
      <c r="BM51" s="154"/>
      <c r="BN51" s="193">
        <f t="shared" si="9"/>
        <v>0</v>
      </c>
      <c r="BO51" s="161">
        <f t="shared" si="10"/>
        <v>0</v>
      </c>
      <c r="BP51" s="192"/>
      <c r="BQ51" s="192"/>
      <c r="BR51" s="192"/>
      <c r="BS51" s="192"/>
      <c r="BT51" s="156"/>
      <c r="BU51" s="156"/>
      <c r="BV51" s="156"/>
      <c r="BW51" s="156"/>
      <c r="BX51" s="156"/>
      <c r="BY51" s="156"/>
      <c r="BZ51" s="156"/>
      <c r="CA51" s="156"/>
    </row>
    <row r="52" spans="1:79" x14ac:dyDescent="0.2">
      <c r="A52" s="153" t="s">
        <v>257</v>
      </c>
      <c r="B52" s="153"/>
      <c r="C52" s="153"/>
      <c r="D52" s="153"/>
      <c r="E52" s="153"/>
      <c r="F52" s="153"/>
      <c r="G52" s="153"/>
      <c r="H52" s="153"/>
      <c r="I52" s="153"/>
      <c r="J52" s="153"/>
      <c r="K52" s="153"/>
      <c r="L52" s="153"/>
      <c r="M52" s="153"/>
      <c r="N52" s="153"/>
      <c r="O52" s="154"/>
      <c r="P52" s="154"/>
      <c r="Q52" s="154"/>
      <c r="R52" s="154"/>
      <c r="S52" s="154"/>
      <c r="T52" s="154"/>
      <c r="U52" s="154"/>
      <c r="V52" s="154"/>
      <c r="W52" s="154"/>
      <c r="X52" s="154"/>
      <c r="Y52" s="154"/>
      <c r="Z52" s="193">
        <f t="shared" si="7"/>
        <v>0</v>
      </c>
      <c r="AA52" s="161">
        <f t="shared" si="8"/>
        <v>0</v>
      </c>
      <c r="AB52" s="156"/>
      <c r="AC52" s="156"/>
      <c r="AD52" s="156"/>
      <c r="AE52" s="156"/>
      <c r="AF52" s="156"/>
      <c r="AG52" s="156"/>
      <c r="AH52" s="156"/>
      <c r="AI52" s="156"/>
      <c r="AJ52" s="156"/>
      <c r="AK52" s="156"/>
      <c r="AL52" s="156"/>
      <c r="AM52" s="156"/>
      <c r="AO52" s="153" t="s">
        <v>257</v>
      </c>
      <c r="AP52" s="153"/>
      <c r="AQ52" s="153"/>
      <c r="AR52" s="153">
        <v>0</v>
      </c>
      <c r="AS52" s="153"/>
      <c r="AT52" s="124"/>
      <c r="AU52" s="153"/>
      <c r="AV52" s="124"/>
      <c r="AW52" s="153"/>
      <c r="AX52" s="153"/>
      <c r="AY52" s="153"/>
      <c r="AZ52" s="153"/>
      <c r="BA52" s="153"/>
      <c r="BB52" s="153"/>
      <c r="BC52" s="154"/>
      <c r="BD52" s="154"/>
      <c r="BE52" s="154"/>
      <c r="BF52" s="154"/>
      <c r="BG52" s="154"/>
      <c r="BH52" s="154"/>
      <c r="BI52" s="154"/>
      <c r="BJ52" s="154"/>
      <c r="BK52" s="154"/>
      <c r="BL52" s="154"/>
      <c r="BM52" s="154"/>
      <c r="BN52" s="193">
        <f t="shared" si="9"/>
        <v>0</v>
      </c>
      <c r="BO52" s="161">
        <f t="shared" si="10"/>
        <v>0</v>
      </c>
      <c r="BP52" s="192"/>
      <c r="BQ52" s="192"/>
      <c r="BR52" s="192"/>
      <c r="BS52" s="192"/>
      <c r="BT52" s="156"/>
      <c r="BU52" s="156"/>
      <c r="BV52" s="156"/>
      <c r="BW52" s="156"/>
      <c r="BX52" s="156"/>
      <c r="BY52" s="156"/>
      <c r="BZ52" s="156"/>
      <c r="CA52" s="156"/>
    </row>
    <row r="53" spans="1:79" x14ac:dyDescent="0.2">
      <c r="A53" s="153" t="s">
        <v>258</v>
      </c>
      <c r="B53" s="153"/>
      <c r="C53" s="153"/>
      <c r="D53" s="153"/>
      <c r="E53" s="153"/>
      <c r="F53" s="153"/>
      <c r="G53" s="153"/>
      <c r="H53" s="153"/>
      <c r="I53" s="153"/>
      <c r="J53" s="153"/>
      <c r="K53" s="153"/>
      <c r="L53" s="153"/>
      <c r="M53" s="153"/>
      <c r="N53" s="153"/>
      <c r="O53" s="154"/>
      <c r="P53" s="154"/>
      <c r="Q53" s="154"/>
      <c r="R53" s="154"/>
      <c r="S53" s="154"/>
      <c r="T53" s="154"/>
      <c r="U53" s="154"/>
      <c r="V53" s="154"/>
      <c r="W53" s="154"/>
      <c r="X53" s="154"/>
      <c r="Y53" s="154"/>
      <c r="Z53" s="193">
        <f t="shared" si="7"/>
        <v>0</v>
      </c>
      <c r="AA53" s="161">
        <f t="shared" si="8"/>
        <v>0</v>
      </c>
      <c r="AB53" s="156"/>
      <c r="AC53" s="156"/>
      <c r="AD53" s="156"/>
      <c r="AE53" s="156"/>
      <c r="AF53" s="156"/>
      <c r="AG53" s="156"/>
      <c r="AH53" s="156"/>
      <c r="AI53" s="156"/>
      <c r="AJ53" s="156"/>
      <c r="AK53" s="156"/>
      <c r="AL53" s="156"/>
      <c r="AM53" s="156"/>
      <c r="AO53" s="153" t="s">
        <v>258</v>
      </c>
      <c r="AP53" s="153"/>
      <c r="AQ53" s="153"/>
      <c r="AR53" s="153">
        <v>0</v>
      </c>
      <c r="AS53" s="153"/>
      <c r="AT53" s="124"/>
      <c r="AU53" s="153"/>
      <c r="AV53" s="124"/>
      <c r="AW53" s="153"/>
      <c r="AX53" s="153"/>
      <c r="AY53" s="153"/>
      <c r="AZ53" s="153"/>
      <c r="BA53" s="153"/>
      <c r="BB53" s="153"/>
      <c r="BC53" s="154"/>
      <c r="BD53" s="154"/>
      <c r="BE53" s="154"/>
      <c r="BF53" s="154"/>
      <c r="BG53" s="154"/>
      <c r="BH53" s="154"/>
      <c r="BI53" s="154"/>
      <c r="BJ53" s="154"/>
      <c r="BK53" s="154"/>
      <c r="BL53" s="154"/>
      <c r="BM53" s="154"/>
      <c r="BN53" s="193">
        <f t="shared" si="9"/>
        <v>0</v>
      </c>
      <c r="BO53" s="161">
        <f t="shared" si="10"/>
        <v>0</v>
      </c>
      <c r="BP53" s="192"/>
      <c r="BQ53" s="192"/>
      <c r="BR53" s="192"/>
      <c r="BS53" s="192"/>
      <c r="BT53" s="156"/>
      <c r="BU53" s="156"/>
      <c r="BV53" s="156"/>
      <c r="BW53" s="156"/>
      <c r="BX53" s="156"/>
      <c r="BY53" s="156"/>
      <c r="BZ53" s="156"/>
      <c r="CA53" s="156"/>
    </row>
    <row r="54" spans="1:79" x14ac:dyDescent="0.2">
      <c r="A54" s="153" t="s">
        <v>259</v>
      </c>
      <c r="B54" s="153"/>
      <c r="C54" s="153"/>
      <c r="D54" s="153"/>
      <c r="E54" s="153"/>
      <c r="F54" s="153"/>
      <c r="G54" s="153"/>
      <c r="H54" s="153"/>
      <c r="I54" s="153"/>
      <c r="J54" s="153"/>
      <c r="K54" s="153"/>
      <c r="L54" s="153"/>
      <c r="M54" s="153"/>
      <c r="N54" s="153"/>
      <c r="O54" s="154"/>
      <c r="P54" s="154"/>
      <c r="Q54" s="154"/>
      <c r="R54" s="154"/>
      <c r="S54" s="154"/>
      <c r="T54" s="154"/>
      <c r="U54" s="154"/>
      <c r="V54" s="154"/>
      <c r="W54" s="154"/>
      <c r="X54" s="154"/>
      <c r="Y54" s="154"/>
      <c r="Z54" s="193">
        <f t="shared" si="7"/>
        <v>0</v>
      </c>
      <c r="AA54" s="161">
        <f t="shared" si="8"/>
        <v>0</v>
      </c>
      <c r="AB54" s="156"/>
      <c r="AC54" s="156"/>
      <c r="AD54" s="156"/>
      <c r="AE54" s="156"/>
      <c r="AF54" s="156"/>
      <c r="AG54" s="156"/>
      <c r="AH54" s="156"/>
      <c r="AI54" s="156"/>
      <c r="AJ54" s="156"/>
      <c r="AK54" s="156"/>
      <c r="AL54" s="156"/>
      <c r="AM54" s="156"/>
      <c r="AO54" s="153" t="s">
        <v>259</v>
      </c>
      <c r="AP54" s="153"/>
      <c r="AQ54" s="153"/>
      <c r="AR54" s="153">
        <v>0</v>
      </c>
      <c r="AS54" s="153"/>
      <c r="AT54" s="124"/>
      <c r="AU54" s="153"/>
      <c r="AV54" s="124"/>
      <c r="AW54" s="153"/>
      <c r="AX54" s="153"/>
      <c r="AY54" s="153"/>
      <c r="AZ54" s="153"/>
      <c r="BA54" s="153"/>
      <c r="BB54" s="153"/>
      <c r="BC54" s="154"/>
      <c r="BD54" s="154"/>
      <c r="BE54" s="154"/>
      <c r="BF54" s="154"/>
      <c r="BG54" s="154"/>
      <c r="BH54" s="154"/>
      <c r="BI54" s="154"/>
      <c r="BJ54" s="154"/>
      <c r="BK54" s="154"/>
      <c r="BL54" s="154"/>
      <c r="BM54" s="154"/>
      <c r="BN54" s="193">
        <f t="shared" si="9"/>
        <v>0</v>
      </c>
      <c r="BO54" s="161">
        <f t="shared" si="10"/>
        <v>0</v>
      </c>
      <c r="BP54" s="192"/>
      <c r="BQ54" s="192"/>
      <c r="BR54" s="192"/>
      <c r="BS54" s="192"/>
      <c r="BT54" s="156"/>
      <c r="BU54" s="156"/>
      <c r="BV54" s="156"/>
      <c r="BW54" s="156"/>
      <c r="BX54" s="156"/>
      <c r="BY54" s="156"/>
      <c r="BZ54" s="156"/>
      <c r="CA54" s="156"/>
    </row>
    <row r="55" spans="1:79" x14ac:dyDescent="0.2">
      <c r="A55" s="153" t="s">
        <v>260</v>
      </c>
      <c r="B55" s="153"/>
      <c r="C55" s="153"/>
      <c r="D55" s="153"/>
      <c r="E55" s="153"/>
      <c r="F55" s="153"/>
      <c r="G55" s="153"/>
      <c r="H55" s="153"/>
      <c r="I55" s="153"/>
      <c r="J55" s="153"/>
      <c r="K55" s="153"/>
      <c r="L55" s="153"/>
      <c r="M55" s="153"/>
      <c r="N55" s="153"/>
      <c r="O55" s="154"/>
      <c r="P55" s="154"/>
      <c r="Q55" s="154"/>
      <c r="R55" s="154"/>
      <c r="S55" s="154"/>
      <c r="T55" s="154"/>
      <c r="U55" s="154"/>
      <c r="V55" s="154"/>
      <c r="W55" s="154"/>
      <c r="X55" s="154"/>
      <c r="Y55" s="154"/>
      <c r="Z55" s="193">
        <f t="shared" si="7"/>
        <v>0</v>
      </c>
      <c r="AA55" s="161">
        <f t="shared" si="8"/>
        <v>0</v>
      </c>
      <c r="AB55" s="156"/>
      <c r="AC55" s="156"/>
      <c r="AD55" s="156"/>
      <c r="AE55" s="156"/>
      <c r="AF55" s="156"/>
      <c r="AG55" s="156"/>
      <c r="AH55" s="156"/>
      <c r="AI55" s="156"/>
      <c r="AJ55" s="156"/>
      <c r="AK55" s="156"/>
      <c r="AL55" s="156"/>
      <c r="AM55" s="156"/>
      <c r="AO55" s="153" t="s">
        <v>260</v>
      </c>
      <c r="AP55" s="153"/>
      <c r="AQ55" s="153"/>
      <c r="AR55" s="153">
        <v>0</v>
      </c>
      <c r="AS55" s="153"/>
      <c r="AT55" s="124">
        <v>2</v>
      </c>
      <c r="AU55" s="153"/>
      <c r="AV55" s="124"/>
      <c r="AW55" s="153"/>
      <c r="AX55" s="153"/>
      <c r="AY55" s="153"/>
      <c r="AZ55" s="153"/>
      <c r="BA55" s="153"/>
      <c r="BB55" s="153"/>
      <c r="BC55" s="154"/>
      <c r="BD55" s="154"/>
      <c r="BE55" s="154"/>
      <c r="BF55" s="154"/>
      <c r="BG55" s="154"/>
      <c r="BH55" s="154"/>
      <c r="BI55" s="154"/>
      <c r="BJ55" s="154"/>
      <c r="BK55" s="154"/>
      <c r="BL55" s="154"/>
      <c r="BM55" s="154"/>
      <c r="BN55" s="193">
        <f t="shared" si="9"/>
        <v>2</v>
      </c>
      <c r="BO55" s="161">
        <f t="shared" si="10"/>
        <v>0</v>
      </c>
      <c r="BP55" s="192"/>
      <c r="BQ55" s="192"/>
      <c r="BR55" s="192"/>
      <c r="BS55" s="192"/>
      <c r="BT55" s="156"/>
      <c r="BU55" s="156"/>
      <c r="BV55" s="156"/>
      <c r="BW55" s="156"/>
      <c r="BX55" s="156"/>
      <c r="BY55" s="156"/>
      <c r="BZ55" s="156"/>
      <c r="CA55" s="156"/>
    </row>
    <row r="56" spans="1:79" x14ac:dyDescent="0.2">
      <c r="A56" s="153" t="s">
        <v>261</v>
      </c>
      <c r="B56" s="153"/>
      <c r="C56" s="153"/>
      <c r="D56" s="153"/>
      <c r="E56" s="153"/>
      <c r="F56" s="153"/>
      <c r="G56" s="153"/>
      <c r="H56" s="153"/>
      <c r="I56" s="153"/>
      <c r="J56" s="153"/>
      <c r="K56" s="153"/>
      <c r="L56" s="153"/>
      <c r="M56" s="153"/>
      <c r="N56" s="153"/>
      <c r="O56" s="154"/>
      <c r="P56" s="154"/>
      <c r="Q56" s="154"/>
      <c r="R56" s="154"/>
      <c r="S56" s="154"/>
      <c r="T56" s="154"/>
      <c r="U56" s="154"/>
      <c r="V56" s="154"/>
      <c r="W56" s="154"/>
      <c r="X56" s="154"/>
      <c r="Y56" s="154"/>
      <c r="Z56" s="193">
        <f t="shared" si="7"/>
        <v>0</v>
      </c>
      <c r="AA56" s="161">
        <f t="shared" si="8"/>
        <v>0</v>
      </c>
      <c r="AB56" s="156"/>
      <c r="AC56" s="156"/>
      <c r="AD56" s="156"/>
      <c r="AE56" s="156"/>
      <c r="AF56" s="156"/>
      <c r="AG56" s="156"/>
      <c r="AH56" s="156"/>
      <c r="AI56" s="156"/>
      <c r="AJ56" s="156"/>
      <c r="AK56" s="156"/>
      <c r="AL56" s="156"/>
      <c r="AM56" s="156"/>
      <c r="AO56" s="153" t="s">
        <v>261</v>
      </c>
      <c r="AP56" s="153"/>
      <c r="AQ56" s="153"/>
      <c r="AR56" s="153">
        <v>0</v>
      </c>
      <c r="AS56" s="153"/>
      <c r="AT56" s="124"/>
      <c r="AU56" s="153"/>
      <c r="AV56" s="124"/>
      <c r="AW56" s="153"/>
      <c r="AX56" s="153"/>
      <c r="AY56" s="153"/>
      <c r="AZ56" s="153"/>
      <c r="BA56" s="153"/>
      <c r="BB56" s="153"/>
      <c r="BC56" s="154"/>
      <c r="BD56" s="154"/>
      <c r="BE56" s="154"/>
      <c r="BF56" s="154"/>
      <c r="BG56" s="154"/>
      <c r="BH56" s="154"/>
      <c r="BI56" s="154"/>
      <c r="BJ56" s="154"/>
      <c r="BK56" s="154"/>
      <c r="BL56" s="154"/>
      <c r="BM56" s="154"/>
      <c r="BN56" s="193">
        <f t="shared" si="9"/>
        <v>0</v>
      </c>
      <c r="BO56" s="161">
        <f t="shared" si="10"/>
        <v>0</v>
      </c>
      <c r="BP56" s="192"/>
      <c r="BQ56" s="192"/>
      <c r="BR56" s="192"/>
      <c r="BS56" s="192"/>
      <c r="BT56" s="156"/>
      <c r="BU56" s="156"/>
      <c r="BV56" s="156"/>
      <c r="BW56" s="156"/>
      <c r="BX56" s="156"/>
      <c r="BY56" s="156"/>
      <c r="BZ56" s="156"/>
      <c r="CA56" s="156"/>
    </row>
    <row r="57" spans="1:79" x14ac:dyDescent="0.2">
      <c r="A57" s="216" t="s">
        <v>262</v>
      </c>
      <c r="B57" s="153"/>
      <c r="C57" s="153"/>
      <c r="D57" s="153"/>
      <c r="E57" s="153"/>
      <c r="F57" s="153"/>
      <c r="G57" s="153"/>
      <c r="H57" s="153"/>
      <c r="I57" s="153"/>
      <c r="J57" s="153"/>
      <c r="K57" s="153"/>
      <c r="L57" s="153"/>
      <c r="M57" s="153"/>
      <c r="N57" s="153"/>
      <c r="O57" s="154"/>
      <c r="P57" s="154"/>
      <c r="Q57" s="154"/>
      <c r="R57" s="154"/>
      <c r="S57" s="154"/>
      <c r="T57" s="154"/>
      <c r="U57" s="154"/>
      <c r="V57" s="154"/>
      <c r="W57" s="154"/>
      <c r="X57" s="154"/>
      <c r="Y57" s="154"/>
      <c r="Z57" s="193">
        <f t="shared" si="7"/>
        <v>0</v>
      </c>
      <c r="AA57" s="161">
        <f t="shared" si="8"/>
        <v>0</v>
      </c>
      <c r="AB57" s="156"/>
      <c r="AC57" s="156"/>
      <c r="AD57" s="156"/>
      <c r="AE57" s="156"/>
      <c r="AF57" s="156"/>
      <c r="AG57" s="156"/>
      <c r="AH57" s="156"/>
      <c r="AI57" s="156"/>
      <c r="AJ57" s="156"/>
      <c r="AK57" s="156"/>
      <c r="AL57" s="156"/>
      <c r="AM57" s="156"/>
      <c r="AO57" s="153" t="s">
        <v>262</v>
      </c>
      <c r="AP57" s="153"/>
      <c r="AQ57" s="153"/>
      <c r="AR57" s="153">
        <v>0</v>
      </c>
      <c r="AS57" s="153"/>
      <c r="AT57" s="124"/>
      <c r="AU57" s="153"/>
      <c r="AV57" s="124"/>
      <c r="AW57" s="153"/>
      <c r="AX57" s="153"/>
      <c r="AY57" s="153"/>
      <c r="AZ57" s="153"/>
      <c r="BA57" s="153"/>
      <c r="BB57" s="153"/>
      <c r="BC57" s="154"/>
      <c r="BD57" s="154"/>
      <c r="BE57" s="154"/>
      <c r="BF57" s="154"/>
      <c r="BG57" s="154"/>
      <c r="BH57" s="154"/>
      <c r="BI57" s="154"/>
      <c r="BJ57" s="154"/>
      <c r="BK57" s="154"/>
      <c r="BL57" s="154"/>
      <c r="BM57" s="154"/>
      <c r="BN57" s="193">
        <f t="shared" si="9"/>
        <v>0</v>
      </c>
      <c r="BO57" s="161">
        <f t="shared" si="10"/>
        <v>0</v>
      </c>
      <c r="BP57" s="192"/>
      <c r="BQ57" s="192"/>
      <c r="BR57" s="192"/>
      <c r="BS57" s="192"/>
      <c r="BT57" s="156"/>
      <c r="BU57" s="156"/>
      <c r="BV57" s="156"/>
      <c r="BW57" s="156"/>
      <c r="BX57" s="156"/>
      <c r="BY57" s="156"/>
      <c r="BZ57" s="156"/>
      <c r="CA57" s="156"/>
    </row>
    <row r="58" spans="1:79" x14ac:dyDescent="0.2">
      <c r="A58" s="216" t="s">
        <v>263</v>
      </c>
      <c r="B58" s="153"/>
      <c r="C58" s="153"/>
      <c r="D58" s="153"/>
      <c r="E58" s="153"/>
      <c r="F58" s="153"/>
      <c r="G58" s="153"/>
      <c r="H58" s="153"/>
      <c r="I58" s="153"/>
      <c r="J58" s="153"/>
      <c r="K58" s="153"/>
      <c r="L58" s="153"/>
      <c r="M58" s="153"/>
      <c r="N58" s="153"/>
      <c r="O58" s="154"/>
      <c r="P58" s="154"/>
      <c r="Q58" s="154"/>
      <c r="R58" s="154"/>
      <c r="S58" s="154"/>
      <c r="T58" s="154"/>
      <c r="U58" s="154"/>
      <c r="V58" s="154"/>
      <c r="W58" s="154"/>
      <c r="X58" s="154"/>
      <c r="Y58" s="154"/>
      <c r="Z58" s="193">
        <f t="shared" si="7"/>
        <v>0</v>
      </c>
      <c r="AA58" s="161">
        <f t="shared" si="8"/>
        <v>0</v>
      </c>
      <c r="AB58" s="156"/>
      <c r="AC58" s="156"/>
      <c r="AD58" s="156"/>
      <c r="AE58" s="156"/>
      <c r="AF58" s="156"/>
      <c r="AG58" s="156"/>
      <c r="AH58" s="156"/>
      <c r="AI58" s="156"/>
      <c r="AJ58" s="156"/>
      <c r="AK58" s="156"/>
      <c r="AL58" s="156"/>
      <c r="AM58" s="156"/>
      <c r="AO58" s="153" t="s">
        <v>263</v>
      </c>
      <c r="AP58" s="153">
        <v>21</v>
      </c>
      <c r="AQ58" s="153"/>
      <c r="AR58" s="153">
        <v>42</v>
      </c>
      <c r="AS58" s="153"/>
      <c r="AT58" s="124">
        <v>43</v>
      </c>
      <c r="AU58" s="153"/>
      <c r="AV58" s="124">
        <v>34</v>
      </c>
      <c r="AW58" s="153"/>
      <c r="AX58" s="153"/>
      <c r="AY58" s="153"/>
      <c r="AZ58" s="153"/>
      <c r="BA58" s="153"/>
      <c r="BB58" s="153"/>
      <c r="BC58" s="154"/>
      <c r="BD58" s="154"/>
      <c r="BE58" s="154"/>
      <c r="BF58" s="154"/>
      <c r="BG58" s="154"/>
      <c r="BH58" s="154"/>
      <c r="BI58" s="154"/>
      <c r="BJ58" s="154"/>
      <c r="BK58" s="154"/>
      <c r="BL58" s="154"/>
      <c r="BM58" s="154"/>
      <c r="BN58" s="193">
        <f t="shared" si="9"/>
        <v>140</v>
      </c>
      <c r="BO58" s="161">
        <f t="shared" si="10"/>
        <v>0</v>
      </c>
      <c r="BP58" s="192"/>
      <c r="BQ58" s="192"/>
      <c r="BR58" s="192"/>
      <c r="BS58" s="192"/>
      <c r="BT58" s="156"/>
      <c r="BU58" s="156"/>
      <c r="BV58" s="156"/>
      <c r="BW58" s="156"/>
      <c r="BX58" s="156"/>
      <c r="BY58" s="156"/>
      <c r="BZ58" s="156"/>
      <c r="CA58" s="156"/>
    </row>
    <row r="59" spans="1:79" x14ac:dyDescent="0.2">
      <c r="A59" s="153" t="s">
        <v>264</v>
      </c>
      <c r="B59" s="153"/>
      <c r="C59" s="153"/>
      <c r="D59" s="153"/>
      <c r="E59" s="153"/>
      <c r="F59" s="153"/>
      <c r="G59" s="153"/>
      <c r="H59" s="153"/>
      <c r="I59" s="153"/>
      <c r="J59" s="153"/>
      <c r="K59" s="153"/>
      <c r="L59" s="153"/>
      <c r="M59" s="153"/>
      <c r="N59" s="153"/>
      <c r="O59" s="154"/>
      <c r="P59" s="154"/>
      <c r="Q59" s="154"/>
      <c r="R59" s="154"/>
      <c r="S59" s="154"/>
      <c r="T59" s="154"/>
      <c r="U59" s="154"/>
      <c r="V59" s="154"/>
      <c r="W59" s="154"/>
      <c r="X59" s="154"/>
      <c r="Y59" s="154"/>
      <c r="Z59" s="193">
        <f t="shared" si="7"/>
        <v>0</v>
      </c>
      <c r="AA59" s="161">
        <f t="shared" si="8"/>
        <v>0</v>
      </c>
      <c r="AB59" s="156"/>
      <c r="AC59" s="156"/>
      <c r="AD59" s="156"/>
      <c r="AE59" s="156"/>
      <c r="AF59" s="156"/>
      <c r="AG59" s="156"/>
      <c r="AH59" s="156"/>
      <c r="AI59" s="156"/>
      <c r="AJ59" s="156"/>
      <c r="AK59" s="156"/>
      <c r="AL59" s="156"/>
      <c r="AM59" s="156"/>
      <c r="AO59" s="153" t="s">
        <v>264</v>
      </c>
      <c r="AP59" s="153"/>
      <c r="AQ59" s="153"/>
      <c r="AR59" s="153">
        <v>0</v>
      </c>
      <c r="AS59" s="153"/>
      <c r="AT59" s="124"/>
      <c r="AU59" s="153"/>
      <c r="AV59" s="124"/>
      <c r="AW59" s="153"/>
      <c r="AX59" s="153"/>
      <c r="AY59" s="153"/>
      <c r="AZ59" s="153"/>
      <c r="BA59" s="153"/>
      <c r="BB59" s="153"/>
      <c r="BC59" s="154"/>
      <c r="BD59" s="154"/>
      <c r="BE59" s="154"/>
      <c r="BF59" s="154"/>
      <c r="BG59" s="154"/>
      <c r="BH59" s="154"/>
      <c r="BI59" s="154"/>
      <c r="BJ59" s="154"/>
      <c r="BK59" s="154"/>
      <c r="BL59" s="154"/>
      <c r="BM59" s="154"/>
      <c r="BN59" s="193">
        <f t="shared" si="9"/>
        <v>0</v>
      </c>
      <c r="BO59" s="161">
        <f t="shared" si="10"/>
        <v>0</v>
      </c>
      <c r="BP59" s="192"/>
      <c r="BQ59" s="192"/>
      <c r="BR59" s="192"/>
      <c r="BS59" s="192"/>
      <c r="BT59" s="156"/>
      <c r="BU59" s="156"/>
      <c r="BV59" s="156"/>
      <c r="BW59" s="156"/>
      <c r="BX59" s="156"/>
      <c r="BY59" s="156"/>
      <c r="BZ59" s="156"/>
      <c r="CA59" s="156"/>
    </row>
    <row r="60" spans="1:79" x14ac:dyDescent="0.2">
      <c r="A60" s="158" t="s">
        <v>265</v>
      </c>
      <c r="B60" s="276">
        <f t="shared" ref="B60:AM60" si="11">SUM(B39:B59)</f>
        <v>20</v>
      </c>
      <c r="C60" s="161">
        <f t="shared" si="11"/>
        <v>245740000</v>
      </c>
      <c r="D60" s="276">
        <f t="shared" si="11"/>
        <v>90</v>
      </c>
      <c r="E60" s="276">
        <f t="shared" si="11"/>
        <v>0</v>
      </c>
      <c r="F60" s="276">
        <f t="shared" si="11"/>
        <v>96</v>
      </c>
      <c r="G60" s="276">
        <f t="shared" si="11"/>
        <v>0</v>
      </c>
      <c r="H60" s="276">
        <f t="shared" si="11"/>
        <v>96</v>
      </c>
      <c r="I60" s="276">
        <f t="shared" si="11"/>
        <v>0</v>
      </c>
      <c r="J60" s="276">
        <f t="shared" si="11"/>
        <v>96</v>
      </c>
      <c r="K60" s="276">
        <f t="shared" si="11"/>
        <v>0</v>
      </c>
      <c r="L60" s="276">
        <f t="shared" si="11"/>
        <v>96</v>
      </c>
      <c r="M60" s="276">
        <f t="shared" si="11"/>
        <v>0</v>
      </c>
      <c r="N60" s="276">
        <f t="shared" si="11"/>
        <v>96</v>
      </c>
      <c r="O60" s="276">
        <f t="shared" si="11"/>
        <v>0</v>
      </c>
      <c r="P60" s="276">
        <f t="shared" si="11"/>
        <v>96</v>
      </c>
      <c r="Q60" s="276">
        <f t="shared" si="11"/>
        <v>0</v>
      </c>
      <c r="R60" s="276">
        <f t="shared" si="11"/>
        <v>96</v>
      </c>
      <c r="S60" s="276">
        <f t="shared" si="11"/>
        <v>0</v>
      </c>
      <c r="T60" s="276">
        <f t="shared" si="11"/>
        <v>96</v>
      </c>
      <c r="U60" s="276">
        <f t="shared" si="11"/>
        <v>0</v>
      </c>
      <c r="V60" s="276">
        <f t="shared" si="11"/>
        <v>96</v>
      </c>
      <c r="W60" s="276">
        <f t="shared" si="11"/>
        <v>0</v>
      </c>
      <c r="X60" s="276">
        <f t="shared" si="11"/>
        <v>95</v>
      </c>
      <c r="Y60" s="276">
        <f t="shared" si="11"/>
        <v>0</v>
      </c>
      <c r="Z60" s="155">
        <f t="shared" si="11"/>
        <v>1069</v>
      </c>
      <c r="AA60" s="161">
        <f t="shared" si="11"/>
        <v>245740000</v>
      </c>
      <c r="AB60" s="155">
        <f t="shared" si="11"/>
        <v>0</v>
      </c>
      <c r="AC60" s="155">
        <f t="shared" si="11"/>
        <v>0</v>
      </c>
      <c r="AD60" s="155">
        <f t="shared" si="11"/>
        <v>0</v>
      </c>
      <c r="AE60" s="155">
        <f t="shared" si="11"/>
        <v>0</v>
      </c>
      <c r="AF60" s="155">
        <f t="shared" si="11"/>
        <v>0</v>
      </c>
      <c r="AG60" s="155">
        <f t="shared" si="11"/>
        <v>0</v>
      </c>
      <c r="AH60" s="155">
        <f t="shared" si="11"/>
        <v>0</v>
      </c>
      <c r="AI60" s="155">
        <f t="shared" si="11"/>
        <v>0</v>
      </c>
      <c r="AJ60" s="155">
        <f t="shared" si="11"/>
        <v>0</v>
      </c>
      <c r="AK60" s="155">
        <f t="shared" si="11"/>
        <v>0</v>
      </c>
      <c r="AL60" s="155">
        <f t="shared" si="11"/>
        <v>0</v>
      </c>
      <c r="AM60" s="155">
        <f t="shared" si="11"/>
        <v>0</v>
      </c>
      <c r="AO60" s="158" t="s">
        <v>265</v>
      </c>
      <c r="AP60" s="155">
        <f>SUM(AP40:AP59)</f>
        <v>50</v>
      </c>
      <c r="AQ60" s="161">
        <f t="shared" ref="AQ60:BB60" si="12">SUM(AQ39:AQ59)</f>
        <v>245740000</v>
      </c>
      <c r="AR60" s="155">
        <f t="shared" si="12"/>
        <v>140</v>
      </c>
      <c r="AS60" s="155">
        <f t="shared" si="12"/>
        <v>0</v>
      </c>
      <c r="AT60" s="155">
        <f t="shared" si="12"/>
        <v>144</v>
      </c>
      <c r="AU60" s="155">
        <f t="shared" si="12"/>
        <v>0</v>
      </c>
      <c r="AV60" s="155">
        <f t="shared" si="12"/>
        <v>149</v>
      </c>
      <c r="AW60" s="155">
        <f t="shared" si="12"/>
        <v>0</v>
      </c>
      <c r="AX60" s="155">
        <f t="shared" si="12"/>
        <v>0</v>
      </c>
      <c r="AY60" s="155">
        <f t="shared" si="12"/>
        <v>0</v>
      </c>
      <c r="AZ60" s="155">
        <f t="shared" si="12"/>
        <v>0</v>
      </c>
      <c r="BA60" s="155">
        <f t="shared" si="12"/>
        <v>0</v>
      </c>
      <c r="BB60" s="155">
        <f t="shared" si="12"/>
        <v>0</v>
      </c>
      <c r="BC60" s="155">
        <f>SUM(BC39:BC59)</f>
        <v>0</v>
      </c>
      <c r="BD60" s="155">
        <f t="shared" ref="BD60:CA60" si="13">SUM(BD39:BD59)</f>
        <v>0</v>
      </c>
      <c r="BE60" s="155">
        <f t="shared" si="13"/>
        <v>0</v>
      </c>
      <c r="BF60" s="155">
        <f t="shared" si="13"/>
        <v>0</v>
      </c>
      <c r="BG60" s="155">
        <f t="shared" si="13"/>
        <v>0</v>
      </c>
      <c r="BH60" s="155">
        <f t="shared" si="13"/>
        <v>0</v>
      </c>
      <c r="BI60" s="155">
        <f t="shared" si="13"/>
        <v>0</v>
      </c>
      <c r="BJ60" s="155">
        <f t="shared" si="13"/>
        <v>0</v>
      </c>
      <c r="BK60" s="155">
        <f t="shared" si="13"/>
        <v>0</v>
      </c>
      <c r="BL60" s="155">
        <f t="shared" si="13"/>
        <v>0</v>
      </c>
      <c r="BM60" s="155">
        <f t="shared" si="13"/>
        <v>0</v>
      </c>
      <c r="BN60" s="194">
        <f t="shared" si="13"/>
        <v>483</v>
      </c>
      <c r="BO60" s="162">
        <f t="shared" si="13"/>
        <v>245740000</v>
      </c>
      <c r="BP60" s="155">
        <f t="shared" si="13"/>
        <v>0</v>
      </c>
      <c r="BQ60" s="155">
        <f t="shared" si="13"/>
        <v>0</v>
      </c>
      <c r="BR60" s="155">
        <f t="shared" si="13"/>
        <v>0</v>
      </c>
      <c r="BS60" s="155">
        <f t="shared" si="13"/>
        <v>0</v>
      </c>
      <c r="BT60" s="155">
        <f t="shared" si="13"/>
        <v>0</v>
      </c>
      <c r="BU60" s="155">
        <f t="shared" si="13"/>
        <v>0</v>
      </c>
      <c r="BV60" s="155">
        <f>SUM(BV39:BV59)</f>
        <v>0</v>
      </c>
      <c r="BW60" s="155">
        <f t="shared" si="13"/>
        <v>0</v>
      </c>
      <c r="BX60" s="155">
        <f t="shared" si="13"/>
        <v>0</v>
      </c>
      <c r="BY60" s="155">
        <f t="shared" si="13"/>
        <v>0</v>
      </c>
      <c r="BZ60" s="155">
        <f t="shared" si="13"/>
        <v>0</v>
      </c>
      <c r="CA60" s="155">
        <f t="shared" si="13"/>
        <v>0</v>
      </c>
    </row>
    <row r="62" spans="1:79" ht="15" x14ac:dyDescent="0.2">
      <c r="A62" s="207" t="s">
        <v>224</v>
      </c>
      <c r="B62" s="664"/>
      <c r="C62" s="664"/>
      <c r="D62" s="664"/>
      <c r="E62" s="664"/>
      <c r="F62" s="664"/>
      <c r="G62" s="664"/>
      <c r="H62" s="664"/>
      <c r="I62" s="664"/>
      <c r="J62" s="664"/>
      <c r="K62" s="664"/>
      <c r="L62" s="664"/>
      <c r="M62" s="664"/>
      <c r="N62" s="664"/>
      <c r="O62" s="664"/>
      <c r="P62" s="664"/>
      <c r="Q62" s="664"/>
      <c r="R62" s="664"/>
      <c r="S62" s="664"/>
      <c r="T62" s="664"/>
      <c r="U62" s="664"/>
      <c r="V62" s="664"/>
      <c r="W62" s="664"/>
      <c r="X62" s="664"/>
      <c r="Y62" s="664"/>
      <c r="Z62" s="664"/>
      <c r="AA62" s="664"/>
      <c r="AB62" s="664"/>
      <c r="AC62" s="664"/>
      <c r="AD62" s="664"/>
      <c r="AE62" s="664"/>
      <c r="AF62" s="664"/>
      <c r="AG62" s="664"/>
      <c r="AH62" s="664"/>
      <c r="AI62" s="664"/>
      <c r="AJ62" s="664"/>
      <c r="AK62" s="664"/>
      <c r="AL62" s="664"/>
      <c r="AM62" s="664"/>
      <c r="AN62" s="664"/>
      <c r="AO62" s="664"/>
      <c r="AP62" s="664"/>
      <c r="AQ62" s="664"/>
      <c r="AR62" s="664"/>
      <c r="AS62" s="664"/>
      <c r="AT62" s="664"/>
      <c r="AU62" s="664"/>
      <c r="AV62" s="664"/>
      <c r="AW62" s="664"/>
      <c r="AX62" s="664"/>
      <c r="AY62" s="664"/>
      <c r="AZ62" s="664"/>
      <c r="BA62" s="664"/>
      <c r="BB62" s="664"/>
      <c r="BC62" s="664"/>
      <c r="BD62" s="664"/>
      <c r="BE62" s="664"/>
      <c r="BF62" s="664"/>
      <c r="BG62" s="664"/>
      <c r="BH62" s="664"/>
      <c r="BI62" s="664"/>
      <c r="BJ62" s="664"/>
      <c r="BK62" s="664"/>
      <c r="BL62" s="664"/>
      <c r="BM62" s="664"/>
      <c r="BN62" s="664"/>
      <c r="BO62" s="664"/>
      <c r="BP62" s="664"/>
      <c r="BQ62" s="664"/>
      <c r="BR62" s="664"/>
      <c r="BS62" s="664"/>
      <c r="BT62" s="664"/>
      <c r="BU62" s="664"/>
      <c r="BV62" s="664"/>
      <c r="BW62" s="664"/>
      <c r="BX62" s="664"/>
      <c r="BY62" s="664"/>
      <c r="BZ62" s="664"/>
      <c r="CA62" s="664"/>
    </row>
    <row r="63" spans="1:79" ht="15" x14ac:dyDescent="0.2">
      <c r="A63" s="208" t="s">
        <v>225</v>
      </c>
      <c r="B63" s="665" t="s">
        <v>267</v>
      </c>
      <c r="C63" s="666"/>
      <c r="D63" s="666"/>
      <c r="E63" s="666"/>
      <c r="F63" s="666"/>
      <c r="G63" s="666"/>
      <c r="H63" s="666"/>
      <c r="I63" s="666"/>
      <c r="J63" s="666"/>
      <c r="K63" s="666"/>
      <c r="L63" s="666"/>
      <c r="M63" s="666"/>
      <c r="N63" s="666"/>
      <c r="O63" s="666"/>
      <c r="P63" s="666"/>
      <c r="Q63" s="666"/>
      <c r="R63" s="666"/>
      <c r="S63" s="666"/>
      <c r="T63" s="666"/>
      <c r="U63" s="666"/>
      <c r="V63" s="666"/>
      <c r="W63" s="666"/>
      <c r="X63" s="666"/>
      <c r="Y63" s="666"/>
      <c r="Z63" s="666"/>
      <c r="AA63" s="666"/>
      <c r="AB63" s="666"/>
      <c r="AC63" s="666"/>
      <c r="AD63" s="666"/>
      <c r="AE63" s="666"/>
      <c r="AF63" s="666"/>
      <c r="AG63" s="666"/>
      <c r="AH63" s="666"/>
      <c r="AI63" s="666"/>
      <c r="AJ63" s="666"/>
      <c r="AK63" s="666"/>
      <c r="AL63" s="666"/>
      <c r="AM63" s="666"/>
      <c r="AN63" s="666"/>
      <c r="AO63" s="666"/>
      <c r="AP63" s="666"/>
      <c r="AQ63" s="666"/>
      <c r="AR63" s="666"/>
      <c r="AS63" s="666"/>
      <c r="AT63" s="666"/>
      <c r="AU63" s="666"/>
      <c r="AV63" s="666"/>
      <c r="AW63" s="666"/>
      <c r="AX63" s="666"/>
      <c r="AY63" s="666"/>
      <c r="AZ63" s="666"/>
      <c r="BA63" s="666"/>
      <c r="BB63" s="666"/>
      <c r="BC63" s="666"/>
      <c r="BD63" s="666"/>
      <c r="BE63" s="666"/>
      <c r="BF63" s="666"/>
      <c r="BG63" s="666"/>
      <c r="BH63" s="666"/>
      <c r="BI63" s="666"/>
      <c r="BJ63" s="666"/>
      <c r="BK63" s="666"/>
      <c r="BL63" s="666"/>
      <c r="BM63" s="666"/>
      <c r="BN63" s="666"/>
      <c r="BO63" s="666"/>
      <c r="BP63" s="666"/>
      <c r="BQ63" s="666"/>
      <c r="BR63" s="666"/>
      <c r="BS63" s="666"/>
      <c r="BT63" s="666"/>
      <c r="BU63" s="666"/>
      <c r="BV63" s="666"/>
      <c r="BW63" s="666"/>
      <c r="BX63" s="666"/>
      <c r="BY63" s="666"/>
      <c r="BZ63" s="666"/>
      <c r="CA63" s="667"/>
    </row>
    <row r="64" spans="1:79" x14ac:dyDescent="0.2">
      <c r="A64" s="209"/>
      <c r="B64" s="209"/>
      <c r="C64" s="209"/>
      <c r="D64" s="209"/>
      <c r="E64" s="209"/>
      <c r="F64" s="209"/>
      <c r="G64" s="209"/>
      <c r="H64" s="209"/>
      <c r="I64" s="209"/>
      <c r="J64" s="209"/>
      <c r="K64" s="209"/>
      <c r="L64" s="209"/>
      <c r="M64" s="209"/>
      <c r="N64" s="209"/>
      <c r="O64" s="210"/>
      <c r="P64" s="210"/>
      <c r="Q64" s="210"/>
      <c r="R64" s="210"/>
      <c r="S64" s="210"/>
      <c r="T64" s="210"/>
      <c r="U64" s="210"/>
      <c r="V64" s="210"/>
      <c r="W64" s="210"/>
      <c r="X64" s="210"/>
      <c r="Y64" s="210"/>
      <c r="Z64" s="210"/>
      <c r="AA64" s="210"/>
      <c r="AB64" s="210"/>
      <c r="AC64" s="210"/>
      <c r="AD64" s="210"/>
      <c r="AE64" s="210"/>
      <c r="AF64" s="210"/>
      <c r="AG64" s="210"/>
      <c r="AH64" s="210"/>
      <c r="AI64" s="210"/>
      <c r="AJ64" s="210"/>
      <c r="AK64" s="210"/>
      <c r="AL64" s="210"/>
      <c r="AM64" s="210"/>
      <c r="AN64" s="211"/>
      <c r="AO64" s="209"/>
      <c r="AP64" s="210"/>
      <c r="AQ64" s="210"/>
      <c r="AR64" s="210"/>
      <c r="AS64" s="210"/>
      <c r="AT64" s="210"/>
      <c r="AU64" s="210"/>
      <c r="AV64" s="210"/>
      <c r="AW64" s="210"/>
      <c r="AX64" s="210"/>
      <c r="AY64" s="210"/>
      <c r="AZ64" s="210"/>
      <c r="BA64" s="210"/>
      <c r="BB64" s="211"/>
      <c r="BC64" s="211"/>
      <c r="BD64" s="211"/>
      <c r="BE64" s="211"/>
      <c r="BF64" s="211"/>
      <c r="BG64" s="211"/>
      <c r="BH64" s="211"/>
      <c r="BI64" s="211"/>
      <c r="BJ64" s="211"/>
      <c r="BK64" s="211"/>
      <c r="BL64" s="211"/>
      <c r="BM64" s="211"/>
      <c r="BN64" s="211"/>
      <c r="BO64" s="211"/>
      <c r="BP64" s="211"/>
      <c r="BQ64" s="211"/>
      <c r="BR64" s="211"/>
      <c r="BS64" s="211"/>
      <c r="BT64" s="211"/>
      <c r="BU64" s="211"/>
      <c r="BV64" s="211"/>
      <c r="BW64" s="211"/>
      <c r="BX64" s="211"/>
      <c r="BY64" s="211"/>
      <c r="BZ64" s="211"/>
      <c r="CA64" s="211"/>
    </row>
    <row r="65" spans="1:79" x14ac:dyDescent="0.2">
      <c r="A65" s="668" t="s">
        <v>226</v>
      </c>
      <c r="B65" s="661" t="s">
        <v>35</v>
      </c>
      <c r="C65" s="662"/>
      <c r="D65" s="661" t="s">
        <v>36</v>
      </c>
      <c r="E65" s="662"/>
      <c r="F65" s="661" t="s">
        <v>37</v>
      </c>
      <c r="G65" s="662"/>
      <c r="H65" s="661" t="s">
        <v>38</v>
      </c>
      <c r="I65" s="662"/>
      <c r="J65" s="661" t="s">
        <v>39</v>
      </c>
      <c r="K65" s="662"/>
      <c r="L65" s="661" t="s">
        <v>40</v>
      </c>
      <c r="M65" s="662"/>
      <c r="N65" s="661" t="s">
        <v>41</v>
      </c>
      <c r="O65" s="662"/>
      <c r="P65" s="661" t="s">
        <v>42</v>
      </c>
      <c r="Q65" s="662"/>
      <c r="R65" s="661" t="s">
        <v>43</v>
      </c>
      <c r="S65" s="662"/>
      <c r="T65" s="661" t="s">
        <v>44</v>
      </c>
      <c r="U65" s="662"/>
      <c r="V65" s="661" t="s">
        <v>45</v>
      </c>
      <c r="W65" s="662"/>
      <c r="X65" s="661" t="s">
        <v>46</v>
      </c>
      <c r="Y65" s="662"/>
      <c r="Z65" s="661" t="s">
        <v>227</v>
      </c>
      <c r="AA65" s="662"/>
      <c r="AB65" s="661" t="s">
        <v>228</v>
      </c>
      <c r="AC65" s="663"/>
      <c r="AD65" s="663"/>
      <c r="AE65" s="663"/>
      <c r="AF65" s="663"/>
      <c r="AG65" s="662"/>
      <c r="AH65" s="661" t="s">
        <v>229</v>
      </c>
      <c r="AI65" s="663"/>
      <c r="AJ65" s="663"/>
      <c r="AK65" s="663"/>
      <c r="AL65" s="663"/>
      <c r="AM65" s="662"/>
      <c r="AN65" s="211"/>
      <c r="AO65" s="668" t="s">
        <v>226</v>
      </c>
      <c r="AP65" s="661" t="s">
        <v>35</v>
      </c>
      <c r="AQ65" s="662"/>
      <c r="AR65" s="661" t="s">
        <v>36</v>
      </c>
      <c r="AS65" s="662"/>
      <c r="AT65" s="661" t="s">
        <v>37</v>
      </c>
      <c r="AU65" s="662"/>
      <c r="AV65" s="661" t="s">
        <v>38</v>
      </c>
      <c r="AW65" s="662"/>
      <c r="AX65" s="661" t="s">
        <v>39</v>
      </c>
      <c r="AY65" s="662"/>
      <c r="AZ65" s="661" t="s">
        <v>40</v>
      </c>
      <c r="BA65" s="662"/>
      <c r="BB65" s="661" t="s">
        <v>41</v>
      </c>
      <c r="BC65" s="662"/>
      <c r="BD65" s="661" t="s">
        <v>42</v>
      </c>
      <c r="BE65" s="662"/>
      <c r="BF65" s="661" t="s">
        <v>43</v>
      </c>
      <c r="BG65" s="662"/>
      <c r="BH65" s="661" t="s">
        <v>44</v>
      </c>
      <c r="BI65" s="662"/>
      <c r="BJ65" s="661" t="s">
        <v>45</v>
      </c>
      <c r="BK65" s="662"/>
      <c r="BL65" s="661" t="s">
        <v>46</v>
      </c>
      <c r="BM65" s="662"/>
      <c r="BN65" s="661" t="s">
        <v>227</v>
      </c>
      <c r="BO65" s="662"/>
      <c r="BP65" s="661" t="s">
        <v>228</v>
      </c>
      <c r="BQ65" s="663"/>
      <c r="BR65" s="663"/>
      <c r="BS65" s="663"/>
      <c r="BT65" s="663"/>
      <c r="BU65" s="662"/>
      <c r="BV65" s="661" t="s">
        <v>229</v>
      </c>
      <c r="BW65" s="663"/>
      <c r="BX65" s="663"/>
      <c r="BY65" s="663"/>
      <c r="BZ65" s="663"/>
      <c r="CA65" s="662"/>
    </row>
    <row r="66" spans="1:79" ht="45" x14ac:dyDescent="0.2">
      <c r="A66" s="669"/>
      <c r="B66" s="212" t="s">
        <v>230</v>
      </c>
      <c r="C66" s="212" t="s">
        <v>231</v>
      </c>
      <c r="D66" s="212" t="s">
        <v>230</v>
      </c>
      <c r="E66" s="212" t="s">
        <v>231</v>
      </c>
      <c r="F66" s="212" t="s">
        <v>230</v>
      </c>
      <c r="G66" s="212" t="s">
        <v>231</v>
      </c>
      <c r="H66" s="212" t="s">
        <v>230</v>
      </c>
      <c r="I66" s="212" t="s">
        <v>231</v>
      </c>
      <c r="J66" s="212" t="s">
        <v>230</v>
      </c>
      <c r="K66" s="212" t="s">
        <v>231</v>
      </c>
      <c r="L66" s="212" t="s">
        <v>230</v>
      </c>
      <c r="M66" s="212" t="s">
        <v>231</v>
      </c>
      <c r="N66" s="212" t="s">
        <v>230</v>
      </c>
      <c r="O66" s="212" t="s">
        <v>231</v>
      </c>
      <c r="P66" s="212" t="s">
        <v>230</v>
      </c>
      <c r="Q66" s="212" t="s">
        <v>231</v>
      </c>
      <c r="R66" s="212" t="s">
        <v>230</v>
      </c>
      <c r="S66" s="212" t="s">
        <v>231</v>
      </c>
      <c r="T66" s="212" t="s">
        <v>230</v>
      </c>
      <c r="U66" s="212" t="s">
        <v>231</v>
      </c>
      <c r="V66" s="212" t="s">
        <v>230</v>
      </c>
      <c r="W66" s="212" t="s">
        <v>231</v>
      </c>
      <c r="X66" s="212" t="s">
        <v>230</v>
      </c>
      <c r="Y66" s="212" t="s">
        <v>231</v>
      </c>
      <c r="Z66" s="212" t="s">
        <v>230</v>
      </c>
      <c r="AA66" s="212" t="s">
        <v>231</v>
      </c>
      <c r="AB66" s="213" t="s">
        <v>232</v>
      </c>
      <c r="AC66" s="213" t="s">
        <v>233</v>
      </c>
      <c r="AD66" s="213" t="s">
        <v>234</v>
      </c>
      <c r="AE66" s="213" t="s">
        <v>235</v>
      </c>
      <c r="AF66" s="214" t="s">
        <v>236</v>
      </c>
      <c r="AG66" s="213" t="s">
        <v>237</v>
      </c>
      <c r="AH66" s="212" t="s">
        <v>238</v>
      </c>
      <c r="AI66" s="215" t="s">
        <v>239</v>
      </c>
      <c r="AJ66" s="212" t="s">
        <v>240</v>
      </c>
      <c r="AK66" s="212" t="s">
        <v>241</v>
      </c>
      <c r="AL66" s="212" t="s">
        <v>242</v>
      </c>
      <c r="AM66" s="212" t="s">
        <v>243</v>
      </c>
      <c r="AN66" s="211"/>
      <c r="AO66" s="669"/>
      <c r="AP66" s="212" t="s">
        <v>230</v>
      </c>
      <c r="AQ66" s="212" t="s">
        <v>231</v>
      </c>
      <c r="AR66" s="212" t="s">
        <v>230</v>
      </c>
      <c r="AS66" s="212" t="s">
        <v>231</v>
      </c>
      <c r="AT66" s="212" t="s">
        <v>230</v>
      </c>
      <c r="AU66" s="212" t="s">
        <v>231</v>
      </c>
      <c r="AV66" s="212" t="s">
        <v>230</v>
      </c>
      <c r="AW66" s="212" t="s">
        <v>231</v>
      </c>
      <c r="AX66" s="212" t="s">
        <v>230</v>
      </c>
      <c r="AY66" s="212" t="s">
        <v>231</v>
      </c>
      <c r="AZ66" s="212" t="s">
        <v>230</v>
      </c>
      <c r="BA66" s="212" t="s">
        <v>231</v>
      </c>
      <c r="BB66" s="212" t="s">
        <v>230</v>
      </c>
      <c r="BC66" s="212" t="s">
        <v>231</v>
      </c>
      <c r="BD66" s="212" t="s">
        <v>230</v>
      </c>
      <c r="BE66" s="212" t="s">
        <v>231</v>
      </c>
      <c r="BF66" s="212" t="s">
        <v>230</v>
      </c>
      <c r="BG66" s="212" t="s">
        <v>231</v>
      </c>
      <c r="BH66" s="212" t="s">
        <v>230</v>
      </c>
      <c r="BI66" s="212" t="s">
        <v>231</v>
      </c>
      <c r="BJ66" s="212" t="s">
        <v>230</v>
      </c>
      <c r="BK66" s="212" t="s">
        <v>231</v>
      </c>
      <c r="BL66" s="212" t="s">
        <v>230</v>
      </c>
      <c r="BM66" s="212" t="s">
        <v>231</v>
      </c>
      <c r="BN66" s="212" t="s">
        <v>230</v>
      </c>
      <c r="BO66" s="212" t="s">
        <v>231</v>
      </c>
      <c r="BP66" s="213" t="s">
        <v>232</v>
      </c>
      <c r="BQ66" s="213" t="s">
        <v>233</v>
      </c>
      <c r="BR66" s="213" t="s">
        <v>234</v>
      </c>
      <c r="BS66" s="213" t="s">
        <v>235</v>
      </c>
      <c r="BT66" s="214" t="s">
        <v>236</v>
      </c>
      <c r="BU66" s="213" t="s">
        <v>237</v>
      </c>
      <c r="BV66" s="212" t="s">
        <v>238</v>
      </c>
      <c r="BW66" s="215" t="s">
        <v>239</v>
      </c>
      <c r="BX66" s="212" t="s">
        <v>240</v>
      </c>
      <c r="BY66" s="212" t="s">
        <v>241</v>
      </c>
      <c r="BZ66" s="212" t="s">
        <v>242</v>
      </c>
      <c r="CA66" s="212" t="s">
        <v>243</v>
      </c>
    </row>
    <row r="67" spans="1:79" x14ac:dyDescent="0.2">
      <c r="A67" s="153" t="s">
        <v>244</v>
      </c>
      <c r="B67" s="153"/>
      <c r="C67" s="153">
        <v>0</v>
      </c>
      <c r="D67" s="153"/>
      <c r="E67" s="153">
        <v>0</v>
      </c>
      <c r="F67" s="153"/>
      <c r="G67" s="153">
        <v>0</v>
      </c>
      <c r="H67" s="153"/>
      <c r="I67" s="153">
        <v>0</v>
      </c>
      <c r="J67" s="153"/>
      <c r="K67" s="153">
        <v>0</v>
      </c>
      <c r="L67" s="153"/>
      <c r="M67" s="153">
        <v>0</v>
      </c>
      <c r="N67" s="119"/>
      <c r="O67" s="153">
        <v>0</v>
      </c>
      <c r="P67" s="154"/>
      <c r="Q67" s="153">
        <v>0</v>
      </c>
      <c r="R67" s="154"/>
      <c r="S67" s="153">
        <v>0</v>
      </c>
      <c r="T67" s="154"/>
      <c r="U67" s="153">
        <v>0</v>
      </c>
      <c r="V67" s="154"/>
      <c r="W67" s="153">
        <v>0</v>
      </c>
      <c r="X67" s="154"/>
      <c r="Y67" s="153">
        <v>0</v>
      </c>
      <c r="Z67" s="193">
        <f>B67+D67+F67+H67+J67+L67+O67+P67+R67+T67+V67+X67</f>
        <v>0</v>
      </c>
      <c r="AA67" s="153">
        <v>0</v>
      </c>
      <c r="AB67" s="156"/>
      <c r="AC67" s="156"/>
      <c r="AD67" s="156"/>
      <c r="AE67" s="156"/>
      <c r="AF67" s="156"/>
      <c r="AG67" s="156"/>
      <c r="AH67" s="156"/>
      <c r="AI67" s="156"/>
      <c r="AJ67" s="156"/>
      <c r="AK67" s="156"/>
      <c r="AL67" s="156"/>
      <c r="AM67" s="157"/>
      <c r="AO67" s="153" t="s">
        <v>244</v>
      </c>
      <c r="AP67" s="153">
        <v>0</v>
      </c>
      <c r="AQ67" s="153">
        <v>0</v>
      </c>
      <c r="AR67" s="153"/>
      <c r="AS67" s="153"/>
      <c r="AT67" s="153"/>
      <c r="AU67" s="153"/>
      <c r="AV67" s="124"/>
      <c r="AW67" s="153"/>
      <c r="AX67" s="153"/>
      <c r="AY67" s="153"/>
      <c r="AZ67" s="153"/>
      <c r="BA67" s="153"/>
      <c r="BB67" s="153"/>
      <c r="BC67" s="154"/>
      <c r="BD67" s="154"/>
      <c r="BE67" s="154"/>
      <c r="BF67" s="154"/>
      <c r="BG67" s="154"/>
      <c r="BH67" s="154"/>
      <c r="BI67" s="154"/>
      <c r="BJ67" s="154"/>
      <c r="BK67" s="154"/>
      <c r="BL67" s="154"/>
      <c r="BM67" s="154"/>
      <c r="BN67" s="193">
        <f>AP67+AR67+AT67+AV67+AX67+AZ67+BB67+BD67+BF67+BH67+BJ67+BL67</f>
        <v>0</v>
      </c>
      <c r="BO67" s="161">
        <f>AQ67+AS67+AU67+AW67+AY67+BA67+BC67+BE67+BG67+BI67+BK67+BM67</f>
        <v>0</v>
      </c>
      <c r="BP67" s="192"/>
      <c r="BQ67" s="192"/>
      <c r="BR67" s="192"/>
      <c r="BS67" s="192"/>
      <c r="BT67" s="156"/>
      <c r="BU67" s="156"/>
      <c r="BV67" s="156"/>
      <c r="BW67" s="156"/>
      <c r="BX67" s="156"/>
      <c r="BY67" s="156"/>
      <c r="BZ67" s="156"/>
      <c r="CA67" s="157"/>
    </row>
    <row r="68" spans="1:79" x14ac:dyDescent="0.2">
      <c r="A68" s="153" t="s">
        <v>245</v>
      </c>
      <c r="B68" s="244">
        <v>55</v>
      </c>
      <c r="C68" s="244">
        <v>0</v>
      </c>
      <c r="D68" s="244">
        <v>55</v>
      </c>
      <c r="E68" s="244">
        <v>0</v>
      </c>
      <c r="F68" s="244">
        <v>60</v>
      </c>
      <c r="G68" s="244">
        <v>0</v>
      </c>
      <c r="H68" s="244">
        <v>55</v>
      </c>
      <c r="I68" s="244">
        <v>0</v>
      </c>
      <c r="J68" s="244">
        <v>60</v>
      </c>
      <c r="K68" s="244">
        <v>0</v>
      </c>
      <c r="L68" s="244">
        <v>55</v>
      </c>
      <c r="M68" s="244">
        <v>0</v>
      </c>
      <c r="N68" s="245">
        <v>53</v>
      </c>
      <c r="O68" s="244">
        <v>0</v>
      </c>
      <c r="P68" s="244">
        <v>50</v>
      </c>
      <c r="Q68" s="244">
        <v>0</v>
      </c>
      <c r="R68" s="244">
        <v>50</v>
      </c>
      <c r="S68" s="244">
        <v>0</v>
      </c>
      <c r="T68" s="244">
        <v>50</v>
      </c>
      <c r="U68" s="244">
        <v>0</v>
      </c>
      <c r="V68" s="244">
        <v>60</v>
      </c>
      <c r="W68" s="244">
        <v>0</v>
      </c>
      <c r="X68" s="244">
        <v>40</v>
      </c>
      <c r="Y68" s="244">
        <v>0</v>
      </c>
      <c r="Z68" s="193">
        <f>B68+D68+F68+H68+J68+L68+N68+P68+R68+T68+V68+X68</f>
        <v>643</v>
      </c>
      <c r="AA68" s="153">
        <v>0</v>
      </c>
      <c r="AB68" s="156"/>
      <c r="AC68" s="156"/>
      <c r="AD68" s="156"/>
      <c r="AE68" s="156"/>
      <c r="AF68" s="156"/>
      <c r="AG68" s="156"/>
      <c r="AH68" s="156"/>
      <c r="AI68" s="156"/>
      <c r="AJ68" s="156"/>
      <c r="AK68" s="156"/>
      <c r="AL68" s="156"/>
      <c r="AM68" s="156"/>
      <c r="AO68" s="153" t="s">
        <v>245</v>
      </c>
      <c r="AP68" s="265">
        <f>39+26</f>
        <v>65</v>
      </c>
      <c r="AQ68" s="153"/>
      <c r="AR68" s="283">
        <v>87</v>
      </c>
      <c r="AS68" s="153"/>
      <c r="AT68" s="124">
        <v>99</v>
      </c>
      <c r="AU68" s="153"/>
      <c r="AV68" s="124">
        <v>71</v>
      </c>
      <c r="AW68" s="153"/>
      <c r="AX68" s="153"/>
      <c r="AY68" s="153"/>
      <c r="AZ68" s="153"/>
      <c r="BA68" s="153"/>
      <c r="BB68" s="153"/>
      <c r="BC68" s="154"/>
      <c r="BD68" s="154"/>
      <c r="BE68" s="154"/>
      <c r="BF68" s="154"/>
      <c r="BG68" s="154"/>
      <c r="BH68" s="154"/>
      <c r="BI68" s="154"/>
      <c r="BJ68" s="154"/>
      <c r="BK68" s="154"/>
      <c r="BL68" s="154"/>
      <c r="BM68" s="154"/>
      <c r="BN68" s="193">
        <f t="shared" ref="BN68:BN87" si="14">AP68+AR68+AT68+AV68+AX68+AZ68+BB68+BD68+BF68+BH68+BJ68+BL68</f>
        <v>322</v>
      </c>
      <c r="BO68" s="161">
        <f t="shared" ref="BO68:BO87" si="15">AQ68+AS68+AU68+AW68+AY68+BA68+BC68+BE68+BG68+BI68+BK68+BM68</f>
        <v>0</v>
      </c>
      <c r="BP68" s="192"/>
      <c r="BQ68" s="192"/>
      <c r="BR68" s="192"/>
      <c r="BS68" s="192"/>
      <c r="BT68" s="156"/>
      <c r="BU68" s="156"/>
      <c r="BV68" s="156"/>
      <c r="BW68" s="156"/>
      <c r="BX68" s="156"/>
      <c r="BY68" s="156"/>
      <c r="BZ68" s="156"/>
      <c r="CA68" s="156"/>
    </row>
    <row r="69" spans="1:79" x14ac:dyDescent="0.2">
      <c r="A69" s="153" t="s">
        <v>246</v>
      </c>
      <c r="B69" s="244">
        <v>29</v>
      </c>
      <c r="C69" s="244">
        <v>0</v>
      </c>
      <c r="D69" s="244">
        <v>29</v>
      </c>
      <c r="E69" s="244">
        <v>0</v>
      </c>
      <c r="F69" s="244">
        <v>29</v>
      </c>
      <c r="G69" s="244">
        <v>0</v>
      </c>
      <c r="H69" s="244">
        <v>29</v>
      </c>
      <c r="I69" s="244">
        <v>0</v>
      </c>
      <c r="J69" s="244">
        <v>29</v>
      </c>
      <c r="K69" s="244">
        <v>0</v>
      </c>
      <c r="L69" s="244">
        <v>29</v>
      </c>
      <c r="M69" s="244">
        <v>0</v>
      </c>
      <c r="N69" s="245">
        <v>29</v>
      </c>
      <c r="O69" s="244">
        <v>0</v>
      </c>
      <c r="P69" s="244">
        <v>29</v>
      </c>
      <c r="Q69" s="244">
        <v>0</v>
      </c>
      <c r="R69" s="244">
        <v>29</v>
      </c>
      <c r="S69" s="244">
        <v>0</v>
      </c>
      <c r="T69" s="244">
        <v>29</v>
      </c>
      <c r="U69" s="244">
        <v>0</v>
      </c>
      <c r="V69" s="244">
        <v>29</v>
      </c>
      <c r="W69" s="244">
        <v>0</v>
      </c>
      <c r="X69" s="244">
        <v>26</v>
      </c>
      <c r="Y69" s="244">
        <v>0</v>
      </c>
      <c r="Z69" s="193">
        <f t="shared" ref="Z69:Z87" si="16">B69+D69+F69+H69+J69+L69+N69+P69+R69+T69+V69+X69</f>
        <v>345</v>
      </c>
      <c r="AA69" s="153">
        <v>0</v>
      </c>
      <c r="AB69" s="156"/>
      <c r="AC69" s="156"/>
      <c r="AD69" s="156"/>
      <c r="AE69" s="156"/>
      <c r="AF69" s="156"/>
      <c r="AG69" s="156"/>
      <c r="AH69" s="156"/>
      <c r="AI69" s="156"/>
      <c r="AJ69" s="156"/>
      <c r="AK69" s="156"/>
      <c r="AL69" s="156"/>
      <c r="AM69" s="156"/>
      <c r="AO69" s="153" t="s">
        <v>246</v>
      </c>
      <c r="AP69" s="265">
        <f>42+18</f>
        <v>60</v>
      </c>
      <c r="AQ69" s="153"/>
      <c r="AR69" s="284">
        <v>60</v>
      </c>
      <c r="AS69" s="153"/>
      <c r="AT69" s="124">
        <v>65</v>
      </c>
      <c r="AU69" s="153"/>
      <c r="AV69" s="124">
        <v>50</v>
      </c>
      <c r="AW69" s="153"/>
      <c r="AX69" s="153"/>
      <c r="AY69" s="153"/>
      <c r="AZ69" s="153"/>
      <c r="BA69" s="153"/>
      <c r="BB69" s="153"/>
      <c r="BC69" s="154"/>
      <c r="BD69" s="154"/>
      <c r="BE69" s="154"/>
      <c r="BF69" s="154"/>
      <c r="BG69" s="154"/>
      <c r="BH69" s="154"/>
      <c r="BI69" s="154"/>
      <c r="BJ69" s="154"/>
      <c r="BK69" s="154"/>
      <c r="BL69" s="154"/>
      <c r="BM69" s="154"/>
      <c r="BN69" s="193">
        <f t="shared" si="14"/>
        <v>235</v>
      </c>
      <c r="BO69" s="161">
        <f t="shared" si="15"/>
        <v>0</v>
      </c>
      <c r="BP69" s="192"/>
      <c r="BQ69" s="192"/>
      <c r="BR69" s="192"/>
      <c r="BS69" s="192"/>
      <c r="BT69" s="156"/>
      <c r="BU69" s="156"/>
      <c r="BV69" s="156"/>
      <c r="BW69" s="156"/>
      <c r="BX69" s="156"/>
      <c r="BY69" s="156"/>
      <c r="BZ69" s="156"/>
      <c r="CA69" s="156"/>
    </row>
    <row r="70" spans="1:79" x14ac:dyDescent="0.2">
      <c r="A70" s="153" t="s">
        <v>247</v>
      </c>
      <c r="B70" s="244">
        <v>30</v>
      </c>
      <c r="C70" s="244">
        <v>0</v>
      </c>
      <c r="D70" s="244">
        <v>30</v>
      </c>
      <c r="E70" s="244">
        <v>0</v>
      </c>
      <c r="F70" s="244">
        <v>30</v>
      </c>
      <c r="G70" s="244">
        <v>0</v>
      </c>
      <c r="H70" s="244">
        <v>30</v>
      </c>
      <c r="I70" s="244">
        <v>0</v>
      </c>
      <c r="J70" s="244">
        <v>30</v>
      </c>
      <c r="K70" s="244">
        <v>0</v>
      </c>
      <c r="L70" s="244">
        <v>30</v>
      </c>
      <c r="M70" s="244">
        <v>0</v>
      </c>
      <c r="N70" s="244">
        <v>30</v>
      </c>
      <c r="O70" s="244">
        <v>0</v>
      </c>
      <c r="P70" s="244">
        <v>30</v>
      </c>
      <c r="Q70" s="244">
        <v>0</v>
      </c>
      <c r="R70" s="244">
        <v>30</v>
      </c>
      <c r="S70" s="244">
        <v>0</v>
      </c>
      <c r="T70" s="244">
        <v>30</v>
      </c>
      <c r="U70" s="244">
        <v>0</v>
      </c>
      <c r="V70" s="244">
        <v>30</v>
      </c>
      <c r="W70" s="244">
        <v>0</v>
      </c>
      <c r="X70" s="244">
        <v>26</v>
      </c>
      <c r="Y70" s="244">
        <v>0</v>
      </c>
      <c r="Z70" s="193">
        <f t="shared" si="16"/>
        <v>356</v>
      </c>
      <c r="AA70" s="153">
        <v>0</v>
      </c>
      <c r="AB70" s="156"/>
      <c r="AC70" s="156"/>
      <c r="AD70" s="156"/>
      <c r="AE70" s="156"/>
      <c r="AF70" s="156"/>
      <c r="AG70" s="156"/>
      <c r="AH70" s="156"/>
      <c r="AI70" s="156"/>
      <c r="AJ70" s="156"/>
      <c r="AK70" s="156"/>
      <c r="AL70" s="156"/>
      <c r="AM70" s="156"/>
      <c r="AO70" s="153" t="s">
        <v>247</v>
      </c>
      <c r="AP70" s="265">
        <f>11+24</f>
        <v>35</v>
      </c>
      <c r="AQ70" s="153"/>
      <c r="AR70" s="284">
        <v>62</v>
      </c>
      <c r="AS70" s="153"/>
      <c r="AT70" s="124">
        <v>68</v>
      </c>
      <c r="AU70" s="153"/>
      <c r="AV70" s="124">
        <v>47</v>
      </c>
      <c r="AW70" s="153"/>
      <c r="AX70" s="153"/>
      <c r="AY70" s="153"/>
      <c r="AZ70" s="153"/>
      <c r="BA70" s="153"/>
      <c r="BB70" s="153"/>
      <c r="BC70" s="154"/>
      <c r="BD70" s="154"/>
      <c r="BE70" s="154"/>
      <c r="BF70" s="154"/>
      <c r="BG70" s="154"/>
      <c r="BH70" s="154"/>
      <c r="BI70" s="154"/>
      <c r="BJ70" s="154"/>
      <c r="BK70" s="154"/>
      <c r="BL70" s="154"/>
      <c r="BM70" s="154"/>
      <c r="BN70" s="193">
        <f t="shared" si="14"/>
        <v>212</v>
      </c>
      <c r="BO70" s="161">
        <f t="shared" si="15"/>
        <v>0</v>
      </c>
      <c r="BP70" s="192"/>
      <c r="BQ70" s="192"/>
      <c r="BR70" s="192"/>
      <c r="BS70" s="192"/>
      <c r="BT70" s="156"/>
      <c r="BU70" s="156"/>
      <c r="BV70" s="156"/>
      <c r="BW70" s="156"/>
      <c r="BX70" s="156"/>
      <c r="BY70" s="156"/>
      <c r="BZ70" s="156"/>
      <c r="CA70" s="156"/>
    </row>
    <row r="71" spans="1:79" x14ac:dyDescent="0.2">
      <c r="A71" s="153" t="s">
        <v>248</v>
      </c>
      <c r="B71" s="244">
        <v>27</v>
      </c>
      <c r="C71" s="244">
        <v>0</v>
      </c>
      <c r="D71" s="244">
        <v>27</v>
      </c>
      <c r="E71" s="244">
        <v>0</v>
      </c>
      <c r="F71" s="244">
        <v>27</v>
      </c>
      <c r="G71" s="244">
        <v>0</v>
      </c>
      <c r="H71" s="244">
        <v>27</v>
      </c>
      <c r="I71" s="244">
        <v>0</v>
      </c>
      <c r="J71" s="244">
        <v>27</v>
      </c>
      <c r="K71" s="244">
        <v>0</v>
      </c>
      <c r="L71" s="244">
        <v>27</v>
      </c>
      <c r="M71" s="244">
        <v>0</v>
      </c>
      <c r="N71" s="244">
        <v>27</v>
      </c>
      <c r="O71" s="244">
        <v>0</v>
      </c>
      <c r="P71" s="244">
        <v>27</v>
      </c>
      <c r="Q71" s="244">
        <v>0</v>
      </c>
      <c r="R71" s="244">
        <v>27</v>
      </c>
      <c r="S71" s="244">
        <v>0</v>
      </c>
      <c r="T71" s="244">
        <v>27</v>
      </c>
      <c r="U71" s="244">
        <v>0</v>
      </c>
      <c r="V71" s="244">
        <v>27</v>
      </c>
      <c r="W71" s="244">
        <v>0</v>
      </c>
      <c r="X71" s="244">
        <v>23</v>
      </c>
      <c r="Y71" s="244">
        <v>0</v>
      </c>
      <c r="Z71" s="193">
        <f t="shared" si="16"/>
        <v>320</v>
      </c>
      <c r="AA71" s="153">
        <v>0</v>
      </c>
      <c r="AB71" s="156"/>
      <c r="AC71" s="156"/>
      <c r="AD71" s="156"/>
      <c r="AE71" s="156"/>
      <c r="AF71" s="156"/>
      <c r="AG71" s="156"/>
      <c r="AH71" s="156"/>
      <c r="AI71" s="156"/>
      <c r="AJ71" s="156"/>
      <c r="AK71" s="156"/>
      <c r="AL71" s="156"/>
      <c r="AM71" s="156"/>
      <c r="AO71" s="153" t="s">
        <v>248</v>
      </c>
      <c r="AP71" s="265">
        <f>26+15</f>
        <v>41</v>
      </c>
      <c r="AQ71" s="153"/>
      <c r="AR71" s="284">
        <v>60</v>
      </c>
      <c r="AS71" s="153"/>
      <c r="AT71" s="124">
        <v>66</v>
      </c>
      <c r="AU71" s="153"/>
      <c r="AV71" s="124">
        <v>35</v>
      </c>
      <c r="AW71" s="153"/>
      <c r="AX71" s="153"/>
      <c r="AY71" s="153"/>
      <c r="AZ71" s="153"/>
      <c r="BA71" s="153"/>
      <c r="BB71" s="153"/>
      <c r="BC71" s="154"/>
      <c r="BD71" s="154"/>
      <c r="BE71" s="154"/>
      <c r="BF71" s="154"/>
      <c r="BG71" s="154"/>
      <c r="BH71" s="154"/>
      <c r="BI71" s="154"/>
      <c r="BJ71" s="154"/>
      <c r="BK71" s="154"/>
      <c r="BL71" s="154"/>
      <c r="BM71" s="154"/>
      <c r="BN71" s="193">
        <f t="shared" si="14"/>
        <v>202</v>
      </c>
      <c r="BO71" s="161">
        <f t="shared" si="15"/>
        <v>0</v>
      </c>
      <c r="BP71" s="192"/>
      <c r="BQ71" s="192"/>
      <c r="BR71" s="192"/>
      <c r="BS71" s="192"/>
      <c r="BT71" s="156"/>
      <c r="BU71" s="156"/>
      <c r="BV71" s="156"/>
      <c r="BW71" s="156"/>
      <c r="BX71" s="156"/>
      <c r="BY71" s="156"/>
      <c r="BZ71" s="156"/>
      <c r="CA71" s="156"/>
    </row>
    <row r="72" spans="1:79" x14ac:dyDescent="0.2">
      <c r="A72" s="153" t="s">
        <v>249</v>
      </c>
      <c r="B72" s="244">
        <v>22</v>
      </c>
      <c r="C72" s="244">
        <v>0</v>
      </c>
      <c r="D72" s="244">
        <v>22</v>
      </c>
      <c r="E72" s="244">
        <v>0</v>
      </c>
      <c r="F72" s="244">
        <v>22</v>
      </c>
      <c r="G72" s="244">
        <v>0</v>
      </c>
      <c r="H72" s="244">
        <v>22</v>
      </c>
      <c r="I72" s="244">
        <v>0</v>
      </c>
      <c r="J72" s="244">
        <v>22</v>
      </c>
      <c r="K72" s="244">
        <v>0</v>
      </c>
      <c r="L72" s="244">
        <v>22</v>
      </c>
      <c r="M72" s="244">
        <v>0</v>
      </c>
      <c r="N72" s="244">
        <v>22</v>
      </c>
      <c r="O72" s="244">
        <v>0</v>
      </c>
      <c r="P72" s="244">
        <v>22</v>
      </c>
      <c r="Q72" s="244">
        <v>0</v>
      </c>
      <c r="R72" s="244">
        <v>22</v>
      </c>
      <c r="S72" s="244">
        <v>0</v>
      </c>
      <c r="T72" s="244">
        <v>22</v>
      </c>
      <c r="U72" s="244">
        <v>0</v>
      </c>
      <c r="V72" s="244">
        <v>22</v>
      </c>
      <c r="W72" s="244">
        <v>0</v>
      </c>
      <c r="X72" s="244">
        <v>22</v>
      </c>
      <c r="Y72" s="244">
        <v>0</v>
      </c>
      <c r="Z72" s="193">
        <f t="shared" si="16"/>
        <v>264</v>
      </c>
      <c r="AA72" s="153">
        <v>0</v>
      </c>
      <c r="AB72" s="156"/>
      <c r="AC72" s="156"/>
      <c r="AD72" s="156"/>
      <c r="AE72" s="156"/>
      <c r="AF72" s="156"/>
      <c r="AG72" s="156"/>
      <c r="AH72" s="156"/>
      <c r="AI72" s="156"/>
      <c r="AJ72" s="156"/>
      <c r="AK72" s="156"/>
      <c r="AL72" s="156"/>
      <c r="AM72" s="156"/>
      <c r="AO72" s="153" t="s">
        <v>249</v>
      </c>
      <c r="AP72" s="265">
        <f>15+7</f>
        <v>22</v>
      </c>
      <c r="AQ72" s="153"/>
      <c r="AR72" s="284">
        <v>45</v>
      </c>
      <c r="AS72" s="153"/>
      <c r="AT72" s="124">
        <v>55</v>
      </c>
      <c r="AU72" s="153"/>
      <c r="AV72" s="124">
        <v>41</v>
      </c>
      <c r="AW72" s="153"/>
      <c r="AX72" s="153"/>
      <c r="AY72" s="153"/>
      <c r="AZ72" s="153"/>
      <c r="BA72" s="153"/>
      <c r="BB72" s="153"/>
      <c r="BC72" s="154"/>
      <c r="BD72" s="154"/>
      <c r="BE72" s="154"/>
      <c r="BF72" s="154"/>
      <c r="BG72" s="154"/>
      <c r="BH72" s="154"/>
      <c r="BI72" s="154"/>
      <c r="BJ72" s="154"/>
      <c r="BK72" s="154"/>
      <c r="BL72" s="154"/>
      <c r="BM72" s="154"/>
      <c r="BN72" s="193">
        <f t="shared" si="14"/>
        <v>163</v>
      </c>
      <c r="BO72" s="161">
        <f t="shared" si="15"/>
        <v>0</v>
      </c>
      <c r="BP72" s="192"/>
      <c r="BQ72" s="192"/>
      <c r="BR72" s="192"/>
      <c r="BS72" s="192"/>
      <c r="BT72" s="156"/>
      <c r="BU72" s="156"/>
      <c r="BV72" s="156"/>
      <c r="BW72" s="156"/>
      <c r="BX72" s="156"/>
      <c r="BY72" s="156"/>
      <c r="BZ72" s="156"/>
      <c r="CA72" s="156"/>
    </row>
    <row r="73" spans="1:79" x14ac:dyDescent="0.2">
      <c r="A73" s="153" t="s">
        <v>250</v>
      </c>
      <c r="B73" s="244">
        <v>27</v>
      </c>
      <c r="C73" s="244">
        <v>0</v>
      </c>
      <c r="D73" s="244">
        <v>27</v>
      </c>
      <c r="E73" s="244">
        <v>0</v>
      </c>
      <c r="F73" s="244">
        <v>27</v>
      </c>
      <c r="G73" s="244">
        <v>0</v>
      </c>
      <c r="H73" s="244">
        <v>27</v>
      </c>
      <c r="I73" s="244">
        <v>0</v>
      </c>
      <c r="J73" s="244">
        <v>27</v>
      </c>
      <c r="K73" s="244">
        <v>0</v>
      </c>
      <c r="L73" s="244">
        <v>27</v>
      </c>
      <c r="M73" s="244">
        <v>0</v>
      </c>
      <c r="N73" s="244">
        <v>27</v>
      </c>
      <c r="O73" s="244">
        <v>0</v>
      </c>
      <c r="P73" s="244">
        <v>27</v>
      </c>
      <c r="Q73" s="244">
        <v>0</v>
      </c>
      <c r="R73" s="244">
        <v>27</v>
      </c>
      <c r="S73" s="244">
        <v>0</v>
      </c>
      <c r="T73" s="244">
        <v>27</v>
      </c>
      <c r="U73" s="244">
        <v>0</v>
      </c>
      <c r="V73" s="244">
        <v>27</v>
      </c>
      <c r="W73" s="244">
        <v>0</v>
      </c>
      <c r="X73" s="244">
        <v>27</v>
      </c>
      <c r="Y73" s="153">
        <v>0</v>
      </c>
      <c r="Z73" s="193">
        <f t="shared" si="16"/>
        <v>324</v>
      </c>
      <c r="AA73" s="153">
        <v>0</v>
      </c>
      <c r="AB73" s="156"/>
      <c r="AC73" s="156"/>
      <c r="AD73" s="156"/>
      <c r="AE73" s="156"/>
      <c r="AF73" s="156"/>
      <c r="AG73" s="156"/>
      <c r="AH73" s="156"/>
      <c r="AI73" s="156"/>
      <c r="AJ73" s="156"/>
      <c r="AK73" s="156"/>
      <c r="AL73" s="156"/>
      <c r="AM73" s="156"/>
      <c r="AO73" s="153" t="s">
        <v>250</v>
      </c>
      <c r="AP73" s="266">
        <f>40+15</f>
        <v>55</v>
      </c>
      <c r="AQ73" s="153"/>
      <c r="AR73" s="285">
        <v>60</v>
      </c>
      <c r="AS73" s="153"/>
      <c r="AT73" s="124">
        <v>59</v>
      </c>
      <c r="AU73" s="153"/>
      <c r="AV73" s="124">
        <v>51</v>
      </c>
      <c r="AW73" s="153"/>
      <c r="AX73" s="153"/>
      <c r="AY73" s="153"/>
      <c r="AZ73" s="153"/>
      <c r="BA73" s="153"/>
      <c r="BB73" s="153"/>
      <c r="BC73" s="154"/>
      <c r="BD73" s="154"/>
      <c r="BE73" s="154"/>
      <c r="BF73" s="154"/>
      <c r="BG73" s="154"/>
      <c r="BH73" s="154"/>
      <c r="BI73" s="154"/>
      <c r="BJ73" s="154"/>
      <c r="BK73" s="154"/>
      <c r="BL73" s="154"/>
      <c r="BM73" s="154"/>
      <c r="BN73" s="193">
        <f t="shared" si="14"/>
        <v>225</v>
      </c>
      <c r="BO73" s="161">
        <f t="shared" si="15"/>
        <v>0</v>
      </c>
      <c r="BP73" s="192"/>
      <c r="BQ73" s="192"/>
      <c r="BR73" s="192"/>
      <c r="BS73" s="192"/>
      <c r="BT73" s="156"/>
      <c r="BU73" s="156"/>
      <c r="BV73" s="156"/>
      <c r="BW73" s="156"/>
      <c r="BX73" s="156"/>
      <c r="BY73" s="156"/>
      <c r="BZ73" s="156"/>
      <c r="CA73" s="156"/>
    </row>
    <row r="74" spans="1:79" x14ac:dyDescent="0.2">
      <c r="A74" s="153" t="s">
        <v>251</v>
      </c>
      <c r="B74" s="153">
        <v>26</v>
      </c>
      <c r="C74" s="153">
        <v>0</v>
      </c>
      <c r="D74" s="153">
        <v>26</v>
      </c>
      <c r="E74" s="153">
        <v>0</v>
      </c>
      <c r="F74" s="153">
        <v>26</v>
      </c>
      <c r="G74" s="153">
        <v>0</v>
      </c>
      <c r="H74" s="153">
        <v>26</v>
      </c>
      <c r="I74" s="153">
        <v>0</v>
      </c>
      <c r="J74" s="153">
        <v>26</v>
      </c>
      <c r="K74" s="153">
        <v>0</v>
      </c>
      <c r="L74" s="153">
        <v>26</v>
      </c>
      <c r="M74" s="153">
        <v>0</v>
      </c>
      <c r="N74" s="153">
        <v>26</v>
      </c>
      <c r="O74" s="153">
        <v>0</v>
      </c>
      <c r="P74" s="153">
        <v>26</v>
      </c>
      <c r="Q74" s="153">
        <v>0</v>
      </c>
      <c r="R74" s="153">
        <v>26</v>
      </c>
      <c r="S74" s="153">
        <v>0</v>
      </c>
      <c r="T74" s="153">
        <v>26</v>
      </c>
      <c r="U74" s="153">
        <v>0</v>
      </c>
      <c r="V74" s="153">
        <v>27</v>
      </c>
      <c r="W74" s="153">
        <v>0</v>
      </c>
      <c r="X74" s="153">
        <v>26</v>
      </c>
      <c r="Y74" s="153">
        <v>0</v>
      </c>
      <c r="Z74" s="193">
        <f t="shared" si="16"/>
        <v>313</v>
      </c>
      <c r="AA74" s="153">
        <v>0</v>
      </c>
      <c r="AB74" s="156"/>
      <c r="AC74" s="156"/>
      <c r="AD74" s="156"/>
      <c r="AE74" s="156"/>
      <c r="AF74" s="156"/>
      <c r="AG74" s="156"/>
      <c r="AH74" s="156"/>
      <c r="AI74" s="156"/>
      <c r="AJ74" s="156"/>
      <c r="AK74" s="156"/>
      <c r="AL74" s="156"/>
      <c r="AM74" s="156"/>
      <c r="AO74" s="153" t="s">
        <v>251</v>
      </c>
      <c r="AP74" s="265">
        <f>47+7-1</f>
        <v>53</v>
      </c>
      <c r="AQ74" s="153"/>
      <c r="AR74" s="284">
        <v>1</v>
      </c>
      <c r="AS74" s="153"/>
      <c r="AT74" s="124">
        <v>46</v>
      </c>
      <c r="AU74" s="153"/>
      <c r="AV74" s="124">
        <v>0</v>
      </c>
      <c r="AW74" s="153"/>
      <c r="AX74" s="153"/>
      <c r="AY74" s="153"/>
      <c r="AZ74" s="153"/>
      <c r="BA74" s="153"/>
      <c r="BB74" s="153"/>
      <c r="BC74" s="154"/>
      <c r="BD74" s="154"/>
      <c r="BE74" s="154"/>
      <c r="BF74" s="154"/>
      <c r="BG74" s="154"/>
      <c r="BH74" s="154"/>
      <c r="BI74" s="154"/>
      <c r="BJ74" s="154"/>
      <c r="BK74" s="154"/>
      <c r="BL74" s="154"/>
      <c r="BM74" s="154"/>
      <c r="BN74" s="193">
        <f t="shared" si="14"/>
        <v>100</v>
      </c>
      <c r="BO74" s="161">
        <f t="shared" si="15"/>
        <v>0</v>
      </c>
      <c r="BP74" s="192"/>
      <c r="BQ74" s="192"/>
      <c r="BR74" s="192"/>
      <c r="BS74" s="192"/>
      <c r="BT74" s="156"/>
      <c r="BU74" s="156"/>
      <c r="BV74" s="156"/>
      <c r="BW74" s="156"/>
      <c r="BX74" s="156"/>
      <c r="BY74" s="156"/>
      <c r="BZ74" s="156"/>
      <c r="CA74" s="156"/>
    </row>
    <row r="75" spans="1:79" x14ac:dyDescent="0.2">
      <c r="A75" s="153" t="s">
        <v>252</v>
      </c>
      <c r="B75" s="244">
        <v>30</v>
      </c>
      <c r="C75" s="244">
        <v>0</v>
      </c>
      <c r="D75" s="244">
        <v>30</v>
      </c>
      <c r="E75" s="244">
        <v>0</v>
      </c>
      <c r="F75" s="244">
        <v>30</v>
      </c>
      <c r="G75" s="244">
        <v>0</v>
      </c>
      <c r="H75" s="244">
        <v>30</v>
      </c>
      <c r="I75" s="244">
        <v>0</v>
      </c>
      <c r="J75" s="244">
        <v>30</v>
      </c>
      <c r="K75" s="244">
        <v>0</v>
      </c>
      <c r="L75" s="244">
        <v>31</v>
      </c>
      <c r="M75" s="244">
        <v>0</v>
      </c>
      <c r="N75" s="244">
        <v>31</v>
      </c>
      <c r="O75" s="244">
        <v>0</v>
      </c>
      <c r="P75" s="244">
        <v>31</v>
      </c>
      <c r="Q75" s="244">
        <v>0</v>
      </c>
      <c r="R75" s="244">
        <v>31</v>
      </c>
      <c r="S75" s="244">
        <v>0</v>
      </c>
      <c r="T75" s="244">
        <v>31</v>
      </c>
      <c r="U75" s="244">
        <v>0</v>
      </c>
      <c r="V75" s="244">
        <v>31</v>
      </c>
      <c r="W75" s="244">
        <v>0</v>
      </c>
      <c r="X75" s="244">
        <v>30</v>
      </c>
      <c r="Y75" s="244">
        <v>0</v>
      </c>
      <c r="Z75" s="193">
        <f t="shared" si="16"/>
        <v>366</v>
      </c>
      <c r="AA75" s="153">
        <v>0</v>
      </c>
      <c r="AB75" s="156"/>
      <c r="AC75" s="156"/>
      <c r="AD75" s="156"/>
      <c r="AE75" s="156"/>
      <c r="AF75" s="156"/>
      <c r="AG75" s="156"/>
      <c r="AH75" s="156"/>
      <c r="AI75" s="156"/>
      <c r="AJ75" s="156"/>
      <c r="AK75" s="156"/>
      <c r="AL75" s="156"/>
      <c r="AM75" s="156"/>
      <c r="AO75" s="153" t="s">
        <v>252</v>
      </c>
      <c r="AP75" s="265">
        <f>52+11</f>
        <v>63</v>
      </c>
      <c r="AQ75" s="153"/>
      <c r="AR75" s="284">
        <v>59</v>
      </c>
      <c r="AS75" s="153"/>
      <c r="AT75" s="124">
        <v>66</v>
      </c>
      <c r="AU75" s="153"/>
      <c r="AV75" s="124">
        <v>36</v>
      </c>
      <c r="AW75" s="153"/>
      <c r="AX75" s="153"/>
      <c r="AY75" s="153"/>
      <c r="AZ75" s="153"/>
      <c r="BA75" s="153"/>
      <c r="BB75" s="153"/>
      <c r="BC75" s="154"/>
      <c r="BD75" s="154"/>
      <c r="BE75" s="154"/>
      <c r="BF75" s="154"/>
      <c r="BG75" s="154"/>
      <c r="BH75" s="154"/>
      <c r="BI75" s="154"/>
      <c r="BJ75" s="154"/>
      <c r="BK75" s="154"/>
      <c r="BL75" s="154"/>
      <c r="BM75" s="154"/>
      <c r="BN75" s="193">
        <f t="shared" si="14"/>
        <v>224</v>
      </c>
      <c r="BO75" s="161">
        <f t="shared" si="15"/>
        <v>0</v>
      </c>
      <c r="BP75" s="192"/>
      <c r="BQ75" s="192"/>
      <c r="BR75" s="192"/>
      <c r="BS75" s="192"/>
      <c r="BT75" s="156"/>
      <c r="BU75" s="156"/>
      <c r="BV75" s="156"/>
      <c r="BW75" s="156"/>
      <c r="BX75" s="156"/>
      <c r="BY75" s="156"/>
      <c r="BZ75" s="156"/>
      <c r="CA75" s="156"/>
    </row>
    <row r="76" spans="1:79" x14ac:dyDescent="0.2">
      <c r="A76" s="153" t="s">
        <v>253</v>
      </c>
      <c r="B76" s="153">
        <v>18</v>
      </c>
      <c r="C76" s="153">
        <v>0</v>
      </c>
      <c r="D76" s="153">
        <v>18</v>
      </c>
      <c r="E76" s="153">
        <v>0</v>
      </c>
      <c r="F76" s="153">
        <v>20</v>
      </c>
      <c r="G76" s="153">
        <v>0</v>
      </c>
      <c r="H76" s="153">
        <v>18</v>
      </c>
      <c r="I76" s="153">
        <v>0</v>
      </c>
      <c r="J76" s="153">
        <v>18</v>
      </c>
      <c r="K76" s="153">
        <v>0</v>
      </c>
      <c r="L76" s="153">
        <v>18</v>
      </c>
      <c r="M76" s="153">
        <v>0</v>
      </c>
      <c r="N76" s="153">
        <v>18</v>
      </c>
      <c r="O76" s="153">
        <v>0</v>
      </c>
      <c r="P76" s="153">
        <v>18</v>
      </c>
      <c r="Q76" s="153">
        <v>0</v>
      </c>
      <c r="R76" s="153">
        <v>18</v>
      </c>
      <c r="S76" s="153">
        <v>0</v>
      </c>
      <c r="T76" s="153">
        <v>18</v>
      </c>
      <c r="U76" s="153">
        <v>0</v>
      </c>
      <c r="V76" s="153">
        <v>20</v>
      </c>
      <c r="W76" s="153">
        <v>0</v>
      </c>
      <c r="X76" s="153">
        <v>18</v>
      </c>
      <c r="Y76" s="153">
        <v>0</v>
      </c>
      <c r="Z76" s="193">
        <f t="shared" si="16"/>
        <v>220</v>
      </c>
      <c r="AA76" s="153">
        <v>0</v>
      </c>
      <c r="AB76" s="156"/>
      <c r="AC76" s="156"/>
      <c r="AD76" s="156"/>
      <c r="AE76" s="156"/>
      <c r="AF76" s="156"/>
      <c r="AG76" s="156"/>
      <c r="AH76" s="156"/>
      <c r="AI76" s="156"/>
      <c r="AJ76" s="156"/>
      <c r="AK76" s="156"/>
      <c r="AL76" s="156"/>
      <c r="AM76" s="156"/>
      <c r="AO76" s="153" t="s">
        <v>253</v>
      </c>
      <c r="AP76" s="265">
        <f>22+6</f>
        <v>28</v>
      </c>
      <c r="AQ76" s="153"/>
      <c r="AR76" s="284">
        <v>45</v>
      </c>
      <c r="AS76" s="153"/>
      <c r="AT76" s="124">
        <v>51</v>
      </c>
      <c r="AU76" s="153"/>
      <c r="AV76" s="124">
        <v>19</v>
      </c>
      <c r="AW76" s="153"/>
      <c r="AX76" s="153"/>
      <c r="AY76" s="153"/>
      <c r="AZ76" s="153"/>
      <c r="BA76" s="153"/>
      <c r="BB76" s="153"/>
      <c r="BC76" s="154"/>
      <c r="BD76" s="154"/>
      <c r="BE76" s="154"/>
      <c r="BF76" s="154"/>
      <c r="BG76" s="154"/>
      <c r="BH76" s="154"/>
      <c r="BI76" s="154"/>
      <c r="BJ76" s="154"/>
      <c r="BK76" s="154"/>
      <c r="BL76" s="154"/>
      <c r="BM76" s="154"/>
      <c r="BN76" s="193">
        <f t="shared" si="14"/>
        <v>143</v>
      </c>
      <c r="BO76" s="161">
        <f t="shared" si="15"/>
        <v>0</v>
      </c>
      <c r="BP76" s="192"/>
      <c r="BQ76" s="192"/>
      <c r="BR76" s="192"/>
      <c r="BS76" s="192"/>
      <c r="BT76" s="156"/>
      <c r="BU76" s="156"/>
      <c r="BV76" s="156"/>
      <c r="BW76" s="156"/>
      <c r="BX76" s="156"/>
      <c r="BY76" s="156"/>
      <c r="BZ76" s="156"/>
      <c r="CA76" s="156"/>
    </row>
    <row r="77" spans="1:79" x14ac:dyDescent="0.2">
      <c r="A77" s="153" t="s">
        <v>254</v>
      </c>
      <c r="B77" s="153">
        <v>21</v>
      </c>
      <c r="C77" s="153">
        <v>0</v>
      </c>
      <c r="D77" s="153">
        <v>21</v>
      </c>
      <c r="E77" s="153">
        <v>0</v>
      </c>
      <c r="F77" s="153">
        <v>21</v>
      </c>
      <c r="G77" s="153">
        <v>0</v>
      </c>
      <c r="H77" s="153">
        <v>21</v>
      </c>
      <c r="I77" s="153">
        <v>0</v>
      </c>
      <c r="J77" s="153">
        <v>21</v>
      </c>
      <c r="K77" s="153">
        <v>0</v>
      </c>
      <c r="L77" s="153">
        <v>21</v>
      </c>
      <c r="M77" s="153">
        <v>0</v>
      </c>
      <c r="N77" s="119">
        <v>21</v>
      </c>
      <c r="O77" s="153">
        <v>0</v>
      </c>
      <c r="P77" s="244">
        <v>21</v>
      </c>
      <c r="Q77" s="244">
        <v>0</v>
      </c>
      <c r="R77" s="244">
        <v>21</v>
      </c>
      <c r="S77" s="244">
        <v>0</v>
      </c>
      <c r="T77" s="244">
        <v>21</v>
      </c>
      <c r="U77" s="244">
        <v>0</v>
      </c>
      <c r="V77" s="244">
        <v>21</v>
      </c>
      <c r="W77" s="244">
        <v>0</v>
      </c>
      <c r="X77" s="244">
        <v>21</v>
      </c>
      <c r="Y77" s="244">
        <v>0</v>
      </c>
      <c r="Z77" s="193">
        <f t="shared" si="16"/>
        <v>252</v>
      </c>
      <c r="AA77" s="153">
        <v>0</v>
      </c>
      <c r="AB77" s="156"/>
      <c r="AC77" s="156"/>
      <c r="AD77" s="156"/>
      <c r="AE77" s="156"/>
      <c r="AF77" s="156"/>
      <c r="AG77" s="156"/>
      <c r="AH77" s="156"/>
      <c r="AI77" s="156"/>
      <c r="AJ77" s="156"/>
      <c r="AK77" s="156"/>
      <c r="AL77" s="156"/>
      <c r="AM77" s="156"/>
      <c r="AO77" s="153" t="s">
        <v>254</v>
      </c>
      <c r="AP77" s="265">
        <f>28+11</f>
        <v>39</v>
      </c>
      <c r="AQ77" s="153"/>
      <c r="AR77" s="284">
        <v>39</v>
      </c>
      <c r="AS77" s="153"/>
      <c r="AT77" s="124">
        <v>59</v>
      </c>
      <c r="AU77" s="153"/>
      <c r="AV77" s="124">
        <v>32</v>
      </c>
      <c r="AW77" s="153"/>
      <c r="AX77" s="153"/>
      <c r="AY77" s="153"/>
      <c r="AZ77" s="153"/>
      <c r="BA77" s="153"/>
      <c r="BB77" s="153"/>
      <c r="BC77" s="154"/>
      <c r="BD77" s="154"/>
      <c r="BE77" s="154"/>
      <c r="BF77" s="154"/>
      <c r="BG77" s="154"/>
      <c r="BH77" s="154"/>
      <c r="BI77" s="154"/>
      <c r="BJ77" s="154"/>
      <c r="BK77" s="154"/>
      <c r="BL77" s="154"/>
      <c r="BM77" s="154"/>
      <c r="BN77" s="193">
        <f t="shared" si="14"/>
        <v>169</v>
      </c>
      <c r="BO77" s="161">
        <f t="shared" si="15"/>
        <v>0</v>
      </c>
      <c r="BP77" s="192"/>
      <c r="BQ77" s="192"/>
      <c r="BR77" s="192"/>
      <c r="BS77" s="192"/>
      <c r="BT77" s="156"/>
      <c r="BU77" s="156"/>
      <c r="BV77" s="156"/>
      <c r="BW77" s="156"/>
      <c r="BX77" s="156"/>
      <c r="BY77" s="156"/>
      <c r="BZ77" s="156"/>
      <c r="CA77" s="156"/>
    </row>
    <row r="78" spans="1:79" x14ac:dyDescent="0.2">
      <c r="A78" s="153" t="s">
        <v>255</v>
      </c>
      <c r="B78" s="153">
        <v>26</v>
      </c>
      <c r="C78" s="153">
        <v>0</v>
      </c>
      <c r="D78" s="153">
        <v>26</v>
      </c>
      <c r="E78" s="153">
        <v>0</v>
      </c>
      <c r="F78" s="153">
        <v>26</v>
      </c>
      <c r="G78" s="153">
        <v>0</v>
      </c>
      <c r="H78" s="153">
        <v>26</v>
      </c>
      <c r="I78" s="153">
        <v>0</v>
      </c>
      <c r="J78" s="153">
        <v>26</v>
      </c>
      <c r="K78" s="153">
        <v>0</v>
      </c>
      <c r="L78" s="153">
        <v>26</v>
      </c>
      <c r="M78" s="153">
        <v>0</v>
      </c>
      <c r="N78" s="153">
        <v>26</v>
      </c>
      <c r="O78" s="153">
        <v>0</v>
      </c>
      <c r="P78" s="153">
        <v>26</v>
      </c>
      <c r="Q78" s="153">
        <v>0</v>
      </c>
      <c r="R78" s="153">
        <v>26</v>
      </c>
      <c r="S78" s="153">
        <v>0</v>
      </c>
      <c r="T78" s="153">
        <v>26</v>
      </c>
      <c r="U78" s="153">
        <v>0</v>
      </c>
      <c r="V78" s="153">
        <v>27</v>
      </c>
      <c r="W78" s="153">
        <v>0</v>
      </c>
      <c r="X78" s="153">
        <v>26</v>
      </c>
      <c r="Y78" s="153">
        <v>0</v>
      </c>
      <c r="Z78" s="193">
        <f t="shared" si="16"/>
        <v>313</v>
      </c>
      <c r="AA78" s="153">
        <v>0</v>
      </c>
      <c r="AB78" s="156"/>
      <c r="AC78" s="156"/>
      <c r="AD78" s="156"/>
      <c r="AE78" s="156"/>
      <c r="AF78" s="156"/>
      <c r="AG78" s="156"/>
      <c r="AH78" s="156"/>
      <c r="AI78" s="156"/>
      <c r="AJ78" s="156"/>
      <c r="AK78" s="156"/>
      <c r="AL78" s="156"/>
      <c r="AM78" s="156"/>
      <c r="AO78" s="153" t="s">
        <v>255</v>
      </c>
      <c r="AP78" s="265">
        <f>55+7</f>
        <v>62</v>
      </c>
      <c r="AQ78" s="153"/>
      <c r="AR78" s="284">
        <v>73</v>
      </c>
      <c r="AS78" s="153"/>
      <c r="AT78" s="124">
        <v>62</v>
      </c>
      <c r="AU78" s="153"/>
      <c r="AV78" s="124">
        <v>46</v>
      </c>
      <c r="AW78" s="153"/>
      <c r="AX78" s="153"/>
      <c r="AY78" s="153"/>
      <c r="AZ78" s="153"/>
      <c r="BA78" s="153"/>
      <c r="BB78" s="153"/>
      <c r="BC78" s="154"/>
      <c r="BD78" s="154"/>
      <c r="BE78" s="154"/>
      <c r="BF78" s="154"/>
      <c r="BG78" s="154"/>
      <c r="BH78" s="154"/>
      <c r="BI78" s="154"/>
      <c r="BJ78" s="154"/>
      <c r="BK78" s="154"/>
      <c r="BL78" s="154"/>
      <c r="BM78" s="154"/>
      <c r="BN78" s="193">
        <f t="shared" si="14"/>
        <v>243</v>
      </c>
      <c r="BO78" s="161">
        <f t="shared" si="15"/>
        <v>0</v>
      </c>
      <c r="BP78" s="192"/>
      <c r="BQ78" s="192"/>
      <c r="BR78" s="192"/>
      <c r="BS78" s="192"/>
      <c r="BT78" s="156"/>
      <c r="BU78" s="156"/>
      <c r="BV78" s="156"/>
      <c r="BW78" s="156"/>
      <c r="BX78" s="156"/>
      <c r="BY78" s="156"/>
      <c r="BZ78" s="156"/>
      <c r="CA78" s="156"/>
    </row>
    <row r="79" spans="1:79" x14ac:dyDescent="0.2">
      <c r="A79" s="153" t="s">
        <v>256</v>
      </c>
      <c r="B79" s="153">
        <v>14</v>
      </c>
      <c r="C79" s="244">
        <v>0</v>
      </c>
      <c r="D79" s="244">
        <v>14</v>
      </c>
      <c r="E79" s="244">
        <v>0</v>
      </c>
      <c r="F79" s="244">
        <v>14</v>
      </c>
      <c r="G79" s="244">
        <v>0</v>
      </c>
      <c r="H79" s="244">
        <v>14</v>
      </c>
      <c r="I79" s="244">
        <v>0</v>
      </c>
      <c r="J79" s="244">
        <v>14</v>
      </c>
      <c r="K79" s="244">
        <v>0</v>
      </c>
      <c r="L79" s="244">
        <v>14</v>
      </c>
      <c r="M79" s="244">
        <v>0</v>
      </c>
      <c r="N79" s="245">
        <v>14</v>
      </c>
      <c r="O79" s="244">
        <v>0</v>
      </c>
      <c r="P79" s="244">
        <v>14</v>
      </c>
      <c r="Q79" s="244">
        <v>0</v>
      </c>
      <c r="R79" s="244">
        <v>14</v>
      </c>
      <c r="S79" s="244">
        <v>0</v>
      </c>
      <c r="T79" s="244">
        <v>14</v>
      </c>
      <c r="U79" s="244">
        <v>0</v>
      </c>
      <c r="V79" s="244">
        <v>15</v>
      </c>
      <c r="W79" s="244">
        <v>0</v>
      </c>
      <c r="X79" s="244">
        <v>14</v>
      </c>
      <c r="Y79" s="244">
        <v>0</v>
      </c>
      <c r="Z79" s="193">
        <f t="shared" si="16"/>
        <v>169</v>
      </c>
      <c r="AA79" s="153">
        <v>0</v>
      </c>
      <c r="AB79" s="156"/>
      <c r="AC79" s="156"/>
      <c r="AD79" s="156"/>
      <c r="AE79" s="156"/>
      <c r="AF79" s="156"/>
      <c r="AG79" s="156"/>
      <c r="AH79" s="156"/>
      <c r="AI79" s="156"/>
      <c r="AJ79" s="156"/>
      <c r="AK79" s="156"/>
      <c r="AL79" s="156"/>
      <c r="AM79" s="156"/>
      <c r="AO79" s="153" t="s">
        <v>256</v>
      </c>
      <c r="AP79" s="265">
        <f>3+10</f>
        <v>13</v>
      </c>
      <c r="AQ79" s="153"/>
      <c r="AR79" s="284">
        <v>17</v>
      </c>
      <c r="AS79" s="153"/>
      <c r="AT79" s="124">
        <v>14</v>
      </c>
      <c r="AU79" s="153"/>
      <c r="AV79" s="124">
        <v>15</v>
      </c>
      <c r="AW79" s="153"/>
      <c r="AX79" s="153"/>
      <c r="AY79" s="153"/>
      <c r="AZ79" s="153"/>
      <c r="BA79" s="153"/>
      <c r="BB79" s="153"/>
      <c r="BC79" s="154"/>
      <c r="BD79" s="154"/>
      <c r="BE79" s="154"/>
      <c r="BF79" s="154"/>
      <c r="BG79" s="154"/>
      <c r="BH79" s="154"/>
      <c r="BI79" s="154"/>
      <c r="BJ79" s="154"/>
      <c r="BK79" s="154"/>
      <c r="BL79" s="154"/>
      <c r="BM79" s="154"/>
      <c r="BN79" s="193">
        <f t="shared" si="14"/>
        <v>59</v>
      </c>
      <c r="BO79" s="161">
        <f t="shared" si="15"/>
        <v>0</v>
      </c>
      <c r="BP79" s="192"/>
      <c r="BQ79" s="192"/>
      <c r="BR79" s="192"/>
      <c r="BS79" s="192"/>
      <c r="BT79" s="156"/>
      <c r="BU79" s="156"/>
      <c r="BV79" s="156"/>
      <c r="BW79" s="156"/>
      <c r="BX79" s="156"/>
      <c r="BY79" s="156"/>
      <c r="BZ79" s="156"/>
      <c r="CA79" s="156"/>
    </row>
    <row r="80" spans="1:79" x14ac:dyDescent="0.2">
      <c r="A80" s="153" t="s">
        <v>257</v>
      </c>
      <c r="B80" s="153">
        <v>27</v>
      </c>
      <c r="C80" s="153">
        <v>0</v>
      </c>
      <c r="D80" s="153">
        <v>29</v>
      </c>
      <c r="E80" s="153">
        <v>0</v>
      </c>
      <c r="F80" s="153">
        <v>29</v>
      </c>
      <c r="G80" s="153">
        <v>0</v>
      </c>
      <c r="H80" s="153">
        <v>29</v>
      </c>
      <c r="I80" s="153">
        <v>0</v>
      </c>
      <c r="J80" s="153">
        <v>29</v>
      </c>
      <c r="K80" s="153">
        <v>0</v>
      </c>
      <c r="L80" s="153">
        <v>29</v>
      </c>
      <c r="M80" s="153">
        <v>0</v>
      </c>
      <c r="N80" s="153">
        <v>29</v>
      </c>
      <c r="O80" s="153">
        <v>0</v>
      </c>
      <c r="P80" s="153">
        <v>29</v>
      </c>
      <c r="Q80" s="153">
        <v>0</v>
      </c>
      <c r="R80" s="153">
        <v>29</v>
      </c>
      <c r="S80" s="153">
        <v>0</v>
      </c>
      <c r="T80" s="153">
        <v>29</v>
      </c>
      <c r="U80" s="153">
        <v>0</v>
      </c>
      <c r="V80" s="153">
        <v>29</v>
      </c>
      <c r="W80" s="153">
        <v>0</v>
      </c>
      <c r="X80" s="153">
        <v>25</v>
      </c>
      <c r="Y80" s="153">
        <v>0</v>
      </c>
      <c r="Z80" s="193">
        <f t="shared" si="16"/>
        <v>342</v>
      </c>
      <c r="AA80" s="153">
        <v>0</v>
      </c>
      <c r="AB80" s="156"/>
      <c r="AC80" s="156"/>
      <c r="AD80" s="156"/>
      <c r="AE80" s="156"/>
      <c r="AF80" s="156"/>
      <c r="AG80" s="156"/>
      <c r="AH80" s="156"/>
      <c r="AI80" s="156"/>
      <c r="AJ80" s="156"/>
      <c r="AK80" s="156"/>
      <c r="AL80" s="156"/>
      <c r="AM80" s="156"/>
      <c r="AO80" s="153" t="s">
        <v>257</v>
      </c>
      <c r="AP80" s="265">
        <f>22+30</f>
        <v>52</v>
      </c>
      <c r="AQ80" s="153"/>
      <c r="AR80" s="284">
        <v>51</v>
      </c>
      <c r="AS80" s="153"/>
      <c r="AT80" s="124">
        <v>92</v>
      </c>
      <c r="AU80" s="153"/>
      <c r="AV80" s="124">
        <v>55</v>
      </c>
      <c r="AW80" s="153"/>
      <c r="AX80" s="153"/>
      <c r="AY80" s="153"/>
      <c r="AZ80" s="153"/>
      <c r="BA80" s="153"/>
      <c r="BB80" s="153"/>
      <c r="BC80" s="154"/>
      <c r="BD80" s="154"/>
      <c r="BE80" s="154"/>
      <c r="BF80" s="154"/>
      <c r="BG80" s="154"/>
      <c r="BH80" s="154"/>
      <c r="BI80" s="154"/>
      <c r="BJ80" s="154"/>
      <c r="BK80" s="154"/>
      <c r="BL80" s="154"/>
      <c r="BM80" s="154"/>
      <c r="BN80" s="193">
        <f t="shared" si="14"/>
        <v>250</v>
      </c>
      <c r="BO80" s="161">
        <f t="shared" si="15"/>
        <v>0</v>
      </c>
      <c r="BP80" s="192"/>
      <c r="BQ80" s="192"/>
      <c r="BR80" s="192"/>
      <c r="BS80" s="192"/>
      <c r="BT80" s="156"/>
      <c r="BU80" s="156"/>
      <c r="BV80" s="156"/>
      <c r="BW80" s="156"/>
      <c r="BX80" s="156"/>
      <c r="BY80" s="156"/>
      <c r="BZ80" s="156"/>
      <c r="CA80" s="156"/>
    </row>
    <row r="81" spans="1:79" x14ac:dyDescent="0.2">
      <c r="A81" s="153" t="s">
        <v>258</v>
      </c>
      <c r="B81" s="153">
        <v>19</v>
      </c>
      <c r="C81" s="153">
        <v>0</v>
      </c>
      <c r="D81" s="153">
        <v>19</v>
      </c>
      <c r="E81" s="153">
        <v>0</v>
      </c>
      <c r="F81" s="153">
        <v>20</v>
      </c>
      <c r="G81" s="153">
        <v>0</v>
      </c>
      <c r="H81" s="153">
        <v>19</v>
      </c>
      <c r="I81" s="153">
        <v>0</v>
      </c>
      <c r="J81" s="153">
        <v>19</v>
      </c>
      <c r="K81" s="153">
        <v>0</v>
      </c>
      <c r="L81" s="153">
        <v>19</v>
      </c>
      <c r="M81" s="153">
        <v>0</v>
      </c>
      <c r="N81" s="153">
        <v>19</v>
      </c>
      <c r="O81" s="153">
        <v>0</v>
      </c>
      <c r="P81" s="153">
        <v>19</v>
      </c>
      <c r="Q81" s="153">
        <v>0</v>
      </c>
      <c r="R81" s="153">
        <v>19</v>
      </c>
      <c r="S81" s="153">
        <v>0</v>
      </c>
      <c r="T81" s="153">
        <v>19</v>
      </c>
      <c r="U81" s="153">
        <v>0</v>
      </c>
      <c r="V81" s="153">
        <v>20</v>
      </c>
      <c r="W81" s="153">
        <v>0</v>
      </c>
      <c r="X81" s="153">
        <v>19</v>
      </c>
      <c r="Y81" s="153">
        <v>0</v>
      </c>
      <c r="Z81" s="193">
        <f t="shared" si="16"/>
        <v>230</v>
      </c>
      <c r="AA81" s="153">
        <v>0</v>
      </c>
      <c r="AB81" s="156"/>
      <c r="AC81" s="156"/>
      <c r="AD81" s="156"/>
      <c r="AE81" s="156"/>
      <c r="AF81" s="156"/>
      <c r="AG81" s="156"/>
      <c r="AH81" s="156"/>
      <c r="AI81" s="156"/>
      <c r="AJ81" s="156"/>
      <c r="AK81" s="156"/>
      <c r="AL81" s="156"/>
      <c r="AM81" s="156"/>
      <c r="AO81" s="153" t="s">
        <v>258</v>
      </c>
      <c r="AP81" s="265">
        <f>21+13</f>
        <v>34</v>
      </c>
      <c r="AQ81" s="153"/>
      <c r="AR81" s="284">
        <v>51</v>
      </c>
      <c r="AS81" s="153"/>
      <c r="AT81" s="124">
        <v>48</v>
      </c>
      <c r="AU81" s="153"/>
      <c r="AV81" s="124">
        <v>18</v>
      </c>
      <c r="AW81" s="153"/>
      <c r="AX81" s="153"/>
      <c r="AY81" s="153"/>
      <c r="AZ81" s="153"/>
      <c r="BA81" s="153"/>
      <c r="BB81" s="153"/>
      <c r="BC81" s="154"/>
      <c r="BD81" s="154"/>
      <c r="BE81" s="154"/>
      <c r="BF81" s="154"/>
      <c r="BG81" s="154"/>
      <c r="BH81" s="154"/>
      <c r="BI81" s="154"/>
      <c r="BJ81" s="154"/>
      <c r="BK81" s="154"/>
      <c r="BL81" s="154"/>
      <c r="BM81" s="154"/>
      <c r="BN81" s="193">
        <f t="shared" si="14"/>
        <v>151</v>
      </c>
      <c r="BO81" s="161">
        <f t="shared" si="15"/>
        <v>0</v>
      </c>
      <c r="BP81" s="192"/>
      <c r="BQ81" s="192"/>
      <c r="BR81" s="192"/>
      <c r="BS81" s="192"/>
      <c r="BT81" s="156"/>
      <c r="BU81" s="156"/>
      <c r="BV81" s="156"/>
      <c r="BW81" s="156"/>
      <c r="BX81" s="156"/>
      <c r="BY81" s="156"/>
      <c r="BZ81" s="156"/>
      <c r="CA81" s="156"/>
    </row>
    <row r="82" spans="1:79" x14ac:dyDescent="0.2">
      <c r="A82" s="153" t="s">
        <v>259</v>
      </c>
      <c r="B82" s="153">
        <v>6</v>
      </c>
      <c r="C82" s="153">
        <v>0</v>
      </c>
      <c r="D82" s="153">
        <v>6</v>
      </c>
      <c r="E82" s="153">
        <v>0</v>
      </c>
      <c r="F82" s="153">
        <v>8</v>
      </c>
      <c r="G82" s="153">
        <v>0</v>
      </c>
      <c r="H82" s="153">
        <v>6</v>
      </c>
      <c r="I82" s="153">
        <v>0</v>
      </c>
      <c r="J82" s="153">
        <v>6</v>
      </c>
      <c r="K82" s="153">
        <v>0</v>
      </c>
      <c r="L82" s="153">
        <v>6</v>
      </c>
      <c r="M82" s="153">
        <v>0</v>
      </c>
      <c r="N82" s="153">
        <v>6</v>
      </c>
      <c r="O82" s="153">
        <v>0</v>
      </c>
      <c r="P82" s="153">
        <v>6</v>
      </c>
      <c r="Q82" s="153">
        <v>0</v>
      </c>
      <c r="R82" s="153">
        <v>6</v>
      </c>
      <c r="S82" s="153">
        <v>0</v>
      </c>
      <c r="T82" s="153">
        <v>6</v>
      </c>
      <c r="U82" s="153">
        <v>0</v>
      </c>
      <c r="V82" s="153">
        <v>8</v>
      </c>
      <c r="W82" s="153">
        <v>0</v>
      </c>
      <c r="X82" s="153">
        <v>8</v>
      </c>
      <c r="Y82" s="153">
        <v>0</v>
      </c>
      <c r="Z82" s="193">
        <f t="shared" si="16"/>
        <v>78</v>
      </c>
      <c r="AA82" s="153">
        <v>0</v>
      </c>
      <c r="AB82" s="156"/>
      <c r="AC82" s="156"/>
      <c r="AD82" s="156"/>
      <c r="AE82" s="156"/>
      <c r="AF82" s="156"/>
      <c r="AG82" s="156"/>
      <c r="AH82" s="156"/>
      <c r="AI82" s="156"/>
      <c r="AJ82" s="156"/>
      <c r="AK82" s="156"/>
      <c r="AL82" s="156"/>
      <c r="AM82" s="156"/>
      <c r="AO82" s="153" t="s">
        <v>259</v>
      </c>
      <c r="AP82" s="265">
        <f>20+20</f>
        <v>40</v>
      </c>
      <c r="AQ82" s="153"/>
      <c r="AR82" s="284">
        <v>48</v>
      </c>
      <c r="AS82" s="153"/>
      <c r="AT82" s="124">
        <v>45</v>
      </c>
      <c r="AU82" s="153"/>
      <c r="AV82" s="124">
        <v>26</v>
      </c>
      <c r="AW82" s="153"/>
      <c r="AX82" s="153"/>
      <c r="AY82" s="153"/>
      <c r="AZ82" s="153"/>
      <c r="BA82" s="153"/>
      <c r="BB82" s="153"/>
      <c r="BC82" s="154"/>
      <c r="BD82" s="154"/>
      <c r="BE82" s="154"/>
      <c r="BF82" s="154"/>
      <c r="BG82" s="154"/>
      <c r="BH82" s="154"/>
      <c r="BI82" s="154"/>
      <c r="BJ82" s="154"/>
      <c r="BK82" s="154"/>
      <c r="BL82" s="154"/>
      <c r="BM82" s="154"/>
      <c r="BN82" s="193">
        <f t="shared" si="14"/>
        <v>159</v>
      </c>
      <c r="BO82" s="161">
        <f t="shared" si="15"/>
        <v>0</v>
      </c>
      <c r="BP82" s="192"/>
      <c r="BQ82" s="192"/>
      <c r="BR82" s="192"/>
      <c r="BS82" s="192"/>
      <c r="BT82" s="156"/>
      <c r="BU82" s="156"/>
      <c r="BV82" s="156"/>
      <c r="BW82" s="156"/>
      <c r="BX82" s="156"/>
      <c r="BY82" s="156"/>
      <c r="BZ82" s="156"/>
      <c r="CA82" s="156"/>
    </row>
    <row r="83" spans="1:79" x14ac:dyDescent="0.2">
      <c r="A83" s="153" t="s">
        <v>260</v>
      </c>
      <c r="B83" s="153">
        <v>27</v>
      </c>
      <c r="C83" s="153">
        <v>0</v>
      </c>
      <c r="D83" s="153">
        <v>27</v>
      </c>
      <c r="E83" s="153">
        <v>0</v>
      </c>
      <c r="F83" s="153">
        <v>27</v>
      </c>
      <c r="G83" s="153">
        <v>0</v>
      </c>
      <c r="H83" s="153">
        <v>27</v>
      </c>
      <c r="I83" s="153">
        <v>0</v>
      </c>
      <c r="J83" s="153">
        <v>27</v>
      </c>
      <c r="K83" s="153">
        <v>0</v>
      </c>
      <c r="L83" s="153">
        <v>27</v>
      </c>
      <c r="M83" s="153">
        <v>0</v>
      </c>
      <c r="N83" s="153">
        <v>27</v>
      </c>
      <c r="O83" s="153">
        <v>0</v>
      </c>
      <c r="P83" s="153">
        <v>27</v>
      </c>
      <c r="Q83" s="153">
        <v>0</v>
      </c>
      <c r="R83" s="153">
        <v>27</v>
      </c>
      <c r="S83" s="153">
        <v>0</v>
      </c>
      <c r="T83" s="153">
        <v>27</v>
      </c>
      <c r="U83" s="153">
        <v>0</v>
      </c>
      <c r="V83" s="153">
        <v>27</v>
      </c>
      <c r="W83" s="153">
        <v>0</v>
      </c>
      <c r="X83" s="153">
        <v>27</v>
      </c>
      <c r="Y83" s="153">
        <v>0</v>
      </c>
      <c r="Z83" s="193">
        <f t="shared" si="16"/>
        <v>324</v>
      </c>
      <c r="AA83" s="153">
        <v>0</v>
      </c>
      <c r="AB83" s="156"/>
      <c r="AC83" s="156"/>
      <c r="AD83" s="156"/>
      <c r="AE83" s="156"/>
      <c r="AF83" s="156"/>
      <c r="AG83" s="156"/>
      <c r="AH83" s="156"/>
      <c r="AI83" s="156"/>
      <c r="AJ83" s="156"/>
      <c r="AK83" s="156"/>
      <c r="AL83" s="156"/>
      <c r="AM83" s="156"/>
      <c r="AO83" s="153" t="s">
        <v>260</v>
      </c>
      <c r="AP83" s="265">
        <f>20+18</f>
        <v>38</v>
      </c>
      <c r="AQ83" s="153"/>
      <c r="AR83" s="284">
        <v>71</v>
      </c>
      <c r="AS83" s="153"/>
      <c r="AT83" s="124">
        <v>57</v>
      </c>
      <c r="AU83" s="153"/>
      <c r="AV83" s="124">
        <v>33</v>
      </c>
      <c r="AW83" s="153"/>
      <c r="AX83" s="153"/>
      <c r="AY83" s="153"/>
      <c r="AZ83" s="153"/>
      <c r="BA83" s="153"/>
      <c r="BB83" s="153"/>
      <c r="BC83" s="154"/>
      <c r="BD83" s="154"/>
      <c r="BE83" s="154"/>
      <c r="BF83" s="154"/>
      <c r="BG83" s="154"/>
      <c r="BH83" s="154"/>
      <c r="BI83" s="154"/>
      <c r="BJ83" s="154"/>
      <c r="BK83" s="154"/>
      <c r="BL83" s="154"/>
      <c r="BM83" s="154"/>
      <c r="BN83" s="193">
        <f t="shared" si="14"/>
        <v>199</v>
      </c>
      <c r="BO83" s="161">
        <f t="shared" si="15"/>
        <v>0</v>
      </c>
      <c r="BP83" s="192"/>
      <c r="BQ83" s="192"/>
      <c r="BR83" s="192"/>
      <c r="BS83" s="192"/>
      <c r="BT83" s="156"/>
      <c r="BU83" s="156"/>
      <c r="BV83" s="156"/>
      <c r="BW83" s="156"/>
      <c r="BX83" s="156"/>
      <c r="BY83" s="156"/>
      <c r="BZ83" s="156"/>
      <c r="CA83" s="156"/>
    </row>
    <row r="84" spans="1:79" x14ac:dyDescent="0.2">
      <c r="A84" s="153" t="s">
        <v>261</v>
      </c>
      <c r="B84" s="153">
        <v>19</v>
      </c>
      <c r="C84" s="153">
        <v>0</v>
      </c>
      <c r="D84" s="153">
        <v>19</v>
      </c>
      <c r="E84" s="153">
        <v>0</v>
      </c>
      <c r="F84" s="153">
        <v>20</v>
      </c>
      <c r="G84" s="153">
        <v>0</v>
      </c>
      <c r="H84" s="153">
        <v>19</v>
      </c>
      <c r="I84" s="153">
        <v>0</v>
      </c>
      <c r="J84" s="153">
        <v>19</v>
      </c>
      <c r="K84" s="153">
        <v>0</v>
      </c>
      <c r="L84" s="153">
        <v>19</v>
      </c>
      <c r="M84" s="153">
        <v>0</v>
      </c>
      <c r="N84" s="153">
        <v>19</v>
      </c>
      <c r="O84" s="153">
        <v>0</v>
      </c>
      <c r="P84" s="153">
        <v>19</v>
      </c>
      <c r="Q84" s="153">
        <v>0</v>
      </c>
      <c r="R84" s="153">
        <v>19</v>
      </c>
      <c r="S84" s="153">
        <v>0</v>
      </c>
      <c r="T84" s="153">
        <v>19</v>
      </c>
      <c r="U84" s="153">
        <v>0</v>
      </c>
      <c r="V84" s="153">
        <v>20</v>
      </c>
      <c r="W84" s="153">
        <v>0</v>
      </c>
      <c r="X84" s="153">
        <v>19</v>
      </c>
      <c r="Y84" s="153">
        <v>0</v>
      </c>
      <c r="Z84" s="193">
        <f t="shared" si="16"/>
        <v>230</v>
      </c>
      <c r="AA84" s="153">
        <v>0</v>
      </c>
      <c r="AB84" s="156"/>
      <c r="AC84" s="156"/>
      <c r="AD84" s="156"/>
      <c r="AE84" s="156"/>
      <c r="AF84" s="156"/>
      <c r="AG84" s="156"/>
      <c r="AH84" s="156"/>
      <c r="AI84" s="156"/>
      <c r="AJ84" s="156"/>
      <c r="AK84" s="156"/>
      <c r="AL84" s="156"/>
      <c r="AM84" s="156"/>
      <c r="AO84" s="153" t="s">
        <v>261</v>
      </c>
      <c r="AP84" s="265">
        <f>27+12</f>
        <v>39</v>
      </c>
      <c r="AQ84" s="153"/>
      <c r="AR84" s="284">
        <v>59</v>
      </c>
      <c r="AS84" s="153"/>
      <c r="AT84" s="124">
        <v>47</v>
      </c>
      <c r="AU84" s="153"/>
      <c r="AV84" s="124">
        <v>41</v>
      </c>
      <c r="AW84" s="153"/>
      <c r="AX84" s="153"/>
      <c r="AY84" s="153"/>
      <c r="AZ84" s="153"/>
      <c r="BA84" s="153"/>
      <c r="BB84" s="153"/>
      <c r="BC84" s="154"/>
      <c r="BD84" s="154"/>
      <c r="BE84" s="154"/>
      <c r="BF84" s="154"/>
      <c r="BG84" s="154"/>
      <c r="BH84" s="154"/>
      <c r="BI84" s="154"/>
      <c r="BJ84" s="154"/>
      <c r="BK84" s="154"/>
      <c r="BL84" s="154"/>
      <c r="BM84" s="154"/>
      <c r="BN84" s="193">
        <f t="shared" si="14"/>
        <v>186</v>
      </c>
      <c r="BO84" s="161">
        <f t="shared" si="15"/>
        <v>0</v>
      </c>
      <c r="BP84" s="192"/>
      <c r="BQ84" s="192"/>
      <c r="BR84" s="192"/>
      <c r="BS84" s="192"/>
      <c r="BT84" s="156"/>
      <c r="BU84" s="156"/>
      <c r="BV84" s="156"/>
      <c r="BW84" s="156"/>
      <c r="BX84" s="156"/>
      <c r="BY84" s="156"/>
      <c r="BZ84" s="156"/>
      <c r="CA84" s="156"/>
    </row>
    <row r="85" spans="1:79" x14ac:dyDescent="0.2">
      <c r="A85" s="153" t="s">
        <v>262</v>
      </c>
      <c r="B85" s="153">
        <v>27</v>
      </c>
      <c r="C85" s="153">
        <v>0</v>
      </c>
      <c r="D85" s="153">
        <v>27</v>
      </c>
      <c r="E85" s="153">
        <v>0</v>
      </c>
      <c r="F85" s="153">
        <v>27</v>
      </c>
      <c r="G85" s="153">
        <v>0</v>
      </c>
      <c r="H85" s="153">
        <v>27</v>
      </c>
      <c r="I85" s="153">
        <v>0</v>
      </c>
      <c r="J85" s="153">
        <v>27</v>
      </c>
      <c r="K85" s="153">
        <v>0</v>
      </c>
      <c r="L85" s="153">
        <v>27</v>
      </c>
      <c r="M85" s="153">
        <v>0</v>
      </c>
      <c r="N85" s="153">
        <v>27</v>
      </c>
      <c r="O85" s="153">
        <v>0</v>
      </c>
      <c r="P85" s="153">
        <v>27</v>
      </c>
      <c r="Q85" s="153">
        <v>0</v>
      </c>
      <c r="R85" s="153">
        <v>27</v>
      </c>
      <c r="S85" s="153">
        <v>0</v>
      </c>
      <c r="T85" s="153">
        <v>27</v>
      </c>
      <c r="U85" s="153">
        <v>0</v>
      </c>
      <c r="V85" s="153">
        <v>27</v>
      </c>
      <c r="W85" s="153">
        <v>0</v>
      </c>
      <c r="X85" s="153">
        <v>27</v>
      </c>
      <c r="Y85" s="153">
        <v>0</v>
      </c>
      <c r="Z85" s="193">
        <f t="shared" si="16"/>
        <v>324</v>
      </c>
      <c r="AA85" s="153">
        <v>0</v>
      </c>
      <c r="AB85" s="156"/>
      <c r="AC85" s="156"/>
      <c r="AD85" s="156"/>
      <c r="AE85" s="156"/>
      <c r="AF85" s="156"/>
      <c r="AG85" s="156"/>
      <c r="AH85" s="156"/>
      <c r="AI85" s="156"/>
      <c r="AJ85" s="156"/>
      <c r="AK85" s="156"/>
      <c r="AL85" s="156"/>
      <c r="AM85" s="156"/>
      <c r="AO85" s="153" t="s">
        <v>262</v>
      </c>
      <c r="AP85" s="265">
        <f>23+8</f>
        <v>31</v>
      </c>
      <c r="AQ85" s="153"/>
      <c r="AR85" s="284">
        <v>54</v>
      </c>
      <c r="AS85" s="153"/>
      <c r="AT85" s="124">
        <v>55</v>
      </c>
      <c r="AU85" s="153"/>
      <c r="AV85" s="124">
        <v>41</v>
      </c>
      <c r="AW85" s="153"/>
      <c r="AX85" s="153"/>
      <c r="AY85" s="153"/>
      <c r="AZ85" s="153"/>
      <c r="BA85" s="153"/>
      <c r="BB85" s="153"/>
      <c r="BC85" s="154"/>
      <c r="BD85" s="154"/>
      <c r="BE85" s="154"/>
      <c r="BF85" s="154"/>
      <c r="BG85" s="154"/>
      <c r="BH85" s="154"/>
      <c r="BI85" s="154"/>
      <c r="BJ85" s="154"/>
      <c r="BK85" s="154"/>
      <c r="BL85" s="154"/>
      <c r="BM85" s="154"/>
      <c r="BN85" s="193">
        <f t="shared" si="14"/>
        <v>181</v>
      </c>
      <c r="BO85" s="161">
        <f t="shared" si="15"/>
        <v>0</v>
      </c>
      <c r="BP85" s="192"/>
      <c r="BQ85" s="192"/>
      <c r="BR85" s="192"/>
      <c r="BS85" s="192"/>
      <c r="BT85" s="156"/>
      <c r="BU85" s="156"/>
      <c r="BV85" s="156"/>
      <c r="BW85" s="156"/>
      <c r="BX85" s="156"/>
      <c r="BY85" s="156"/>
      <c r="BZ85" s="156"/>
      <c r="CA85" s="156"/>
    </row>
    <row r="86" spans="1:79" x14ac:dyDescent="0.2">
      <c r="A86" s="153" t="s">
        <v>263</v>
      </c>
      <c r="B86" s="153">
        <v>27</v>
      </c>
      <c r="C86" s="153">
        <v>0</v>
      </c>
      <c r="D86" s="153">
        <v>27</v>
      </c>
      <c r="E86" s="153">
        <v>0</v>
      </c>
      <c r="F86" s="153">
        <v>27</v>
      </c>
      <c r="G86" s="153">
        <v>0</v>
      </c>
      <c r="H86" s="153">
        <v>27</v>
      </c>
      <c r="I86" s="153">
        <v>0</v>
      </c>
      <c r="J86" s="153">
        <v>27</v>
      </c>
      <c r="K86" s="153">
        <v>0</v>
      </c>
      <c r="L86" s="153">
        <v>27</v>
      </c>
      <c r="M86" s="153">
        <v>0</v>
      </c>
      <c r="N86" s="153">
        <v>27</v>
      </c>
      <c r="O86" s="153">
        <v>0</v>
      </c>
      <c r="P86" s="153">
        <v>27</v>
      </c>
      <c r="Q86" s="153">
        <v>0</v>
      </c>
      <c r="R86" s="153">
        <v>27</v>
      </c>
      <c r="S86" s="153">
        <v>0</v>
      </c>
      <c r="T86" s="153">
        <v>27</v>
      </c>
      <c r="U86" s="153">
        <v>0</v>
      </c>
      <c r="V86" s="153">
        <v>27</v>
      </c>
      <c r="W86" s="153">
        <v>0</v>
      </c>
      <c r="X86" s="153">
        <v>27</v>
      </c>
      <c r="Y86" s="153">
        <v>0</v>
      </c>
      <c r="Z86" s="193">
        <f t="shared" si="16"/>
        <v>324</v>
      </c>
      <c r="AA86" s="153">
        <v>0</v>
      </c>
      <c r="AB86" s="156"/>
      <c r="AC86" s="156"/>
      <c r="AD86" s="156"/>
      <c r="AE86" s="156"/>
      <c r="AF86" s="156"/>
      <c r="AG86" s="156"/>
      <c r="AH86" s="156"/>
      <c r="AI86" s="156"/>
      <c r="AJ86" s="156"/>
      <c r="AK86" s="156"/>
      <c r="AL86" s="156"/>
      <c r="AM86" s="156"/>
      <c r="AO86" s="153" t="s">
        <v>263</v>
      </c>
      <c r="AP86" s="265">
        <f>36+12</f>
        <v>48</v>
      </c>
      <c r="AQ86" s="153"/>
      <c r="AR86" s="284">
        <v>55</v>
      </c>
      <c r="AS86" s="153"/>
      <c r="AT86" s="124">
        <v>49</v>
      </c>
      <c r="AU86" s="153"/>
      <c r="AV86" s="124">
        <v>38</v>
      </c>
      <c r="AW86" s="153"/>
      <c r="AX86" s="153"/>
      <c r="AY86" s="153"/>
      <c r="AZ86" s="153"/>
      <c r="BA86" s="153"/>
      <c r="BB86" s="153"/>
      <c r="BC86" s="154"/>
      <c r="BD86" s="154"/>
      <c r="BE86" s="154"/>
      <c r="BF86" s="154"/>
      <c r="BG86" s="154"/>
      <c r="BH86" s="154"/>
      <c r="BI86" s="154"/>
      <c r="BJ86" s="154"/>
      <c r="BK86" s="154"/>
      <c r="BL86" s="154"/>
      <c r="BM86" s="154"/>
      <c r="BN86" s="193">
        <f t="shared" si="14"/>
        <v>190</v>
      </c>
      <c r="BO86" s="161">
        <f t="shared" si="15"/>
        <v>0</v>
      </c>
      <c r="BP86" s="192"/>
      <c r="BQ86" s="192"/>
      <c r="BR86" s="192"/>
      <c r="BS86" s="192"/>
      <c r="BT86" s="156"/>
      <c r="BU86" s="156"/>
      <c r="BV86" s="156"/>
      <c r="BW86" s="156"/>
      <c r="BX86" s="156"/>
      <c r="BY86" s="156"/>
      <c r="BZ86" s="156"/>
      <c r="CA86" s="156"/>
    </row>
    <row r="87" spans="1:79" x14ac:dyDescent="0.2">
      <c r="A87" s="153" t="s">
        <v>264</v>
      </c>
      <c r="B87" s="153">
        <v>5</v>
      </c>
      <c r="C87" s="153">
        <v>0</v>
      </c>
      <c r="D87" s="153">
        <v>5</v>
      </c>
      <c r="E87" s="153">
        <v>0</v>
      </c>
      <c r="F87" s="153">
        <v>6</v>
      </c>
      <c r="G87" s="153">
        <v>0</v>
      </c>
      <c r="H87" s="153">
        <v>5</v>
      </c>
      <c r="I87" s="153">
        <v>0</v>
      </c>
      <c r="J87" s="153">
        <v>5</v>
      </c>
      <c r="K87" s="153">
        <v>0</v>
      </c>
      <c r="L87" s="153">
        <v>5</v>
      </c>
      <c r="M87" s="153">
        <v>0</v>
      </c>
      <c r="N87" s="153">
        <v>5</v>
      </c>
      <c r="O87" s="153">
        <v>0</v>
      </c>
      <c r="P87" s="153">
        <v>5</v>
      </c>
      <c r="Q87" s="153">
        <v>0</v>
      </c>
      <c r="R87" s="153">
        <v>5</v>
      </c>
      <c r="S87" s="153">
        <v>0</v>
      </c>
      <c r="T87" s="153">
        <v>6</v>
      </c>
      <c r="U87" s="153">
        <v>0</v>
      </c>
      <c r="V87" s="153">
        <v>6</v>
      </c>
      <c r="W87" s="153">
        <v>0</v>
      </c>
      <c r="X87" s="153">
        <v>5</v>
      </c>
      <c r="Y87" s="153">
        <v>0</v>
      </c>
      <c r="Z87" s="193">
        <f t="shared" si="16"/>
        <v>63</v>
      </c>
      <c r="AA87" s="153">
        <v>0</v>
      </c>
      <c r="AB87" s="156"/>
      <c r="AC87" s="156"/>
      <c r="AD87" s="156"/>
      <c r="AE87" s="156"/>
      <c r="AF87" s="156"/>
      <c r="AG87" s="156"/>
      <c r="AH87" s="156"/>
      <c r="AI87" s="156"/>
      <c r="AJ87" s="156"/>
      <c r="AK87" s="156"/>
      <c r="AL87" s="156"/>
      <c r="AM87" s="156"/>
      <c r="AO87" s="153" t="s">
        <v>264</v>
      </c>
      <c r="AP87" s="265">
        <f>12+7</f>
        <v>19</v>
      </c>
      <c r="AQ87" s="153"/>
      <c r="AR87" s="284">
        <v>19</v>
      </c>
      <c r="AS87" s="153"/>
      <c r="AT87" s="124">
        <v>12</v>
      </c>
      <c r="AU87" s="153"/>
      <c r="AV87" s="124">
        <v>6</v>
      </c>
      <c r="AW87" s="153"/>
      <c r="AX87" s="153"/>
      <c r="AY87" s="153"/>
      <c r="AZ87" s="153"/>
      <c r="BA87" s="153"/>
      <c r="BB87" s="153"/>
      <c r="BC87" s="154"/>
      <c r="BD87" s="154"/>
      <c r="BE87" s="154"/>
      <c r="BF87" s="154"/>
      <c r="BG87" s="154"/>
      <c r="BH87" s="154"/>
      <c r="BI87" s="154"/>
      <c r="BJ87" s="154"/>
      <c r="BK87" s="154"/>
      <c r="BL87" s="154"/>
      <c r="BM87" s="154"/>
      <c r="BN87" s="193">
        <f t="shared" si="14"/>
        <v>56</v>
      </c>
      <c r="BO87" s="161">
        <f t="shared" si="15"/>
        <v>0</v>
      </c>
      <c r="BP87" s="192"/>
      <c r="BQ87" s="192"/>
      <c r="BR87" s="192"/>
      <c r="BS87" s="192"/>
      <c r="BT87" s="156"/>
      <c r="BU87" s="156"/>
      <c r="BV87" s="156"/>
      <c r="BW87" s="156"/>
      <c r="BX87" s="156"/>
      <c r="BY87" s="156"/>
      <c r="BZ87" s="156"/>
      <c r="CA87" s="156"/>
    </row>
    <row r="88" spans="1:79" x14ac:dyDescent="0.2">
      <c r="A88" s="158" t="s">
        <v>265</v>
      </c>
      <c r="B88" s="155">
        <f t="shared" ref="B88:AM88" si="17">SUM(B67:B87)</f>
        <v>482</v>
      </c>
      <c r="C88" s="155">
        <f t="shared" si="17"/>
        <v>0</v>
      </c>
      <c r="D88" s="155">
        <f t="shared" si="17"/>
        <v>484</v>
      </c>
      <c r="E88" s="155">
        <f t="shared" si="17"/>
        <v>0</v>
      </c>
      <c r="F88" s="155">
        <f t="shared" si="17"/>
        <v>496</v>
      </c>
      <c r="G88" s="155">
        <f t="shared" si="17"/>
        <v>0</v>
      </c>
      <c r="H88" s="155">
        <f t="shared" si="17"/>
        <v>484</v>
      </c>
      <c r="I88" s="155">
        <f>SUM(I67:I87)</f>
        <v>0</v>
      </c>
      <c r="J88" s="155">
        <f>SUM(J67:J87)</f>
        <v>489</v>
      </c>
      <c r="K88" s="155">
        <f t="shared" si="17"/>
        <v>0</v>
      </c>
      <c r="L88" s="155">
        <f t="shared" si="17"/>
        <v>485</v>
      </c>
      <c r="M88" s="155">
        <f t="shared" si="17"/>
        <v>0</v>
      </c>
      <c r="N88" s="155">
        <f>SUM(O67:O87)</f>
        <v>0</v>
      </c>
      <c r="O88" s="155">
        <f t="shared" si="17"/>
        <v>0</v>
      </c>
      <c r="P88" s="155">
        <f t="shared" si="17"/>
        <v>480</v>
      </c>
      <c r="Q88" s="155">
        <f>SUM(Q67:Q87)</f>
        <v>0</v>
      </c>
      <c r="R88" s="155">
        <f t="shared" si="17"/>
        <v>480</v>
      </c>
      <c r="S88" s="155">
        <f>SUM(S67:S87)</f>
        <v>0</v>
      </c>
      <c r="T88" s="155">
        <f t="shared" si="17"/>
        <v>481</v>
      </c>
      <c r="U88" s="155">
        <f>SUM(U67:U87)</f>
        <v>0</v>
      </c>
      <c r="V88" s="155">
        <f t="shared" si="17"/>
        <v>500</v>
      </c>
      <c r="W88" s="155">
        <f>SUM(W67:W87)</f>
        <v>0</v>
      </c>
      <c r="X88" s="155">
        <f t="shared" si="17"/>
        <v>456</v>
      </c>
      <c r="Y88" s="155">
        <f>SUM(Y67:Y87)</f>
        <v>0</v>
      </c>
      <c r="Z88" s="155">
        <f t="shared" si="17"/>
        <v>5800</v>
      </c>
      <c r="AA88" s="155">
        <f>SUM(AA67:AA87)</f>
        <v>0</v>
      </c>
      <c r="AB88" s="155">
        <f t="shared" si="17"/>
        <v>0</v>
      </c>
      <c r="AC88" s="155">
        <f t="shared" si="17"/>
        <v>0</v>
      </c>
      <c r="AD88" s="155">
        <f t="shared" si="17"/>
        <v>0</v>
      </c>
      <c r="AE88" s="155">
        <f t="shared" si="17"/>
        <v>0</v>
      </c>
      <c r="AF88" s="155">
        <f t="shared" si="17"/>
        <v>0</v>
      </c>
      <c r="AG88" s="155">
        <f t="shared" si="17"/>
        <v>0</v>
      </c>
      <c r="AH88" s="155">
        <f t="shared" si="17"/>
        <v>0</v>
      </c>
      <c r="AI88" s="155">
        <f t="shared" si="17"/>
        <v>0</v>
      </c>
      <c r="AJ88" s="155">
        <f t="shared" si="17"/>
        <v>0</v>
      </c>
      <c r="AK88" s="155">
        <f t="shared" si="17"/>
        <v>0</v>
      </c>
      <c r="AL88" s="155">
        <f t="shared" si="17"/>
        <v>0</v>
      </c>
      <c r="AM88" s="155">
        <f t="shared" si="17"/>
        <v>0</v>
      </c>
      <c r="AO88" s="158" t="s">
        <v>265</v>
      </c>
      <c r="AP88" s="155">
        <f t="shared" ref="AP88" si="18">SUM(AP67:AP87)</f>
        <v>837</v>
      </c>
      <c r="AQ88" s="155">
        <f t="shared" ref="AQ88:BB88" si="19">SUM(AQ67:AQ87)</f>
        <v>0</v>
      </c>
      <c r="AR88" s="155">
        <f t="shared" si="19"/>
        <v>1016</v>
      </c>
      <c r="AS88" s="155">
        <f t="shared" si="19"/>
        <v>0</v>
      </c>
      <c r="AT88" s="155">
        <f t="shared" si="19"/>
        <v>1115</v>
      </c>
      <c r="AU88" s="155">
        <f t="shared" si="19"/>
        <v>0</v>
      </c>
      <c r="AV88" s="155">
        <f t="shared" si="19"/>
        <v>701</v>
      </c>
      <c r="AW88" s="155">
        <f t="shared" si="19"/>
        <v>0</v>
      </c>
      <c r="AX88" s="155">
        <f t="shared" si="19"/>
        <v>0</v>
      </c>
      <c r="AY88" s="155">
        <f t="shared" si="19"/>
        <v>0</v>
      </c>
      <c r="AZ88" s="155">
        <f t="shared" si="19"/>
        <v>0</v>
      </c>
      <c r="BA88" s="155">
        <f t="shared" si="19"/>
        <v>0</v>
      </c>
      <c r="BB88" s="155">
        <f t="shared" si="19"/>
        <v>0</v>
      </c>
      <c r="BC88" s="155">
        <f>SUM(BC67:BC87)</f>
        <v>0</v>
      </c>
      <c r="BD88" s="155">
        <f t="shared" ref="BD88:BU88" si="20">SUM(BD67:BD87)</f>
        <v>0</v>
      </c>
      <c r="BE88" s="155">
        <f t="shared" si="20"/>
        <v>0</v>
      </c>
      <c r="BF88" s="155">
        <f t="shared" si="20"/>
        <v>0</v>
      </c>
      <c r="BG88" s="155">
        <f t="shared" si="20"/>
        <v>0</v>
      </c>
      <c r="BH88" s="155">
        <f t="shared" si="20"/>
        <v>0</v>
      </c>
      <c r="BI88" s="155">
        <f t="shared" si="20"/>
        <v>0</v>
      </c>
      <c r="BJ88" s="155">
        <f t="shared" si="20"/>
        <v>0</v>
      </c>
      <c r="BK88" s="155">
        <f t="shared" si="20"/>
        <v>0</v>
      </c>
      <c r="BL88" s="155">
        <f t="shared" si="20"/>
        <v>0</v>
      </c>
      <c r="BM88" s="155">
        <f t="shared" si="20"/>
        <v>0</v>
      </c>
      <c r="BN88" s="194">
        <f t="shared" si="20"/>
        <v>3669</v>
      </c>
      <c r="BO88" s="162">
        <f t="shared" si="20"/>
        <v>0</v>
      </c>
      <c r="BP88" s="155">
        <f t="shared" si="20"/>
        <v>0</v>
      </c>
      <c r="BQ88" s="155">
        <f t="shared" si="20"/>
        <v>0</v>
      </c>
      <c r="BR88" s="155">
        <f t="shared" si="20"/>
        <v>0</v>
      </c>
      <c r="BS88" s="155">
        <f t="shared" si="20"/>
        <v>0</v>
      </c>
      <c r="BT88" s="155">
        <f t="shared" si="20"/>
        <v>0</v>
      </c>
      <c r="BU88" s="155">
        <f t="shared" si="20"/>
        <v>0</v>
      </c>
      <c r="BV88" s="155">
        <f t="shared" ref="BV88:CA88" si="21">SUM(BV67:BV87)</f>
        <v>0</v>
      </c>
      <c r="BW88" s="155">
        <f t="shared" si="21"/>
        <v>0</v>
      </c>
      <c r="BX88" s="155">
        <f t="shared" si="21"/>
        <v>0</v>
      </c>
      <c r="BY88" s="155">
        <f t="shared" si="21"/>
        <v>0</v>
      </c>
      <c r="BZ88" s="155">
        <f t="shared" si="21"/>
        <v>0</v>
      </c>
      <c r="CA88" s="155">
        <f t="shared" si="21"/>
        <v>0</v>
      </c>
    </row>
    <row r="90" spans="1:79" ht="15" x14ac:dyDescent="0.2">
      <c r="A90" s="207" t="s">
        <v>224</v>
      </c>
      <c r="B90" s="664"/>
      <c r="C90" s="664"/>
      <c r="D90" s="664"/>
      <c r="E90" s="664"/>
      <c r="F90" s="664"/>
      <c r="G90" s="664"/>
      <c r="H90" s="664"/>
      <c r="I90" s="664"/>
      <c r="J90" s="664"/>
      <c r="K90" s="664"/>
      <c r="L90" s="664"/>
      <c r="M90" s="664"/>
      <c r="N90" s="664"/>
      <c r="O90" s="664"/>
      <c r="P90" s="664"/>
      <c r="Q90" s="664"/>
      <c r="R90" s="664"/>
      <c r="S90" s="664"/>
      <c r="T90" s="664"/>
      <c r="U90" s="664"/>
      <c r="V90" s="664"/>
      <c r="W90" s="664"/>
      <c r="X90" s="664"/>
      <c r="Y90" s="664"/>
      <c r="Z90" s="664"/>
      <c r="AA90" s="664"/>
      <c r="AB90" s="664"/>
      <c r="AC90" s="664"/>
      <c r="AD90" s="664"/>
      <c r="AE90" s="664"/>
      <c r="AF90" s="664"/>
      <c r="AG90" s="664"/>
      <c r="AH90" s="664"/>
      <c r="AI90" s="664"/>
      <c r="AJ90" s="664"/>
      <c r="AK90" s="664"/>
      <c r="AL90" s="664"/>
      <c r="AM90" s="664"/>
      <c r="AN90" s="664"/>
      <c r="AO90" s="664"/>
      <c r="AP90" s="664"/>
      <c r="AQ90" s="664"/>
      <c r="AR90" s="664"/>
      <c r="AS90" s="664"/>
      <c r="AT90" s="664"/>
      <c r="AU90" s="664"/>
      <c r="AV90" s="664"/>
      <c r="AW90" s="664"/>
      <c r="AX90" s="664"/>
      <c r="AY90" s="664"/>
      <c r="AZ90" s="664"/>
      <c r="BA90" s="664"/>
      <c r="BB90" s="664"/>
      <c r="BC90" s="664"/>
      <c r="BD90" s="664"/>
      <c r="BE90" s="664"/>
      <c r="BF90" s="664"/>
      <c r="BG90" s="664"/>
      <c r="BH90" s="664"/>
      <c r="BI90" s="664"/>
      <c r="BJ90" s="664"/>
      <c r="BK90" s="664"/>
      <c r="BL90" s="664"/>
      <c r="BM90" s="664"/>
      <c r="BN90" s="664"/>
      <c r="BO90" s="664"/>
      <c r="BP90" s="664"/>
      <c r="BQ90" s="664"/>
      <c r="BR90" s="664"/>
      <c r="BS90" s="664"/>
      <c r="BT90" s="664"/>
      <c r="BU90" s="664"/>
      <c r="BV90" s="664"/>
      <c r="BW90" s="664"/>
      <c r="BX90" s="664"/>
      <c r="BY90" s="664"/>
      <c r="BZ90" s="664"/>
      <c r="CA90" s="664"/>
    </row>
    <row r="91" spans="1:79" ht="15" x14ac:dyDescent="0.2">
      <c r="A91" s="208" t="s">
        <v>225</v>
      </c>
      <c r="B91" s="665" t="s">
        <v>268</v>
      </c>
      <c r="C91" s="666"/>
      <c r="D91" s="666"/>
      <c r="E91" s="666"/>
      <c r="F91" s="666"/>
      <c r="G91" s="666"/>
      <c r="H91" s="666"/>
      <c r="I91" s="666"/>
      <c r="J91" s="666"/>
      <c r="K91" s="666"/>
      <c r="L91" s="666"/>
      <c r="M91" s="666"/>
      <c r="N91" s="666"/>
      <c r="O91" s="666"/>
      <c r="P91" s="666"/>
      <c r="Q91" s="666"/>
      <c r="R91" s="666"/>
      <c r="S91" s="666"/>
      <c r="T91" s="666"/>
      <c r="U91" s="666"/>
      <c r="V91" s="666"/>
      <c r="W91" s="666"/>
      <c r="X91" s="666"/>
      <c r="Y91" s="666"/>
      <c r="Z91" s="666"/>
      <c r="AA91" s="666"/>
      <c r="AB91" s="666"/>
      <c r="AC91" s="666"/>
      <c r="AD91" s="666"/>
      <c r="AE91" s="666"/>
      <c r="AF91" s="666"/>
      <c r="AG91" s="666"/>
      <c r="AH91" s="666"/>
      <c r="AI91" s="666"/>
      <c r="AJ91" s="666"/>
      <c r="AK91" s="666"/>
      <c r="AL91" s="666"/>
      <c r="AM91" s="666"/>
      <c r="AN91" s="666"/>
      <c r="AO91" s="666"/>
      <c r="AP91" s="666"/>
      <c r="AQ91" s="666"/>
      <c r="AR91" s="666"/>
      <c r="AS91" s="666"/>
      <c r="AT91" s="666"/>
      <c r="AU91" s="666"/>
      <c r="AV91" s="666"/>
      <c r="AW91" s="666"/>
      <c r="AX91" s="666"/>
      <c r="AY91" s="666"/>
      <c r="AZ91" s="666"/>
      <c r="BA91" s="666"/>
      <c r="BB91" s="666"/>
      <c r="BC91" s="666"/>
      <c r="BD91" s="666"/>
      <c r="BE91" s="666"/>
      <c r="BF91" s="666"/>
      <c r="BG91" s="666"/>
      <c r="BH91" s="666"/>
      <c r="BI91" s="666"/>
      <c r="BJ91" s="666"/>
      <c r="BK91" s="666"/>
      <c r="BL91" s="666"/>
      <c r="BM91" s="666"/>
      <c r="BN91" s="666"/>
      <c r="BO91" s="666"/>
      <c r="BP91" s="666"/>
      <c r="BQ91" s="666"/>
      <c r="BR91" s="666"/>
      <c r="BS91" s="666"/>
      <c r="BT91" s="666"/>
      <c r="BU91" s="666"/>
      <c r="BV91" s="666"/>
      <c r="BW91" s="666"/>
      <c r="BX91" s="666"/>
      <c r="BY91" s="666"/>
      <c r="BZ91" s="666"/>
      <c r="CA91" s="667"/>
    </row>
    <row r="92" spans="1:79" x14ac:dyDescent="0.2">
      <c r="A92" s="209"/>
      <c r="B92" s="209"/>
      <c r="C92" s="209"/>
      <c r="D92" s="209"/>
      <c r="E92" s="209"/>
      <c r="F92" s="209"/>
      <c r="G92" s="209"/>
      <c r="H92" s="209"/>
      <c r="I92" s="209"/>
      <c r="J92" s="209"/>
      <c r="K92" s="209"/>
      <c r="L92" s="209"/>
      <c r="M92" s="209"/>
      <c r="N92" s="209"/>
      <c r="O92" s="210"/>
      <c r="P92" s="210"/>
      <c r="Q92" s="210"/>
      <c r="R92" s="210"/>
      <c r="S92" s="210"/>
      <c r="T92" s="210"/>
      <c r="U92" s="210"/>
      <c r="V92" s="210"/>
      <c r="W92" s="210"/>
      <c r="X92" s="210"/>
      <c r="Y92" s="210"/>
      <c r="Z92" s="210"/>
      <c r="AA92" s="210"/>
      <c r="AB92" s="210"/>
      <c r="AC92" s="210"/>
      <c r="AD92" s="210"/>
      <c r="AE92" s="210"/>
      <c r="AF92" s="210"/>
      <c r="AG92" s="210"/>
      <c r="AH92" s="210"/>
      <c r="AI92" s="210"/>
      <c r="AJ92" s="210"/>
      <c r="AK92" s="210"/>
      <c r="AL92" s="210"/>
      <c r="AM92" s="210"/>
      <c r="AN92" s="211"/>
      <c r="AO92" s="209"/>
      <c r="AP92" s="210"/>
      <c r="AQ92" s="210"/>
      <c r="AR92" s="210"/>
      <c r="AS92" s="210"/>
      <c r="AT92" s="210"/>
      <c r="AU92" s="210"/>
      <c r="AV92" s="210"/>
      <c r="AW92" s="210"/>
      <c r="AX92" s="210"/>
      <c r="AY92" s="210"/>
      <c r="AZ92" s="210"/>
      <c r="BA92" s="210"/>
      <c r="BB92" s="211"/>
      <c r="BC92" s="211"/>
      <c r="BD92" s="211"/>
      <c r="BE92" s="211"/>
      <c r="BF92" s="211"/>
      <c r="BG92" s="211"/>
      <c r="BH92" s="211"/>
      <c r="BI92" s="211"/>
      <c r="BJ92" s="211"/>
      <c r="BK92" s="211"/>
      <c r="BL92" s="211"/>
      <c r="BM92" s="211"/>
      <c r="BN92" s="211"/>
      <c r="BO92" s="211"/>
      <c r="BP92" s="211"/>
      <c r="BQ92" s="211"/>
      <c r="BR92" s="211"/>
      <c r="BS92" s="211"/>
      <c r="BT92" s="211"/>
      <c r="BU92" s="211"/>
      <c r="BV92" s="211"/>
      <c r="BW92" s="211"/>
      <c r="BX92" s="211"/>
      <c r="BY92" s="211"/>
      <c r="BZ92" s="211"/>
      <c r="CA92" s="211"/>
    </row>
    <row r="93" spans="1:79" x14ac:dyDescent="0.2">
      <c r="A93" s="668" t="s">
        <v>226</v>
      </c>
      <c r="B93" s="661" t="s">
        <v>35</v>
      </c>
      <c r="C93" s="662"/>
      <c r="D93" s="661" t="s">
        <v>36</v>
      </c>
      <c r="E93" s="662"/>
      <c r="F93" s="661" t="s">
        <v>37</v>
      </c>
      <c r="G93" s="662"/>
      <c r="H93" s="661" t="s">
        <v>38</v>
      </c>
      <c r="I93" s="662"/>
      <c r="J93" s="661" t="s">
        <v>39</v>
      </c>
      <c r="K93" s="662"/>
      <c r="L93" s="661" t="s">
        <v>40</v>
      </c>
      <c r="M93" s="662"/>
      <c r="N93" s="661" t="s">
        <v>41</v>
      </c>
      <c r="O93" s="662"/>
      <c r="P93" s="661" t="s">
        <v>42</v>
      </c>
      <c r="Q93" s="662"/>
      <c r="R93" s="661" t="s">
        <v>43</v>
      </c>
      <c r="S93" s="662"/>
      <c r="T93" s="661" t="s">
        <v>44</v>
      </c>
      <c r="U93" s="662"/>
      <c r="V93" s="661" t="s">
        <v>45</v>
      </c>
      <c r="W93" s="662"/>
      <c r="X93" s="661" t="s">
        <v>46</v>
      </c>
      <c r="Y93" s="662"/>
      <c r="Z93" s="661" t="s">
        <v>227</v>
      </c>
      <c r="AA93" s="662"/>
      <c r="AB93" s="661" t="s">
        <v>228</v>
      </c>
      <c r="AC93" s="663"/>
      <c r="AD93" s="663"/>
      <c r="AE93" s="663"/>
      <c r="AF93" s="663"/>
      <c r="AG93" s="662"/>
      <c r="AH93" s="661" t="s">
        <v>229</v>
      </c>
      <c r="AI93" s="663"/>
      <c r="AJ93" s="663"/>
      <c r="AK93" s="663"/>
      <c r="AL93" s="663"/>
      <c r="AM93" s="662"/>
      <c r="AN93" s="211"/>
      <c r="AO93" s="668" t="s">
        <v>226</v>
      </c>
      <c r="AP93" s="661" t="s">
        <v>35</v>
      </c>
      <c r="AQ93" s="662"/>
      <c r="AR93" s="661" t="s">
        <v>36</v>
      </c>
      <c r="AS93" s="662"/>
      <c r="AT93" s="661" t="s">
        <v>37</v>
      </c>
      <c r="AU93" s="662"/>
      <c r="AV93" s="661" t="s">
        <v>38</v>
      </c>
      <c r="AW93" s="662"/>
      <c r="AX93" s="661" t="s">
        <v>39</v>
      </c>
      <c r="AY93" s="662"/>
      <c r="AZ93" s="661" t="s">
        <v>40</v>
      </c>
      <c r="BA93" s="662"/>
      <c r="BB93" s="661" t="s">
        <v>41</v>
      </c>
      <c r="BC93" s="662"/>
      <c r="BD93" s="661" t="s">
        <v>42</v>
      </c>
      <c r="BE93" s="662"/>
      <c r="BF93" s="661" t="s">
        <v>43</v>
      </c>
      <c r="BG93" s="662"/>
      <c r="BH93" s="661" t="s">
        <v>44</v>
      </c>
      <c r="BI93" s="662"/>
      <c r="BJ93" s="661" t="s">
        <v>45</v>
      </c>
      <c r="BK93" s="662"/>
      <c r="BL93" s="661" t="s">
        <v>46</v>
      </c>
      <c r="BM93" s="662"/>
      <c r="BN93" s="661" t="s">
        <v>227</v>
      </c>
      <c r="BO93" s="662"/>
      <c r="BP93" s="661" t="s">
        <v>228</v>
      </c>
      <c r="BQ93" s="663"/>
      <c r="BR93" s="663"/>
      <c r="BS93" s="663"/>
      <c r="BT93" s="663"/>
      <c r="BU93" s="662"/>
      <c r="BV93" s="661" t="s">
        <v>229</v>
      </c>
      <c r="BW93" s="663"/>
      <c r="BX93" s="663"/>
      <c r="BY93" s="663"/>
      <c r="BZ93" s="663"/>
      <c r="CA93" s="662"/>
    </row>
    <row r="94" spans="1:79" ht="45" x14ac:dyDescent="0.2">
      <c r="A94" s="669"/>
      <c r="B94" s="212" t="s">
        <v>230</v>
      </c>
      <c r="C94" s="212" t="s">
        <v>231</v>
      </c>
      <c r="D94" s="212" t="s">
        <v>230</v>
      </c>
      <c r="E94" s="212" t="s">
        <v>231</v>
      </c>
      <c r="F94" s="212" t="s">
        <v>230</v>
      </c>
      <c r="G94" s="212" t="s">
        <v>231</v>
      </c>
      <c r="H94" s="212" t="s">
        <v>230</v>
      </c>
      <c r="I94" s="212" t="s">
        <v>231</v>
      </c>
      <c r="J94" s="212" t="s">
        <v>230</v>
      </c>
      <c r="K94" s="212" t="s">
        <v>231</v>
      </c>
      <c r="L94" s="212" t="s">
        <v>230</v>
      </c>
      <c r="M94" s="212" t="s">
        <v>231</v>
      </c>
      <c r="N94" s="212" t="s">
        <v>230</v>
      </c>
      <c r="O94" s="212" t="s">
        <v>231</v>
      </c>
      <c r="P94" s="212" t="s">
        <v>230</v>
      </c>
      <c r="Q94" s="212" t="s">
        <v>231</v>
      </c>
      <c r="R94" s="212" t="s">
        <v>230</v>
      </c>
      <c r="S94" s="212" t="s">
        <v>231</v>
      </c>
      <c r="T94" s="212" t="s">
        <v>230</v>
      </c>
      <c r="U94" s="212" t="s">
        <v>231</v>
      </c>
      <c r="V94" s="212" t="s">
        <v>230</v>
      </c>
      <c r="W94" s="212" t="s">
        <v>231</v>
      </c>
      <c r="X94" s="212" t="s">
        <v>230</v>
      </c>
      <c r="Y94" s="212" t="s">
        <v>231</v>
      </c>
      <c r="Z94" s="212" t="s">
        <v>230</v>
      </c>
      <c r="AA94" s="212" t="s">
        <v>231</v>
      </c>
      <c r="AB94" s="213" t="s">
        <v>232</v>
      </c>
      <c r="AC94" s="213" t="s">
        <v>233</v>
      </c>
      <c r="AD94" s="213" t="s">
        <v>234</v>
      </c>
      <c r="AE94" s="213" t="s">
        <v>235</v>
      </c>
      <c r="AF94" s="214" t="s">
        <v>236</v>
      </c>
      <c r="AG94" s="213" t="s">
        <v>237</v>
      </c>
      <c r="AH94" s="212" t="s">
        <v>238</v>
      </c>
      <c r="AI94" s="215" t="s">
        <v>239</v>
      </c>
      <c r="AJ94" s="212" t="s">
        <v>240</v>
      </c>
      <c r="AK94" s="212" t="s">
        <v>241</v>
      </c>
      <c r="AL94" s="212" t="s">
        <v>242</v>
      </c>
      <c r="AM94" s="212" t="s">
        <v>243</v>
      </c>
      <c r="AN94" s="211"/>
      <c r="AO94" s="669"/>
      <c r="AP94" s="212" t="s">
        <v>230</v>
      </c>
      <c r="AQ94" s="212" t="s">
        <v>231</v>
      </c>
      <c r="AR94" s="212" t="s">
        <v>230</v>
      </c>
      <c r="AS94" s="212" t="s">
        <v>231</v>
      </c>
      <c r="AT94" s="212" t="s">
        <v>230</v>
      </c>
      <c r="AU94" s="212" t="s">
        <v>231</v>
      </c>
      <c r="AV94" s="212" t="s">
        <v>230</v>
      </c>
      <c r="AW94" s="212" t="s">
        <v>231</v>
      </c>
      <c r="AX94" s="212" t="s">
        <v>230</v>
      </c>
      <c r="AY94" s="212" t="s">
        <v>231</v>
      </c>
      <c r="AZ94" s="212" t="s">
        <v>230</v>
      </c>
      <c r="BA94" s="212" t="s">
        <v>231</v>
      </c>
      <c r="BB94" s="212" t="s">
        <v>230</v>
      </c>
      <c r="BC94" s="212" t="s">
        <v>231</v>
      </c>
      <c r="BD94" s="212" t="s">
        <v>230</v>
      </c>
      <c r="BE94" s="212" t="s">
        <v>231</v>
      </c>
      <c r="BF94" s="212" t="s">
        <v>230</v>
      </c>
      <c r="BG94" s="212" t="s">
        <v>231</v>
      </c>
      <c r="BH94" s="212" t="s">
        <v>230</v>
      </c>
      <c r="BI94" s="212" t="s">
        <v>231</v>
      </c>
      <c r="BJ94" s="212" t="s">
        <v>230</v>
      </c>
      <c r="BK94" s="212" t="s">
        <v>231</v>
      </c>
      <c r="BL94" s="212" t="s">
        <v>230</v>
      </c>
      <c r="BM94" s="212" t="s">
        <v>231</v>
      </c>
      <c r="BN94" s="212" t="s">
        <v>230</v>
      </c>
      <c r="BO94" s="212" t="s">
        <v>231</v>
      </c>
      <c r="BP94" s="213" t="s">
        <v>232</v>
      </c>
      <c r="BQ94" s="213" t="s">
        <v>233</v>
      </c>
      <c r="BR94" s="213" t="s">
        <v>234</v>
      </c>
      <c r="BS94" s="213" t="s">
        <v>235</v>
      </c>
      <c r="BT94" s="214" t="s">
        <v>236</v>
      </c>
      <c r="BU94" s="213" t="s">
        <v>237</v>
      </c>
      <c r="BV94" s="212" t="s">
        <v>238</v>
      </c>
      <c r="BW94" s="215" t="s">
        <v>239</v>
      </c>
      <c r="BX94" s="212" t="s">
        <v>240</v>
      </c>
      <c r="BY94" s="212" t="s">
        <v>241</v>
      </c>
      <c r="BZ94" s="212" t="s">
        <v>242</v>
      </c>
      <c r="CA94" s="212" t="s">
        <v>243</v>
      </c>
    </row>
    <row r="95" spans="1:79" x14ac:dyDescent="0.2">
      <c r="A95" s="153" t="s">
        <v>244</v>
      </c>
      <c r="B95" s="267">
        <f>+B67+B39</f>
        <v>20</v>
      </c>
      <c r="C95" s="153"/>
      <c r="D95" s="267">
        <f>+D67+D39</f>
        <v>90</v>
      </c>
      <c r="E95" s="153"/>
      <c r="F95" s="267">
        <f>+F67+F39</f>
        <v>96</v>
      </c>
      <c r="G95" s="153"/>
      <c r="H95" s="267">
        <f>+H67+H39</f>
        <v>96</v>
      </c>
      <c r="I95" s="153"/>
      <c r="J95" s="267">
        <f>+J67+J39</f>
        <v>96</v>
      </c>
      <c r="K95" s="153"/>
      <c r="L95" s="267">
        <f>+L67+L39</f>
        <v>96</v>
      </c>
      <c r="M95" s="153"/>
      <c r="N95" s="267">
        <f>+N67+N39</f>
        <v>96</v>
      </c>
      <c r="O95" s="154"/>
      <c r="P95" s="267">
        <f>+P67+P39</f>
        <v>96</v>
      </c>
      <c r="Q95" s="154"/>
      <c r="R95" s="267">
        <f>+R67+R39</f>
        <v>96</v>
      </c>
      <c r="S95" s="154"/>
      <c r="T95" s="267">
        <f>+T67+T39</f>
        <v>96</v>
      </c>
      <c r="U95" s="154"/>
      <c r="V95" s="267">
        <f>+V67+V39</f>
        <v>96</v>
      </c>
      <c r="W95" s="154"/>
      <c r="X95" s="267">
        <f>+X67+X39</f>
        <v>95</v>
      </c>
      <c r="Y95" s="154"/>
      <c r="Z95" s="193">
        <f>B95+D95+F95+H95+J95+L95+N95+P95+R95+T95+V95+X95</f>
        <v>1069</v>
      </c>
      <c r="AA95" s="161">
        <f>C95+E95+G95+I95+K95+M95+O95+Q95+S95+U95+W95+Y95</f>
        <v>0</v>
      </c>
      <c r="AB95" s="156"/>
      <c r="AC95" s="156"/>
      <c r="AD95" s="156"/>
      <c r="AE95" s="156"/>
      <c r="AF95" s="156"/>
      <c r="AG95" s="156"/>
      <c r="AH95" s="156"/>
      <c r="AI95" s="156"/>
      <c r="AJ95" s="156"/>
      <c r="AK95" s="156"/>
      <c r="AL95" s="156"/>
      <c r="AM95" s="157"/>
      <c r="AO95" s="153" t="s">
        <v>244</v>
      </c>
      <c r="AP95" s="119">
        <v>0</v>
      </c>
      <c r="AQ95" s="153"/>
      <c r="AR95" s="119">
        <v>0</v>
      </c>
      <c r="AS95" s="153"/>
      <c r="AT95" s="153"/>
      <c r="AU95" s="153"/>
      <c r="AV95" s="153"/>
      <c r="AW95" s="153"/>
      <c r="AX95" s="153"/>
      <c r="AY95" s="153"/>
      <c r="AZ95" s="153"/>
      <c r="BA95" s="153"/>
      <c r="BB95" s="153"/>
      <c r="BC95" s="154"/>
      <c r="BD95" s="154"/>
      <c r="BE95" s="154"/>
      <c r="BF95" s="154"/>
      <c r="BG95" s="154"/>
      <c r="BH95" s="154"/>
      <c r="BI95" s="154"/>
      <c r="BJ95" s="154"/>
      <c r="BK95" s="154"/>
      <c r="BL95" s="154"/>
      <c r="BM95" s="154"/>
      <c r="BN95" s="193">
        <f>AP95+AR95+AT95+AV95+AX95+AZ95+BB95+BD95+BF95+BH95+BJ95+BL95</f>
        <v>0</v>
      </c>
      <c r="BO95" s="161">
        <f>AQ95+AS95+AU95+AW95+AY95+BA95+BC95+BE95+BG95+BI95+BK95+BM95</f>
        <v>0</v>
      </c>
      <c r="BP95" s="192"/>
      <c r="BQ95" s="192"/>
      <c r="BR95" s="192"/>
      <c r="BS95" s="192"/>
      <c r="BT95" s="156"/>
      <c r="BU95" s="156"/>
      <c r="BV95" s="156"/>
      <c r="BW95" s="156"/>
      <c r="BX95" s="156"/>
      <c r="BY95" s="156"/>
      <c r="BZ95" s="156"/>
      <c r="CA95" s="157"/>
    </row>
    <row r="96" spans="1:79" x14ac:dyDescent="0.2">
      <c r="A96" s="153" t="s">
        <v>245</v>
      </c>
      <c r="B96" s="267">
        <f t="shared" ref="B96:D115" si="22">+B68+B40</f>
        <v>55</v>
      </c>
      <c r="C96" s="153"/>
      <c r="D96" s="267">
        <f t="shared" si="22"/>
        <v>55</v>
      </c>
      <c r="E96" s="153"/>
      <c r="F96" s="267">
        <f t="shared" ref="F96" si="23">+F68+F40</f>
        <v>60</v>
      </c>
      <c r="G96" s="153"/>
      <c r="H96" s="267">
        <f t="shared" ref="H96" si="24">+H68+H40</f>
        <v>55</v>
      </c>
      <c r="I96" s="153"/>
      <c r="J96" s="267">
        <f t="shared" ref="J96" si="25">+J68+J40</f>
        <v>60</v>
      </c>
      <c r="K96" s="153"/>
      <c r="L96" s="267">
        <f t="shared" ref="L96" si="26">+L68+L40</f>
        <v>55</v>
      </c>
      <c r="M96" s="153"/>
      <c r="N96" s="267">
        <f t="shared" ref="N96" si="27">+N68+N40</f>
        <v>53</v>
      </c>
      <c r="O96" s="154"/>
      <c r="P96" s="267">
        <f t="shared" ref="P96" si="28">+P68+P40</f>
        <v>50</v>
      </c>
      <c r="Q96" s="154"/>
      <c r="R96" s="267">
        <f t="shared" ref="R96" si="29">+R68+R40</f>
        <v>50</v>
      </c>
      <c r="S96" s="154"/>
      <c r="T96" s="267">
        <f t="shared" ref="T96" si="30">+T68+T40</f>
        <v>50</v>
      </c>
      <c r="U96" s="154"/>
      <c r="V96" s="267">
        <f t="shared" ref="V96" si="31">+V68+V40</f>
        <v>60</v>
      </c>
      <c r="W96" s="154"/>
      <c r="X96" s="267">
        <f t="shared" ref="X96" si="32">+X68+X40</f>
        <v>40</v>
      </c>
      <c r="Y96" s="154"/>
      <c r="Z96" s="193">
        <f t="shared" ref="Z96:Z115" si="33">B96+D96+F96+H96+J96+L96+N96+P96+R96+T96+V96+X96</f>
        <v>643</v>
      </c>
      <c r="AA96" s="161">
        <f t="shared" ref="AA96:AA115" si="34">C96+E96+G96+I96+K96+M96+O96+Q96+S96+U96+W96+Y96</f>
        <v>0</v>
      </c>
      <c r="AB96" s="156"/>
      <c r="AC96" s="156"/>
      <c r="AD96" s="156"/>
      <c r="AE96" s="156"/>
      <c r="AF96" s="156"/>
      <c r="AG96" s="156"/>
      <c r="AH96" s="156"/>
      <c r="AI96" s="156"/>
      <c r="AJ96" s="156"/>
      <c r="AK96" s="156"/>
      <c r="AL96" s="156"/>
      <c r="AM96" s="156"/>
      <c r="AO96" s="153" t="s">
        <v>245</v>
      </c>
      <c r="AP96" s="267">
        <f>AP68+AP40</f>
        <v>65</v>
      </c>
      <c r="AQ96" s="153"/>
      <c r="AR96" s="267">
        <f>AR40+AR68</f>
        <v>88</v>
      </c>
      <c r="AS96" s="153"/>
      <c r="AT96" s="267">
        <f>AT40+AT68</f>
        <v>99</v>
      </c>
      <c r="AU96" s="153"/>
      <c r="AV96" s="267">
        <f>AV40+AV68</f>
        <v>71</v>
      </c>
      <c r="AW96" s="153"/>
      <c r="AX96" s="153"/>
      <c r="AY96" s="153"/>
      <c r="AZ96" s="153"/>
      <c r="BA96" s="153"/>
      <c r="BB96" s="153"/>
      <c r="BC96" s="154"/>
      <c r="BD96" s="154"/>
      <c r="BE96" s="154"/>
      <c r="BF96" s="154"/>
      <c r="BG96" s="154"/>
      <c r="BH96" s="154"/>
      <c r="BI96" s="154"/>
      <c r="BJ96" s="154"/>
      <c r="BK96" s="154"/>
      <c r="BL96" s="154"/>
      <c r="BM96" s="154"/>
      <c r="BN96" s="193">
        <f t="shared" ref="BN96:BN115" si="35">AP96+AR96+AT96+AV96+AX96+AZ96+BB96+BD96+BF96+BH96+BJ96+BL96</f>
        <v>323</v>
      </c>
      <c r="BO96" s="161">
        <f t="shared" ref="BO96:BO115" si="36">AQ96+AS96+AU96+AW96+AY96+BA96+BC96+BE96+BG96+BI96+BK96+BM96</f>
        <v>0</v>
      </c>
      <c r="BP96" s="192"/>
      <c r="BQ96" s="192"/>
      <c r="BR96" s="192"/>
      <c r="BS96" s="192"/>
      <c r="BT96" s="156"/>
      <c r="BU96" s="156"/>
      <c r="BV96" s="156"/>
      <c r="BW96" s="156"/>
      <c r="BX96" s="156"/>
      <c r="BY96" s="156"/>
      <c r="BZ96" s="156"/>
      <c r="CA96" s="156"/>
    </row>
    <row r="97" spans="1:79" x14ac:dyDescent="0.2">
      <c r="A97" s="153" t="s">
        <v>246</v>
      </c>
      <c r="B97" s="267">
        <f t="shared" si="22"/>
        <v>29</v>
      </c>
      <c r="C97" s="153"/>
      <c r="D97" s="267">
        <f t="shared" si="22"/>
        <v>29</v>
      </c>
      <c r="E97" s="153"/>
      <c r="F97" s="267">
        <f t="shared" ref="F97" si="37">+F69+F41</f>
        <v>29</v>
      </c>
      <c r="G97" s="153"/>
      <c r="H97" s="267">
        <f t="shared" ref="H97" si="38">+H69+H41</f>
        <v>29</v>
      </c>
      <c r="I97" s="153"/>
      <c r="J97" s="267">
        <f t="shared" ref="J97" si="39">+J69+J41</f>
        <v>29</v>
      </c>
      <c r="K97" s="153"/>
      <c r="L97" s="267">
        <f t="shared" ref="L97" si="40">+L69+L41</f>
        <v>29</v>
      </c>
      <c r="M97" s="153"/>
      <c r="N97" s="267">
        <f t="shared" ref="N97" si="41">+N69+N41</f>
        <v>29</v>
      </c>
      <c r="O97" s="154"/>
      <c r="P97" s="267">
        <f t="shared" ref="P97" si="42">+P69+P41</f>
        <v>29</v>
      </c>
      <c r="Q97" s="154"/>
      <c r="R97" s="267">
        <f t="shared" ref="R97" si="43">+R69+R41</f>
        <v>29</v>
      </c>
      <c r="S97" s="154"/>
      <c r="T97" s="267">
        <f t="shared" ref="T97" si="44">+T69+T41</f>
        <v>29</v>
      </c>
      <c r="U97" s="154"/>
      <c r="V97" s="267">
        <f t="shared" ref="V97" si="45">+V69+V41</f>
        <v>29</v>
      </c>
      <c r="W97" s="154"/>
      <c r="X97" s="267">
        <f t="shared" ref="X97" si="46">+X69+X41</f>
        <v>26</v>
      </c>
      <c r="Y97" s="154"/>
      <c r="Z97" s="193">
        <f t="shared" si="33"/>
        <v>345</v>
      </c>
      <c r="AA97" s="161">
        <f t="shared" si="34"/>
        <v>0</v>
      </c>
      <c r="AB97" s="156"/>
      <c r="AC97" s="156"/>
      <c r="AD97" s="156"/>
      <c r="AE97" s="156"/>
      <c r="AF97" s="156"/>
      <c r="AG97" s="156"/>
      <c r="AH97" s="156"/>
      <c r="AI97" s="156"/>
      <c r="AJ97" s="156"/>
      <c r="AK97" s="156"/>
      <c r="AL97" s="156"/>
      <c r="AM97" s="156"/>
      <c r="AO97" s="153" t="s">
        <v>246</v>
      </c>
      <c r="AP97" s="267">
        <f t="shared" ref="AP97:AP115" si="47">AP69+AP41</f>
        <v>60</v>
      </c>
      <c r="AQ97" s="153"/>
      <c r="AR97" s="267">
        <f t="shared" ref="AR97:AT115" si="48">AR41+AR69</f>
        <v>60</v>
      </c>
      <c r="AS97" s="153"/>
      <c r="AT97" s="267">
        <f t="shared" si="48"/>
        <v>67</v>
      </c>
      <c r="AU97" s="153"/>
      <c r="AV97" s="267">
        <f t="shared" ref="AV97" si="49">AV41+AV69</f>
        <v>52</v>
      </c>
      <c r="AW97" s="153"/>
      <c r="AX97" s="153"/>
      <c r="AY97" s="153"/>
      <c r="AZ97" s="153"/>
      <c r="BA97" s="153"/>
      <c r="BB97" s="153"/>
      <c r="BC97" s="154"/>
      <c r="BD97" s="154"/>
      <c r="BE97" s="154"/>
      <c r="BF97" s="154"/>
      <c r="BG97" s="154"/>
      <c r="BH97" s="154"/>
      <c r="BI97" s="154"/>
      <c r="BJ97" s="154"/>
      <c r="BK97" s="154"/>
      <c r="BL97" s="154"/>
      <c r="BM97" s="154"/>
      <c r="BN97" s="193">
        <f t="shared" si="35"/>
        <v>239</v>
      </c>
      <c r="BO97" s="161">
        <f t="shared" si="36"/>
        <v>0</v>
      </c>
      <c r="BP97" s="192"/>
      <c r="BQ97" s="192"/>
      <c r="BR97" s="192"/>
      <c r="BS97" s="192"/>
      <c r="BT97" s="156"/>
      <c r="BU97" s="156"/>
      <c r="BV97" s="156"/>
      <c r="BW97" s="156"/>
      <c r="BX97" s="156"/>
      <c r="BY97" s="156"/>
      <c r="BZ97" s="156"/>
      <c r="CA97" s="156"/>
    </row>
    <row r="98" spans="1:79" x14ac:dyDescent="0.2">
      <c r="A98" s="153" t="s">
        <v>247</v>
      </c>
      <c r="B98" s="267">
        <f t="shared" si="22"/>
        <v>30</v>
      </c>
      <c r="C98" s="153"/>
      <c r="D98" s="267">
        <f t="shared" si="22"/>
        <v>30</v>
      </c>
      <c r="E98" s="153"/>
      <c r="F98" s="267">
        <f t="shared" ref="F98" si="50">+F70+F42</f>
        <v>30</v>
      </c>
      <c r="G98" s="153"/>
      <c r="H98" s="267">
        <f t="shared" ref="H98" si="51">+H70+H42</f>
        <v>30</v>
      </c>
      <c r="I98" s="153"/>
      <c r="J98" s="267">
        <f t="shared" ref="J98" si="52">+J70+J42</f>
        <v>30</v>
      </c>
      <c r="K98" s="153"/>
      <c r="L98" s="267">
        <f t="shared" ref="L98" si="53">+L70+L42</f>
        <v>30</v>
      </c>
      <c r="M98" s="153"/>
      <c r="N98" s="267">
        <f t="shared" ref="N98" si="54">+N70+N42</f>
        <v>30</v>
      </c>
      <c r="O98" s="154"/>
      <c r="P98" s="267">
        <f t="shared" ref="P98" si="55">+P70+P42</f>
        <v>30</v>
      </c>
      <c r="Q98" s="154"/>
      <c r="R98" s="267">
        <f t="shared" ref="R98" si="56">+R70+R42</f>
        <v>30</v>
      </c>
      <c r="S98" s="154"/>
      <c r="T98" s="267">
        <f t="shared" ref="T98" si="57">+T70+T42</f>
        <v>30</v>
      </c>
      <c r="U98" s="154"/>
      <c r="V98" s="267">
        <f t="shared" ref="V98" si="58">+V70+V42</f>
        <v>30</v>
      </c>
      <c r="W98" s="154"/>
      <c r="X98" s="267">
        <f t="shared" ref="X98" si="59">+X70+X42</f>
        <v>26</v>
      </c>
      <c r="Y98" s="154"/>
      <c r="Z98" s="193">
        <f t="shared" si="33"/>
        <v>356</v>
      </c>
      <c r="AA98" s="161">
        <f t="shared" si="34"/>
        <v>0</v>
      </c>
      <c r="AB98" s="156"/>
      <c r="AC98" s="156"/>
      <c r="AD98" s="156"/>
      <c r="AE98" s="156"/>
      <c r="AF98" s="156"/>
      <c r="AG98" s="156"/>
      <c r="AH98" s="156"/>
      <c r="AI98" s="156"/>
      <c r="AJ98" s="156"/>
      <c r="AK98" s="156"/>
      <c r="AL98" s="156"/>
      <c r="AM98" s="156"/>
      <c r="AO98" s="153" t="s">
        <v>247</v>
      </c>
      <c r="AP98" s="267">
        <f t="shared" si="47"/>
        <v>35</v>
      </c>
      <c r="AQ98" s="153"/>
      <c r="AR98" s="267">
        <f t="shared" si="48"/>
        <v>62</v>
      </c>
      <c r="AS98" s="153"/>
      <c r="AT98" s="267">
        <f t="shared" si="48"/>
        <v>68</v>
      </c>
      <c r="AU98" s="153"/>
      <c r="AV98" s="267">
        <f t="shared" ref="AV98" si="60">AV42+AV70</f>
        <v>48</v>
      </c>
      <c r="AW98" s="153"/>
      <c r="AX98" s="153"/>
      <c r="AY98" s="153"/>
      <c r="AZ98" s="153"/>
      <c r="BA98" s="153"/>
      <c r="BB98" s="153"/>
      <c r="BC98" s="154"/>
      <c r="BD98" s="154"/>
      <c r="BE98" s="154"/>
      <c r="BF98" s="154"/>
      <c r="BG98" s="154"/>
      <c r="BH98" s="154"/>
      <c r="BI98" s="154"/>
      <c r="BJ98" s="154"/>
      <c r="BK98" s="154"/>
      <c r="BL98" s="154"/>
      <c r="BM98" s="154"/>
      <c r="BN98" s="193">
        <f t="shared" si="35"/>
        <v>213</v>
      </c>
      <c r="BO98" s="161">
        <f t="shared" si="36"/>
        <v>0</v>
      </c>
      <c r="BP98" s="192"/>
      <c r="BQ98" s="192"/>
      <c r="BR98" s="192"/>
      <c r="BS98" s="192"/>
      <c r="BT98" s="156"/>
      <c r="BU98" s="156"/>
      <c r="BV98" s="156"/>
      <c r="BW98" s="156"/>
      <c r="BX98" s="156"/>
      <c r="BY98" s="156"/>
      <c r="BZ98" s="156"/>
      <c r="CA98" s="156"/>
    </row>
    <row r="99" spans="1:79" x14ac:dyDescent="0.2">
      <c r="A99" s="153" t="s">
        <v>248</v>
      </c>
      <c r="B99" s="267">
        <f t="shared" si="22"/>
        <v>27</v>
      </c>
      <c r="C99" s="153"/>
      <c r="D99" s="267">
        <f t="shared" si="22"/>
        <v>27</v>
      </c>
      <c r="E99" s="153"/>
      <c r="F99" s="267">
        <f t="shared" ref="F99" si="61">+F71+F43</f>
        <v>27</v>
      </c>
      <c r="G99" s="153"/>
      <c r="H99" s="267">
        <f t="shared" ref="H99" si="62">+H71+H43</f>
        <v>27</v>
      </c>
      <c r="I99" s="153"/>
      <c r="J99" s="267">
        <f t="shared" ref="J99" si="63">+J71+J43</f>
        <v>27</v>
      </c>
      <c r="K99" s="153"/>
      <c r="L99" s="267">
        <f t="shared" ref="L99" si="64">+L71+L43</f>
        <v>27</v>
      </c>
      <c r="M99" s="153"/>
      <c r="N99" s="267">
        <f t="shared" ref="N99" si="65">+N71+N43</f>
        <v>27</v>
      </c>
      <c r="O99" s="154"/>
      <c r="P99" s="267">
        <f t="shared" ref="P99" si="66">+P71+P43</f>
        <v>27</v>
      </c>
      <c r="Q99" s="154"/>
      <c r="R99" s="267">
        <f t="shared" ref="R99" si="67">+R71+R43</f>
        <v>27</v>
      </c>
      <c r="S99" s="154"/>
      <c r="T99" s="267">
        <f t="shared" ref="T99" si="68">+T71+T43</f>
        <v>27</v>
      </c>
      <c r="U99" s="154"/>
      <c r="V99" s="267">
        <f t="shared" ref="V99" si="69">+V71+V43</f>
        <v>27</v>
      </c>
      <c r="W99" s="154"/>
      <c r="X99" s="267">
        <f t="shared" ref="X99" si="70">+X71+X43</f>
        <v>23</v>
      </c>
      <c r="Y99" s="154"/>
      <c r="Z99" s="193">
        <f t="shared" si="33"/>
        <v>320</v>
      </c>
      <c r="AA99" s="161">
        <f t="shared" si="34"/>
        <v>0</v>
      </c>
      <c r="AB99" s="156"/>
      <c r="AC99" s="156"/>
      <c r="AD99" s="156"/>
      <c r="AE99" s="156"/>
      <c r="AF99" s="156"/>
      <c r="AG99" s="156"/>
      <c r="AH99" s="156"/>
      <c r="AI99" s="156"/>
      <c r="AJ99" s="156"/>
      <c r="AK99" s="156"/>
      <c r="AL99" s="156"/>
      <c r="AM99" s="156"/>
      <c r="AO99" s="153" t="s">
        <v>248</v>
      </c>
      <c r="AP99" s="267">
        <f t="shared" si="47"/>
        <v>41</v>
      </c>
      <c r="AQ99" s="153"/>
      <c r="AR99" s="267">
        <f t="shared" si="48"/>
        <v>60</v>
      </c>
      <c r="AS99" s="153"/>
      <c r="AT99" s="267">
        <f t="shared" si="48"/>
        <v>66</v>
      </c>
      <c r="AU99" s="153"/>
      <c r="AV99" s="267">
        <f t="shared" ref="AV99" si="71">AV43+AV71</f>
        <v>37</v>
      </c>
      <c r="AW99" s="153"/>
      <c r="AX99" s="153"/>
      <c r="AY99" s="153"/>
      <c r="AZ99" s="153"/>
      <c r="BA99" s="153"/>
      <c r="BB99" s="153"/>
      <c r="BC99" s="154"/>
      <c r="BD99" s="154"/>
      <c r="BE99" s="154"/>
      <c r="BF99" s="154"/>
      <c r="BG99" s="154"/>
      <c r="BH99" s="154"/>
      <c r="BI99" s="154"/>
      <c r="BJ99" s="154"/>
      <c r="BK99" s="154"/>
      <c r="BL99" s="154"/>
      <c r="BM99" s="154"/>
      <c r="BN99" s="193">
        <f t="shared" si="35"/>
        <v>204</v>
      </c>
      <c r="BO99" s="161">
        <f t="shared" si="36"/>
        <v>0</v>
      </c>
      <c r="BP99" s="192"/>
      <c r="BQ99" s="192"/>
      <c r="BR99" s="192"/>
      <c r="BS99" s="192"/>
      <c r="BT99" s="156"/>
      <c r="BU99" s="156"/>
      <c r="BV99" s="156"/>
      <c r="BW99" s="156"/>
      <c r="BX99" s="156"/>
      <c r="BY99" s="156"/>
      <c r="BZ99" s="156"/>
      <c r="CA99" s="156"/>
    </row>
    <row r="100" spans="1:79" x14ac:dyDescent="0.2">
      <c r="A100" s="153" t="s">
        <v>249</v>
      </c>
      <c r="B100" s="267">
        <f t="shared" si="22"/>
        <v>22</v>
      </c>
      <c r="C100" s="153"/>
      <c r="D100" s="267">
        <f t="shared" si="22"/>
        <v>22</v>
      </c>
      <c r="E100" s="153"/>
      <c r="F100" s="267">
        <f t="shared" ref="F100" si="72">+F72+F44</f>
        <v>22</v>
      </c>
      <c r="G100" s="153"/>
      <c r="H100" s="267">
        <f t="shared" ref="H100" si="73">+H72+H44</f>
        <v>22</v>
      </c>
      <c r="I100" s="153"/>
      <c r="J100" s="267">
        <f t="shared" ref="J100" si="74">+J72+J44</f>
        <v>22</v>
      </c>
      <c r="K100" s="153"/>
      <c r="L100" s="267">
        <f t="shared" ref="L100" si="75">+L72+L44</f>
        <v>22</v>
      </c>
      <c r="M100" s="153"/>
      <c r="N100" s="267">
        <f t="shared" ref="N100" si="76">+N72+N44</f>
        <v>22</v>
      </c>
      <c r="O100" s="154"/>
      <c r="P100" s="267">
        <f t="shared" ref="P100" si="77">+P72+P44</f>
        <v>22</v>
      </c>
      <c r="Q100" s="154"/>
      <c r="R100" s="267">
        <f t="shared" ref="R100" si="78">+R72+R44</f>
        <v>22</v>
      </c>
      <c r="S100" s="154"/>
      <c r="T100" s="267">
        <f t="shared" ref="T100" si="79">+T72+T44</f>
        <v>22</v>
      </c>
      <c r="U100" s="154"/>
      <c r="V100" s="267">
        <f t="shared" ref="V100" si="80">+V72+V44</f>
        <v>22</v>
      </c>
      <c r="W100" s="154"/>
      <c r="X100" s="267">
        <f t="shared" ref="X100" si="81">+X72+X44</f>
        <v>22</v>
      </c>
      <c r="Y100" s="154"/>
      <c r="Z100" s="193">
        <f t="shared" si="33"/>
        <v>264</v>
      </c>
      <c r="AA100" s="161">
        <f t="shared" si="34"/>
        <v>0</v>
      </c>
      <c r="AB100" s="156"/>
      <c r="AC100" s="156"/>
      <c r="AD100" s="156"/>
      <c r="AE100" s="156"/>
      <c r="AF100" s="156"/>
      <c r="AG100" s="156"/>
      <c r="AH100" s="156"/>
      <c r="AI100" s="156"/>
      <c r="AJ100" s="156"/>
      <c r="AK100" s="156"/>
      <c r="AL100" s="156"/>
      <c r="AM100" s="156"/>
      <c r="AO100" s="153" t="s">
        <v>249</v>
      </c>
      <c r="AP100" s="267">
        <f t="shared" si="47"/>
        <v>22</v>
      </c>
      <c r="AQ100" s="153"/>
      <c r="AR100" s="267">
        <f t="shared" si="48"/>
        <v>48</v>
      </c>
      <c r="AS100" s="153"/>
      <c r="AT100" s="267">
        <f t="shared" si="48"/>
        <v>57</v>
      </c>
      <c r="AU100" s="153"/>
      <c r="AV100" s="267">
        <f t="shared" ref="AV100" si="82">AV44+AV72</f>
        <v>47</v>
      </c>
      <c r="AW100" s="153"/>
      <c r="AX100" s="153"/>
      <c r="AY100" s="153"/>
      <c r="AZ100" s="153"/>
      <c r="BA100" s="153"/>
      <c r="BB100" s="153"/>
      <c r="BC100" s="154"/>
      <c r="BD100" s="154"/>
      <c r="BE100" s="154"/>
      <c r="BF100" s="154"/>
      <c r="BG100" s="154"/>
      <c r="BH100" s="154"/>
      <c r="BI100" s="154"/>
      <c r="BJ100" s="154"/>
      <c r="BK100" s="154"/>
      <c r="BL100" s="154"/>
      <c r="BM100" s="154"/>
      <c r="BN100" s="193">
        <f t="shared" si="35"/>
        <v>174</v>
      </c>
      <c r="BO100" s="161">
        <f t="shared" si="36"/>
        <v>0</v>
      </c>
      <c r="BP100" s="192"/>
      <c r="BQ100" s="192"/>
      <c r="BR100" s="192"/>
      <c r="BS100" s="192"/>
      <c r="BT100" s="156"/>
      <c r="BU100" s="156"/>
      <c r="BV100" s="156"/>
      <c r="BW100" s="156"/>
      <c r="BX100" s="156"/>
      <c r="BY100" s="156"/>
      <c r="BZ100" s="156"/>
      <c r="CA100" s="156"/>
    </row>
    <row r="101" spans="1:79" x14ac:dyDescent="0.2">
      <c r="A101" s="153" t="s">
        <v>250</v>
      </c>
      <c r="B101" s="267">
        <f t="shared" si="22"/>
        <v>27</v>
      </c>
      <c r="C101" s="153"/>
      <c r="D101" s="267">
        <f t="shared" si="22"/>
        <v>27</v>
      </c>
      <c r="E101" s="153"/>
      <c r="F101" s="267">
        <f t="shared" ref="F101" si="83">+F73+F45</f>
        <v>27</v>
      </c>
      <c r="G101" s="153"/>
      <c r="H101" s="267">
        <f t="shared" ref="H101" si="84">+H73+H45</f>
        <v>27</v>
      </c>
      <c r="I101" s="153"/>
      <c r="J101" s="267">
        <f t="shared" ref="J101" si="85">+J73+J45</f>
        <v>27</v>
      </c>
      <c r="K101" s="153"/>
      <c r="L101" s="267">
        <f t="shared" ref="L101" si="86">+L73+L45</f>
        <v>27</v>
      </c>
      <c r="M101" s="153"/>
      <c r="N101" s="267">
        <f t="shared" ref="N101" si="87">+N73+N45</f>
        <v>27</v>
      </c>
      <c r="O101" s="154"/>
      <c r="P101" s="267">
        <f t="shared" ref="P101" si="88">+P73+P45</f>
        <v>27</v>
      </c>
      <c r="Q101" s="154"/>
      <c r="R101" s="267">
        <f t="shared" ref="R101" si="89">+R73+R45</f>
        <v>27</v>
      </c>
      <c r="S101" s="154"/>
      <c r="T101" s="267">
        <f t="shared" ref="T101" si="90">+T73+T45</f>
        <v>27</v>
      </c>
      <c r="U101" s="154"/>
      <c r="V101" s="267">
        <f t="shared" ref="V101" si="91">+V73+V45</f>
        <v>27</v>
      </c>
      <c r="W101" s="154"/>
      <c r="X101" s="267">
        <f t="shared" ref="X101" si="92">+X73+X45</f>
        <v>27</v>
      </c>
      <c r="Y101" s="154"/>
      <c r="Z101" s="193">
        <f t="shared" si="33"/>
        <v>324</v>
      </c>
      <c r="AA101" s="161">
        <f t="shared" si="34"/>
        <v>0</v>
      </c>
      <c r="AB101" s="156"/>
      <c r="AC101" s="156"/>
      <c r="AD101" s="156"/>
      <c r="AE101" s="156"/>
      <c r="AF101" s="156"/>
      <c r="AG101" s="156"/>
      <c r="AH101" s="156"/>
      <c r="AI101" s="156"/>
      <c r="AJ101" s="156"/>
      <c r="AK101" s="156"/>
      <c r="AL101" s="156"/>
      <c r="AM101" s="156"/>
      <c r="AO101" s="153" t="s">
        <v>250</v>
      </c>
      <c r="AP101" s="267">
        <f t="shared" si="47"/>
        <v>55</v>
      </c>
      <c r="AQ101" s="153"/>
      <c r="AR101" s="267">
        <f t="shared" si="48"/>
        <v>60</v>
      </c>
      <c r="AS101" s="153"/>
      <c r="AT101" s="267">
        <f t="shared" si="48"/>
        <v>60</v>
      </c>
      <c r="AU101" s="153"/>
      <c r="AV101" s="267">
        <f t="shared" ref="AV101" si="93">AV45+AV73</f>
        <v>51</v>
      </c>
      <c r="AW101" s="153"/>
      <c r="AX101" s="153"/>
      <c r="AY101" s="153"/>
      <c r="AZ101" s="153"/>
      <c r="BA101" s="153"/>
      <c r="BB101" s="153"/>
      <c r="BC101" s="154"/>
      <c r="BD101" s="154"/>
      <c r="BE101" s="154"/>
      <c r="BF101" s="154"/>
      <c r="BG101" s="154"/>
      <c r="BH101" s="154"/>
      <c r="BI101" s="154"/>
      <c r="BJ101" s="154"/>
      <c r="BK101" s="154"/>
      <c r="BL101" s="154"/>
      <c r="BM101" s="154"/>
      <c r="BN101" s="193">
        <f t="shared" si="35"/>
        <v>226</v>
      </c>
      <c r="BO101" s="161">
        <f t="shared" si="36"/>
        <v>0</v>
      </c>
      <c r="BP101" s="192"/>
      <c r="BQ101" s="192"/>
      <c r="BR101" s="192"/>
      <c r="BS101" s="192"/>
      <c r="BT101" s="156"/>
      <c r="BU101" s="156"/>
      <c r="BV101" s="156"/>
      <c r="BW101" s="156"/>
      <c r="BX101" s="156"/>
      <c r="BY101" s="156"/>
      <c r="BZ101" s="156"/>
      <c r="CA101" s="156"/>
    </row>
    <row r="102" spans="1:79" x14ac:dyDescent="0.2">
      <c r="A102" s="153" t="s">
        <v>251</v>
      </c>
      <c r="B102" s="267">
        <f t="shared" si="22"/>
        <v>26</v>
      </c>
      <c r="C102" s="153"/>
      <c r="D102" s="267">
        <f t="shared" si="22"/>
        <v>26</v>
      </c>
      <c r="E102" s="153"/>
      <c r="F102" s="267">
        <f t="shared" ref="F102" si="94">+F74+F46</f>
        <v>26</v>
      </c>
      <c r="G102" s="153"/>
      <c r="H102" s="267">
        <f t="shared" ref="H102" si="95">+H74+H46</f>
        <v>26</v>
      </c>
      <c r="I102" s="153"/>
      <c r="J102" s="267">
        <f t="shared" ref="J102" si="96">+J74+J46</f>
        <v>26</v>
      </c>
      <c r="K102" s="153"/>
      <c r="L102" s="267">
        <f t="shared" ref="L102" si="97">+L74+L46</f>
        <v>26</v>
      </c>
      <c r="M102" s="153"/>
      <c r="N102" s="267">
        <f t="shared" ref="N102" si="98">+N74+N46</f>
        <v>26</v>
      </c>
      <c r="O102" s="154"/>
      <c r="P102" s="267">
        <f t="shared" ref="P102" si="99">+P74+P46</f>
        <v>26</v>
      </c>
      <c r="Q102" s="154"/>
      <c r="R102" s="267">
        <f t="shared" ref="R102" si="100">+R74+R46</f>
        <v>26</v>
      </c>
      <c r="S102" s="154"/>
      <c r="T102" s="267">
        <f t="shared" ref="T102" si="101">+T74+T46</f>
        <v>26</v>
      </c>
      <c r="U102" s="154"/>
      <c r="V102" s="267">
        <f t="shared" ref="V102" si="102">+V74+V46</f>
        <v>27</v>
      </c>
      <c r="W102" s="154"/>
      <c r="X102" s="267">
        <f t="shared" ref="X102" si="103">+X74+X46</f>
        <v>26</v>
      </c>
      <c r="Y102" s="154"/>
      <c r="Z102" s="193">
        <f t="shared" si="33"/>
        <v>313</v>
      </c>
      <c r="AA102" s="161">
        <f t="shared" si="34"/>
        <v>0</v>
      </c>
      <c r="AB102" s="156"/>
      <c r="AC102" s="156"/>
      <c r="AD102" s="156"/>
      <c r="AE102" s="156"/>
      <c r="AF102" s="156"/>
      <c r="AG102" s="156"/>
      <c r="AH102" s="156"/>
      <c r="AI102" s="156"/>
      <c r="AJ102" s="156"/>
      <c r="AK102" s="156"/>
      <c r="AL102" s="156"/>
      <c r="AM102" s="156"/>
      <c r="AO102" s="153" t="s">
        <v>251</v>
      </c>
      <c r="AP102" s="267">
        <f t="shared" si="47"/>
        <v>80</v>
      </c>
      <c r="AQ102" s="153"/>
      <c r="AR102" s="267">
        <f t="shared" si="48"/>
        <v>85</v>
      </c>
      <c r="AS102" s="153"/>
      <c r="AT102" s="267">
        <f t="shared" si="48"/>
        <v>115</v>
      </c>
      <c r="AU102" s="153"/>
      <c r="AV102" s="267">
        <f t="shared" ref="AV102" si="104">AV46+AV74</f>
        <v>74</v>
      </c>
      <c r="AW102" s="153"/>
      <c r="AX102" s="153"/>
      <c r="AY102" s="153"/>
      <c r="AZ102" s="153"/>
      <c r="BA102" s="153"/>
      <c r="BB102" s="153"/>
      <c r="BC102" s="154"/>
      <c r="BD102" s="154"/>
      <c r="BE102" s="154"/>
      <c r="BF102" s="154"/>
      <c r="BG102" s="154"/>
      <c r="BH102" s="154"/>
      <c r="BI102" s="154"/>
      <c r="BJ102" s="154"/>
      <c r="BK102" s="154"/>
      <c r="BL102" s="154"/>
      <c r="BM102" s="154"/>
      <c r="BN102" s="193">
        <f t="shared" si="35"/>
        <v>354</v>
      </c>
      <c r="BO102" s="161">
        <f t="shared" si="36"/>
        <v>0</v>
      </c>
      <c r="BP102" s="192"/>
      <c r="BQ102" s="192"/>
      <c r="BR102" s="192"/>
      <c r="BS102" s="192"/>
      <c r="BT102" s="156"/>
      <c r="BU102" s="156"/>
      <c r="BV102" s="156"/>
      <c r="BW102" s="156"/>
      <c r="BX102" s="156"/>
      <c r="BY102" s="156"/>
      <c r="BZ102" s="156"/>
      <c r="CA102" s="156"/>
    </row>
    <row r="103" spans="1:79" x14ac:dyDescent="0.2">
      <c r="A103" s="153" t="s">
        <v>252</v>
      </c>
      <c r="B103" s="267">
        <f t="shared" si="22"/>
        <v>30</v>
      </c>
      <c r="C103" s="153"/>
      <c r="D103" s="267">
        <f t="shared" si="22"/>
        <v>30</v>
      </c>
      <c r="E103" s="153"/>
      <c r="F103" s="267">
        <f t="shared" ref="F103" si="105">+F75+F47</f>
        <v>30</v>
      </c>
      <c r="G103" s="153"/>
      <c r="H103" s="267">
        <f t="shared" ref="H103" si="106">+H75+H47</f>
        <v>30</v>
      </c>
      <c r="I103" s="153"/>
      <c r="J103" s="267">
        <f t="shared" ref="J103" si="107">+J75+J47</f>
        <v>30</v>
      </c>
      <c r="K103" s="153"/>
      <c r="L103" s="267">
        <f t="shared" ref="L103" si="108">+L75+L47</f>
        <v>31</v>
      </c>
      <c r="M103" s="153"/>
      <c r="N103" s="267">
        <f t="shared" ref="N103" si="109">+N75+N47</f>
        <v>31</v>
      </c>
      <c r="O103" s="154"/>
      <c r="P103" s="267">
        <f t="shared" ref="P103" si="110">+P75+P47</f>
        <v>31</v>
      </c>
      <c r="Q103" s="154"/>
      <c r="R103" s="267">
        <f t="shared" ref="R103" si="111">+R75+R47</f>
        <v>31</v>
      </c>
      <c r="S103" s="154"/>
      <c r="T103" s="267">
        <f t="shared" ref="T103" si="112">+T75+T47</f>
        <v>31</v>
      </c>
      <c r="U103" s="154"/>
      <c r="V103" s="267">
        <f t="shared" ref="V103" si="113">+V75+V47</f>
        <v>31</v>
      </c>
      <c r="W103" s="154"/>
      <c r="X103" s="267">
        <f t="shared" ref="X103" si="114">+X75+X47</f>
        <v>30</v>
      </c>
      <c r="Y103" s="154"/>
      <c r="Z103" s="193">
        <f t="shared" si="33"/>
        <v>366</v>
      </c>
      <c r="AA103" s="161">
        <f t="shared" si="34"/>
        <v>0</v>
      </c>
      <c r="AB103" s="156"/>
      <c r="AC103" s="156"/>
      <c r="AD103" s="156"/>
      <c r="AE103" s="156"/>
      <c r="AF103" s="156"/>
      <c r="AG103" s="156"/>
      <c r="AH103" s="156"/>
      <c r="AI103" s="156"/>
      <c r="AJ103" s="156"/>
      <c r="AK103" s="156"/>
      <c r="AL103" s="156"/>
      <c r="AM103" s="156"/>
      <c r="AO103" s="153" t="s">
        <v>252</v>
      </c>
      <c r="AP103" s="267">
        <f t="shared" si="47"/>
        <v>65</v>
      </c>
      <c r="AQ103" s="153"/>
      <c r="AR103" s="267">
        <f t="shared" si="48"/>
        <v>65</v>
      </c>
      <c r="AS103" s="153"/>
      <c r="AT103" s="267">
        <f t="shared" si="48"/>
        <v>82</v>
      </c>
      <c r="AU103" s="153"/>
      <c r="AV103" s="267">
        <f t="shared" ref="AV103" si="115">AV47+AV75</f>
        <v>57</v>
      </c>
      <c r="AW103" s="153"/>
      <c r="AX103" s="153"/>
      <c r="AY103" s="153"/>
      <c r="AZ103" s="153"/>
      <c r="BA103" s="153"/>
      <c r="BB103" s="153"/>
      <c r="BC103" s="154"/>
      <c r="BD103" s="154"/>
      <c r="BE103" s="154"/>
      <c r="BF103" s="154"/>
      <c r="BG103" s="154"/>
      <c r="BH103" s="154"/>
      <c r="BI103" s="154"/>
      <c r="BJ103" s="154"/>
      <c r="BK103" s="154"/>
      <c r="BL103" s="154"/>
      <c r="BM103" s="154"/>
      <c r="BN103" s="193">
        <f t="shared" si="35"/>
        <v>269</v>
      </c>
      <c r="BO103" s="161">
        <f t="shared" si="36"/>
        <v>0</v>
      </c>
      <c r="BP103" s="192"/>
      <c r="BQ103" s="192"/>
      <c r="BR103" s="192"/>
      <c r="BS103" s="192"/>
      <c r="BT103" s="156"/>
      <c r="BU103" s="156"/>
      <c r="BV103" s="156"/>
      <c r="BW103" s="156"/>
      <c r="BX103" s="156"/>
      <c r="BY103" s="156"/>
      <c r="BZ103" s="156"/>
      <c r="CA103" s="156"/>
    </row>
    <row r="104" spans="1:79" x14ac:dyDescent="0.2">
      <c r="A104" s="153" t="s">
        <v>253</v>
      </c>
      <c r="B104" s="267">
        <f t="shared" si="22"/>
        <v>18</v>
      </c>
      <c r="C104" s="153"/>
      <c r="D104" s="267">
        <f t="shared" si="22"/>
        <v>18</v>
      </c>
      <c r="E104" s="153"/>
      <c r="F104" s="267">
        <f t="shared" ref="F104" si="116">+F76+F48</f>
        <v>20</v>
      </c>
      <c r="G104" s="153"/>
      <c r="H104" s="267">
        <f t="shared" ref="H104" si="117">+H76+H48</f>
        <v>18</v>
      </c>
      <c r="I104" s="153"/>
      <c r="J104" s="267">
        <f t="shared" ref="J104" si="118">+J76+J48</f>
        <v>18</v>
      </c>
      <c r="K104" s="153"/>
      <c r="L104" s="267">
        <f t="shared" ref="L104" si="119">+L76+L48</f>
        <v>18</v>
      </c>
      <c r="M104" s="153"/>
      <c r="N104" s="267">
        <f t="shared" ref="N104" si="120">+N76+N48</f>
        <v>18</v>
      </c>
      <c r="O104" s="154"/>
      <c r="P104" s="267">
        <f t="shared" ref="P104" si="121">+P76+P48</f>
        <v>18</v>
      </c>
      <c r="Q104" s="154"/>
      <c r="R104" s="267">
        <f t="shared" ref="R104" si="122">+R76+R48</f>
        <v>18</v>
      </c>
      <c r="S104" s="154"/>
      <c r="T104" s="267">
        <f t="shared" ref="T104" si="123">+T76+T48</f>
        <v>18</v>
      </c>
      <c r="U104" s="154"/>
      <c r="V104" s="267">
        <f t="shared" ref="V104" si="124">+V76+V48</f>
        <v>20</v>
      </c>
      <c r="W104" s="154"/>
      <c r="X104" s="267">
        <f t="shared" ref="X104" si="125">+X76+X48</f>
        <v>18</v>
      </c>
      <c r="Y104" s="154"/>
      <c r="Z104" s="193">
        <f t="shared" si="33"/>
        <v>220</v>
      </c>
      <c r="AA104" s="161">
        <f t="shared" si="34"/>
        <v>0</v>
      </c>
      <c r="AB104" s="156"/>
      <c r="AC104" s="156"/>
      <c r="AD104" s="156"/>
      <c r="AE104" s="156"/>
      <c r="AF104" s="156"/>
      <c r="AG104" s="156"/>
      <c r="AH104" s="156"/>
      <c r="AI104" s="156"/>
      <c r="AJ104" s="156"/>
      <c r="AK104" s="156"/>
      <c r="AL104" s="156"/>
      <c r="AM104" s="156"/>
      <c r="AO104" s="153" t="s">
        <v>253</v>
      </c>
      <c r="AP104" s="267">
        <f t="shared" si="47"/>
        <v>28</v>
      </c>
      <c r="AQ104" s="153"/>
      <c r="AR104" s="267">
        <f t="shared" si="48"/>
        <v>45</v>
      </c>
      <c r="AS104" s="153"/>
      <c r="AT104" s="267">
        <f t="shared" si="48"/>
        <v>53</v>
      </c>
      <c r="AU104" s="153"/>
      <c r="AV104" s="267">
        <f t="shared" ref="AV104" si="126">AV48+AV76</f>
        <v>21</v>
      </c>
      <c r="AW104" s="153"/>
      <c r="AX104" s="153"/>
      <c r="AY104" s="153"/>
      <c r="AZ104" s="153"/>
      <c r="BA104" s="153"/>
      <c r="BB104" s="153"/>
      <c r="BC104" s="154"/>
      <c r="BD104" s="154"/>
      <c r="BE104" s="154"/>
      <c r="BF104" s="154"/>
      <c r="BG104" s="154"/>
      <c r="BH104" s="154"/>
      <c r="BI104" s="154"/>
      <c r="BJ104" s="154"/>
      <c r="BK104" s="154"/>
      <c r="BL104" s="154"/>
      <c r="BM104" s="154"/>
      <c r="BN104" s="193">
        <f t="shared" si="35"/>
        <v>147</v>
      </c>
      <c r="BO104" s="161">
        <f t="shared" si="36"/>
        <v>0</v>
      </c>
      <c r="BP104" s="192"/>
      <c r="BQ104" s="192"/>
      <c r="BR104" s="192"/>
      <c r="BS104" s="192"/>
      <c r="BT104" s="156"/>
      <c r="BU104" s="156"/>
      <c r="BV104" s="156"/>
      <c r="BW104" s="156"/>
      <c r="BX104" s="156"/>
      <c r="BY104" s="156"/>
      <c r="BZ104" s="156"/>
      <c r="CA104" s="156"/>
    </row>
    <row r="105" spans="1:79" x14ac:dyDescent="0.2">
      <c r="A105" s="153" t="s">
        <v>254</v>
      </c>
      <c r="B105" s="267">
        <f t="shared" si="22"/>
        <v>21</v>
      </c>
      <c r="C105" s="153"/>
      <c r="D105" s="267">
        <f t="shared" si="22"/>
        <v>21</v>
      </c>
      <c r="E105" s="153"/>
      <c r="F105" s="267">
        <f t="shared" ref="F105" si="127">+F77+F49</f>
        <v>21</v>
      </c>
      <c r="G105" s="153"/>
      <c r="H105" s="267">
        <f t="shared" ref="H105" si="128">+H77+H49</f>
        <v>21</v>
      </c>
      <c r="I105" s="153"/>
      <c r="J105" s="267">
        <f t="shared" ref="J105" si="129">+J77+J49</f>
        <v>21</v>
      </c>
      <c r="K105" s="153"/>
      <c r="L105" s="267">
        <f t="shared" ref="L105" si="130">+L77+L49</f>
        <v>21</v>
      </c>
      <c r="M105" s="153"/>
      <c r="N105" s="267">
        <f t="shared" ref="N105" si="131">+N77+N49</f>
        <v>21</v>
      </c>
      <c r="O105" s="154"/>
      <c r="P105" s="267">
        <f t="shared" ref="P105" si="132">+P77+P49</f>
        <v>21</v>
      </c>
      <c r="Q105" s="154"/>
      <c r="R105" s="267">
        <f t="shared" ref="R105" si="133">+R77+R49</f>
        <v>21</v>
      </c>
      <c r="S105" s="154"/>
      <c r="T105" s="267">
        <f t="shared" ref="T105" si="134">+T77+T49</f>
        <v>21</v>
      </c>
      <c r="U105" s="154"/>
      <c r="V105" s="267">
        <f t="shared" ref="V105" si="135">+V77+V49</f>
        <v>21</v>
      </c>
      <c r="W105" s="154"/>
      <c r="X105" s="267">
        <f t="shared" ref="X105" si="136">+X77+X49</f>
        <v>21</v>
      </c>
      <c r="Y105" s="154"/>
      <c r="Z105" s="193">
        <f t="shared" si="33"/>
        <v>252</v>
      </c>
      <c r="AA105" s="161">
        <f t="shared" si="34"/>
        <v>0</v>
      </c>
      <c r="AB105" s="156"/>
      <c r="AC105" s="156"/>
      <c r="AD105" s="156"/>
      <c r="AE105" s="156"/>
      <c r="AF105" s="156"/>
      <c r="AG105" s="156"/>
      <c r="AH105" s="156"/>
      <c r="AI105" s="156"/>
      <c r="AJ105" s="156"/>
      <c r="AK105" s="156"/>
      <c r="AL105" s="156"/>
      <c r="AM105" s="156"/>
      <c r="AO105" s="153" t="s">
        <v>254</v>
      </c>
      <c r="AP105" s="267">
        <f t="shared" si="47"/>
        <v>39</v>
      </c>
      <c r="AQ105" s="153"/>
      <c r="AR105" s="267">
        <f t="shared" si="48"/>
        <v>43</v>
      </c>
      <c r="AS105" s="153"/>
      <c r="AT105" s="267">
        <f t="shared" si="48"/>
        <v>62</v>
      </c>
      <c r="AU105" s="153"/>
      <c r="AV105" s="267">
        <f t="shared" ref="AV105" si="137">AV49+AV77</f>
        <v>36</v>
      </c>
      <c r="AW105" s="153"/>
      <c r="AX105" s="153"/>
      <c r="AY105" s="153"/>
      <c r="AZ105" s="153"/>
      <c r="BA105" s="153"/>
      <c r="BB105" s="153"/>
      <c r="BC105" s="154"/>
      <c r="BD105" s="154"/>
      <c r="BE105" s="154"/>
      <c r="BF105" s="154"/>
      <c r="BG105" s="154"/>
      <c r="BH105" s="154"/>
      <c r="BI105" s="154"/>
      <c r="BJ105" s="154"/>
      <c r="BK105" s="154"/>
      <c r="BL105" s="154"/>
      <c r="BM105" s="154"/>
      <c r="BN105" s="193">
        <f t="shared" si="35"/>
        <v>180</v>
      </c>
      <c r="BO105" s="161">
        <f t="shared" si="36"/>
        <v>0</v>
      </c>
      <c r="BP105" s="192"/>
      <c r="BQ105" s="192"/>
      <c r="BR105" s="192"/>
      <c r="BS105" s="192"/>
      <c r="BT105" s="156"/>
      <c r="BU105" s="156"/>
      <c r="BV105" s="156"/>
      <c r="BW105" s="156"/>
      <c r="BX105" s="156"/>
      <c r="BY105" s="156"/>
      <c r="BZ105" s="156"/>
      <c r="CA105" s="156"/>
    </row>
    <row r="106" spans="1:79" x14ac:dyDescent="0.2">
      <c r="A106" s="153" t="s">
        <v>255</v>
      </c>
      <c r="B106" s="267">
        <f t="shared" si="22"/>
        <v>26</v>
      </c>
      <c r="C106" s="153"/>
      <c r="D106" s="267">
        <f t="shared" si="22"/>
        <v>26</v>
      </c>
      <c r="E106" s="153"/>
      <c r="F106" s="267">
        <f t="shared" ref="F106" si="138">+F78+F50</f>
        <v>26</v>
      </c>
      <c r="G106" s="153"/>
      <c r="H106" s="267">
        <f t="shared" ref="H106" si="139">+H78+H50</f>
        <v>26</v>
      </c>
      <c r="I106" s="153"/>
      <c r="J106" s="267">
        <f t="shared" ref="J106" si="140">+J78+J50</f>
        <v>26</v>
      </c>
      <c r="K106" s="153"/>
      <c r="L106" s="267">
        <f t="shared" ref="L106" si="141">+L78+L50</f>
        <v>26</v>
      </c>
      <c r="M106" s="153"/>
      <c r="N106" s="267">
        <f t="shared" ref="N106" si="142">+N78+N50</f>
        <v>26</v>
      </c>
      <c r="O106" s="154"/>
      <c r="P106" s="267">
        <f t="shared" ref="P106" si="143">+P78+P50</f>
        <v>26</v>
      </c>
      <c r="Q106" s="154"/>
      <c r="R106" s="267">
        <f t="shared" ref="R106" si="144">+R78+R50</f>
        <v>26</v>
      </c>
      <c r="S106" s="154"/>
      <c r="T106" s="267">
        <f t="shared" ref="T106" si="145">+T78+T50</f>
        <v>26</v>
      </c>
      <c r="U106" s="154"/>
      <c r="V106" s="267">
        <f t="shared" ref="V106" si="146">+V78+V50</f>
        <v>27</v>
      </c>
      <c r="W106" s="154"/>
      <c r="X106" s="267">
        <f t="shared" ref="X106" si="147">+X78+X50</f>
        <v>26</v>
      </c>
      <c r="Y106" s="154"/>
      <c r="Z106" s="193">
        <f t="shared" si="33"/>
        <v>313</v>
      </c>
      <c r="AA106" s="161">
        <f t="shared" si="34"/>
        <v>0</v>
      </c>
      <c r="AB106" s="156"/>
      <c r="AC106" s="156"/>
      <c r="AD106" s="156"/>
      <c r="AE106" s="156"/>
      <c r="AF106" s="156"/>
      <c r="AG106" s="156"/>
      <c r="AH106" s="156"/>
      <c r="AI106" s="156"/>
      <c r="AJ106" s="156"/>
      <c r="AK106" s="156"/>
      <c r="AL106" s="156"/>
      <c r="AM106" s="156"/>
      <c r="AO106" s="153" t="s">
        <v>255</v>
      </c>
      <c r="AP106" s="267">
        <f t="shared" si="47"/>
        <v>62</v>
      </c>
      <c r="AQ106" s="153"/>
      <c r="AR106" s="267">
        <f t="shared" si="48"/>
        <v>73</v>
      </c>
      <c r="AS106" s="153"/>
      <c r="AT106" s="267">
        <f t="shared" si="48"/>
        <v>66</v>
      </c>
      <c r="AU106" s="153"/>
      <c r="AV106" s="267">
        <f t="shared" ref="AV106" si="148">AV50+AV78</f>
        <v>49</v>
      </c>
      <c r="AW106" s="153"/>
      <c r="AX106" s="153"/>
      <c r="AY106" s="153"/>
      <c r="AZ106" s="153"/>
      <c r="BA106" s="153"/>
      <c r="BB106" s="153"/>
      <c r="BC106" s="154"/>
      <c r="BD106" s="154"/>
      <c r="BE106" s="154"/>
      <c r="BF106" s="154"/>
      <c r="BG106" s="154"/>
      <c r="BH106" s="154"/>
      <c r="BI106" s="154"/>
      <c r="BJ106" s="154"/>
      <c r="BK106" s="154"/>
      <c r="BL106" s="154"/>
      <c r="BM106" s="154"/>
      <c r="BN106" s="193">
        <f t="shared" si="35"/>
        <v>250</v>
      </c>
      <c r="BO106" s="161">
        <f t="shared" si="36"/>
        <v>0</v>
      </c>
      <c r="BP106" s="192"/>
      <c r="BQ106" s="192"/>
      <c r="BR106" s="192"/>
      <c r="BS106" s="192"/>
      <c r="BT106" s="156"/>
      <c r="BU106" s="156"/>
      <c r="BV106" s="156"/>
      <c r="BW106" s="156"/>
      <c r="BX106" s="156"/>
      <c r="BY106" s="156"/>
      <c r="BZ106" s="156"/>
      <c r="CA106" s="156"/>
    </row>
    <row r="107" spans="1:79" x14ac:dyDescent="0.2">
      <c r="A107" s="153" t="s">
        <v>256</v>
      </c>
      <c r="B107" s="267">
        <f t="shared" si="22"/>
        <v>14</v>
      </c>
      <c r="C107" s="153"/>
      <c r="D107" s="267">
        <f t="shared" si="22"/>
        <v>14</v>
      </c>
      <c r="E107" s="153"/>
      <c r="F107" s="267">
        <f t="shared" ref="F107" si="149">+F79+F51</f>
        <v>14</v>
      </c>
      <c r="G107" s="153"/>
      <c r="H107" s="267">
        <f t="shared" ref="H107" si="150">+H79+H51</f>
        <v>14</v>
      </c>
      <c r="I107" s="153"/>
      <c r="J107" s="267">
        <f t="shared" ref="J107" si="151">+J79+J51</f>
        <v>14</v>
      </c>
      <c r="K107" s="153"/>
      <c r="L107" s="267">
        <f t="shared" ref="L107" si="152">+L79+L51</f>
        <v>14</v>
      </c>
      <c r="M107" s="153"/>
      <c r="N107" s="267">
        <f t="shared" ref="N107" si="153">+N79+N51</f>
        <v>14</v>
      </c>
      <c r="O107" s="154"/>
      <c r="P107" s="267">
        <f t="shared" ref="P107" si="154">+P79+P51</f>
        <v>14</v>
      </c>
      <c r="Q107" s="154"/>
      <c r="R107" s="267">
        <f t="shared" ref="R107" si="155">+R79+R51</f>
        <v>14</v>
      </c>
      <c r="S107" s="154"/>
      <c r="T107" s="267">
        <f t="shared" ref="T107" si="156">+T79+T51</f>
        <v>14</v>
      </c>
      <c r="U107" s="154"/>
      <c r="V107" s="267">
        <f t="shared" ref="V107" si="157">+V79+V51</f>
        <v>15</v>
      </c>
      <c r="W107" s="154"/>
      <c r="X107" s="267">
        <f t="shared" ref="X107" si="158">+X79+X51</f>
        <v>14</v>
      </c>
      <c r="Y107" s="154"/>
      <c r="Z107" s="193">
        <f t="shared" si="33"/>
        <v>169</v>
      </c>
      <c r="AA107" s="161">
        <f t="shared" si="34"/>
        <v>0</v>
      </c>
      <c r="AB107" s="156"/>
      <c r="AC107" s="156"/>
      <c r="AD107" s="156"/>
      <c r="AE107" s="156"/>
      <c r="AF107" s="156"/>
      <c r="AG107" s="156"/>
      <c r="AH107" s="156"/>
      <c r="AI107" s="156"/>
      <c r="AJ107" s="156"/>
      <c r="AK107" s="156"/>
      <c r="AL107" s="156"/>
      <c r="AM107" s="156"/>
      <c r="AO107" s="153" t="s">
        <v>256</v>
      </c>
      <c r="AP107" s="267">
        <f t="shared" si="47"/>
        <v>13</v>
      </c>
      <c r="AQ107" s="153"/>
      <c r="AR107" s="267">
        <f t="shared" si="48"/>
        <v>17</v>
      </c>
      <c r="AS107" s="153"/>
      <c r="AT107" s="267">
        <f t="shared" si="48"/>
        <v>14</v>
      </c>
      <c r="AU107" s="153"/>
      <c r="AV107" s="267">
        <f t="shared" ref="AV107" si="159">AV51+AV79</f>
        <v>15</v>
      </c>
      <c r="AW107" s="153"/>
      <c r="AX107" s="153"/>
      <c r="AY107" s="153"/>
      <c r="AZ107" s="153"/>
      <c r="BA107" s="153"/>
      <c r="BB107" s="153"/>
      <c r="BC107" s="154"/>
      <c r="BD107" s="154"/>
      <c r="BE107" s="154"/>
      <c r="BF107" s="154"/>
      <c r="BG107" s="154"/>
      <c r="BH107" s="154"/>
      <c r="BI107" s="154"/>
      <c r="BJ107" s="154"/>
      <c r="BK107" s="154"/>
      <c r="BL107" s="154"/>
      <c r="BM107" s="154"/>
      <c r="BN107" s="193">
        <f t="shared" si="35"/>
        <v>59</v>
      </c>
      <c r="BO107" s="161">
        <f t="shared" si="36"/>
        <v>0</v>
      </c>
      <c r="BP107" s="192"/>
      <c r="BQ107" s="192"/>
      <c r="BR107" s="192"/>
      <c r="BS107" s="192"/>
      <c r="BT107" s="156"/>
      <c r="BU107" s="156"/>
      <c r="BV107" s="156"/>
      <c r="BW107" s="156"/>
      <c r="BX107" s="156"/>
      <c r="BY107" s="156"/>
      <c r="BZ107" s="156"/>
      <c r="CA107" s="156"/>
    </row>
    <row r="108" spans="1:79" x14ac:dyDescent="0.2">
      <c r="A108" s="153" t="s">
        <v>257</v>
      </c>
      <c r="B108" s="267">
        <f t="shared" si="22"/>
        <v>27</v>
      </c>
      <c r="C108" s="153"/>
      <c r="D108" s="267">
        <f t="shared" si="22"/>
        <v>29</v>
      </c>
      <c r="E108" s="153"/>
      <c r="F108" s="267">
        <f t="shared" ref="F108" si="160">+F80+F52</f>
        <v>29</v>
      </c>
      <c r="G108" s="153"/>
      <c r="H108" s="267">
        <f t="shared" ref="H108" si="161">+H80+H52</f>
        <v>29</v>
      </c>
      <c r="I108" s="153"/>
      <c r="J108" s="267">
        <f t="shared" ref="J108" si="162">+J80+J52</f>
        <v>29</v>
      </c>
      <c r="K108" s="153"/>
      <c r="L108" s="267">
        <f t="shared" ref="L108" si="163">+L80+L52</f>
        <v>29</v>
      </c>
      <c r="M108" s="153"/>
      <c r="N108" s="267">
        <f t="shared" ref="N108" si="164">+N80+N52</f>
        <v>29</v>
      </c>
      <c r="O108" s="154"/>
      <c r="P108" s="267">
        <f t="shared" ref="P108" si="165">+P80+P52</f>
        <v>29</v>
      </c>
      <c r="Q108" s="154"/>
      <c r="R108" s="267">
        <f t="shared" ref="R108" si="166">+R80+R52</f>
        <v>29</v>
      </c>
      <c r="S108" s="154"/>
      <c r="T108" s="267">
        <f t="shared" ref="T108" si="167">+T80+T52</f>
        <v>29</v>
      </c>
      <c r="U108" s="154"/>
      <c r="V108" s="267">
        <f t="shared" ref="V108" si="168">+V80+V52</f>
        <v>29</v>
      </c>
      <c r="W108" s="154"/>
      <c r="X108" s="267">
        <f t="shared" ref="X108" si="169">+X80+X52</f>
        <v>25</v>
      </c>
      <c r="Y108" s="154"/>
      <c r="Z108" s="193">
        <f t="shared" si="33"/>
        <v>342</v>
      </c>
      <c r="AA108" s="161">
        <f t="shared" si="34"/>
        <v>0</v>
      </c>
      <c r="AB108" s="156"/>
      <c r="AC108" s="156"/>
      <c r="AD108" s="156"/>
      <c r="AE108" s="156"/>
      <c r="AF108" s="156"/>
      <c r="AG108" s="156"/>
      <c r="AH108" s="156"/>
      <c r="AI108" s="156"/>
      <c r="AJ108" s="156"/>
      <c r="AK108" s="156"/>
      <c r="AL108" s="156"/>
      <c r="AM108" s="156"/>
      <c r="AO108" s="153" t="s">
        <v>257</v>
      </c>
      <c r="AP108" s="267">
        <f t="shared" si="47"/>
        <v>52</v>
      </c>
      <c r="AQ108" s="153"/>
      <c r="AR108" s="267">
        <f t="shared" si="48"/>
        <v>51</v>
      </c>
      <c r="AS108" s="153"/>
      <c r="AT108" s="267">
        <f t="shared" si="48"/>
        <v>92</v>
      </c>
      <c r="AU108" s="153"/>
      <c r="AV108" s="267">
        <f t="shared" ref="AV108" si="170">AV52+AV80</f>
        <v>55</v>
      </c>
      <c r="AW108" s="153"/>
      <c r="AX108" s="153"/>
      <c r="AY108" s="153"/>
      <c r="AZ108" s="153"/>
      <c r="BA108" s="153"/>
      <c r="BB108" s="153"/>
      <c r="BC108" s="154"/>
      <c r="BD108" s="154"/>
      <c r="BE108" s="154"/>
      <c r="BF108" s="154"/>
      <c r="BG108" s="154"/>
      <c r="BH108" s="154"/>
      <c r="BI108" s="154"/>
      <c r="BJ108" s="154"/>
      <c r="BK108" s="154"/>
      <c r="BL108" s="154"/>
      <c r="BM108" s="154"/>
      <c r="BN108" s="193">
        <f t="shared" si="35"/>
        <v>250</v>
      </c>
      <c r="BO108" s="161">
        <f t="shared" si="36"/>
        <v>0</v>
      </c>
      <c r="BP108" s="192"/>
      <c r="BQ108" s="192"/>
      <c r="BR108" s="192"/>
      <c r="BS108" s="192"/>
      <c r="BT108" s="156"/>
      <c r="BU108" s="156"/>
      <c r="BV108" s="156"/>
      <c r="BW108" s="156"/>
      <c r="BX108" s="156"/>
      <c r="BY108" s="156"/>
      <c r="BZ108" s="156"/>
      <c r="CA108" s="156"/>
    </row>
    <row r="109" spans="1:79" x14ac:dyDescent="0.2">
      <c r="A109" s="153" t="s">
        <v>258</v>
      </c>
      <c r="B109" s="267">
        <f t="shared" si="22"/>
        <v>19</v>
      </c>
      <c r="C109" s="153"/>
      <c r="D109" s="267">
        <f t="shared" si="22"/>
        <v>19</v>
      </c>
      <c r="E109" s="153"/>
      <c r="F109" s="267">
        <f t="shared" ref="F109" si="171">+F81+F53</f>
        <v>20</v>
      </c>
      <c r="G109" s="153"/>
      <c r="H109" s="267">
        <f t="shared" ref="H109" si="172">+H81+H53</f>
        <v>19</v>
      </c>
      <c r="I109" s="153"/>
      <c r="J109" s="267">
        <f t="shared" ref="J109" si="173">+J81+J53</f>
        <v>19</v>
      </c>
      <c r="K109" s="153"/>
      <c r="L109" s="267">
        <f t="shared" ref="L109" si="174">+L81+L53</f>
        <v>19</v>
      </c>
      <c r="M109" s="153"/>
      <c r="N109" s="267">
        <f t="shared" ref="N109" si="175">+N81+N53</f>
        <v>19</v>
      </c>
      <c r="O109" s="154"/>
      <c r="P109" s="267">
        <f t="shared" ref="P109" si="176">+P81+P53</f>
        <v>19</v>
      </c>
      <c r="Q109" s="154"/>
      <c r="R109" s="267">
        <f t="shared" ref="R109" si="177">+R81+R53</f>
        <v>19</v>
      </c>
      <c r="S109" s="154"/>
      <c r="T109" s="267">
        <f t="shared" ref="T109" si="178">+T81+T53</f>
        <v>19</v>
      </c>
      <c r="U109" s="154"/>
      <c r="V109" s="267">
        <f t="shared" ref="V109" si="179">+V81+V53</f>
        <v>20</v>
      </c>
      <c r="W109" s="154"/>
      <c r="X109" s="267">
        <f t="shared" ref="X109" si="180">+X81+X53</f>
        <v>19</v>
      </c>
      <c r="Y109" s="154"/>
      <c r="Z109" s="193">
        <f t="shared" si="33"/>
        <v>230</v>
      </c>
      <c r="AA109" s="161">
        <f t="shared" si="34"/>
        <v>0</v>
      </c>
      <c r="AB109" s="156"/>
      <c r="AC109" s="156"/>
      <c r="AD109" s="156"/>
      <c r="AE109" s="156"/>
      <c r="AF109" s="156"/>
      <c r="AG109" s="156"/>
      <c r="AH109" s="156"/>
      <c r="AI109" s="156"/>
      <c r="AJ109" s="156"/>
      <c r="AK109" s="156"/>
      <c r="AL109" s="156"/>
      <c r="AM109" s="156"/>
      <c r="AO109" s="153" t="s">
        <v>258</v>
      </c>
      <c r="AP109" s="267">
        <f t="shared" si="47"/>
        <v>34</v>
      </c>
      <c r="AQ109" s="153"/>
      <c r="AR109" s="267">
        <f t="shared" si="48"/>
        <v>51</v>
      </c>
      <c r="AS109" s="153"/>
      <c r="AT109" s="267">
        <f t="shared" si="48"/>
        <v>48</v>
      </c>
      <c r="AU109" s="153"/>
      <c r="AV109" s="267">
        <f t="shared" ref="AV109" si="181">AV53+AV81</f>
        <v>18</v>
      </c>
      <c r="AW109" s="153"/>
      <c r="AX109" s="153"/>
      <c r="AY109" s="153"/>
      <c r="AZ109" s="153"/>
      <c r="BA109" s="153"/>
      <c r="BB109" s="153"/>
      <c r="BC109" s="154"/>
      <c r="BD109" s="154"/>
      <c r="BE109" s="154"/>
      <c r="BF109" s="154"/>
      <c r="BG109" s="154"/>
      <c r="BH109" s="154"/>
      <c r="BI109" s="154"/>
      <c r="BJ109" s="154"/>
      <c r="BK109" s="154"/>
      <c r="BL109" s="154"/>
      <c r="BM109" s="154"/>
      <c r="BN109" s="193">
        <f t="shared" si="35"/>
        <v>151</v>
      </c>
      <c r="BO109" s="161">
        <f t="shared" si="36"/>
        <v>0</v>
      </c>
      <c r="BP109" s="192"/>
      <c r="BQ109" s="192"/>
      <c r="BR109" s="192"/>
      <c r="BS109" s="192"/>
      <c r="BT109" s="156"/>
      <c r="BU109" s="156"/>
      <c r="BV109" s="156"/>
      <c r="BW109" s="156"/>
      <c r="BX109" s="156"/>
      <c r="BY109" s="156"/>
      <c r="BZ109" s="156"/>
      <c r="CA109" s="156"/>
    </row>
    <row r="110" spans="1:79" x14ac:dyDescent="0.2">
      <c r="A110" s="153" t="s">
        <v>259</v>
      </c>
      <c r="B110" s="267">
        <f t="shared" si="22"/>
        <v>6</v>
      </c>
      <c r="C110" s="153"/>
      <c r="D110" s="267">
        <f t="shared" si="22"/>
        <v>6</v>
      </c>
      <c r="E110" s="153"/>
      <c r="F110" s="267">
        <f t="shared" ref="F110" si="182">+F82+F54</f>
        <v>8</v>
      </c>
      <c r="G110" s="153"/>
      <c r="H110" s="267">
        <f t="shared" ref="H110" si="183">+H82+H54</f>
        <v>6</v>
      </c>
      <c r="I110" s="153"/>
      <c r="J110" s="267">
        <f t="shared" ref="J110" si="184">+J82+J54</f>
        <v>6</v>
      </c>
      <c r="K110" s="153"/>
      <c r="L110" s="267">
        <f t="shared" ref="L110" si="185">+L82+L54</f>
        <v>6</v>
      </c>
      <c r="M110" s="153"/>
      <c r="N110" s="267">
        <f t="shared" ref="N110" si="186">+N82+N54</f>
        <v>6</v>
      </c>
      <c r="O110" s="154"/>
      <c r="P110" s="267">
        <f t="shared" ref="P110" si="187">+P82+P54</f>
        <v>6</v>
      </c>
      <c r="Q110" s="154"/>
      <c r="R110" s="267">
        <f t="shared" ref="R110" si="188">+R82+R54</f>
        <v>6</v>
      </c>
      <c r="S110" s="154"/>
      <c r="T110" s="267">
        <f t="shared" ref="T110" si="189">+T82+T54</f>
        <v>6</v>
      </c>
      <c r="U110" s="154"/>
      <c r="V110" s="267">
        <f t="shared" ref="V110" si="190">+V82+V54</f>
        <v>8</v>
      </c>
      <c r="W110" s="154"/>
      <c r="X110" s="267">
        <f t="shared" ref="X110" si="191">+X82+X54</f>
        <v>8</v>
      </c>
      <c r="Y110" s="154"/>
      <c r="Z110" s="193">
        <f t="shared" si="33"/>
        <v>78</v>
      </c>
      <c r="AA110" s="161">
        <f t="shared" si="34"/>
        <v>0</v>
      </c>
      <c r="AB110" s="156"/>
      <c r="AC110" s="156"/>
      <c r="AD110" s="156"/>
      <c r="AE110" s="156"/>
      <c r="AF110" s="156"/>
      <c r="AG110" s="156"/>
      <c r="AH110" s="156"/>
      <c r="AI110" s="156"/>
      <c r="AJ110" s="156"/>
      <c r="AK110" s="156"/>
      <c r="AL110" s="156"/>
      <c r="AM110" s="156"/>
      <c r="AO110" s="153" t="s">
        <v>259</v>
      </c>
      <c r="AP110" s="267">
        <f t="shared" si="47"/>
        <v>40</v>
      </c>
      <c r="AQ110" s="153"/>
      <c r="AR110" s="267">
        <f t="shared" si="48"/>
        <v>48</v>
      </c>
      <c r="AS110" s="153"/>
      <c r="AT110" s="267">
        <f t="shared" si="48"/>
        <v>45</v>
      </c>
      <c r="AU110" s="153"/>
      <c r="AV110" s="267">
        <f t="shared" ref="AV110" si="192">AV54+AV82</f>
        <v>26</v>
      </c>
      <c r="AW110" s="153"/>
      <c r="AX110" s="153"/>
      <c r="AY110" s="153"/>
      <c r="AZ110" s="153"/>
      <c r="BA110" s="153"/>
      <c r="BB110" s="153"/>
      <c r="BC110" s="154"/>
      <c r="BD110" s="154"/>
      <c r="BE110" s="154"/>
      <c r="BF110" s="154"/>
      <c r="BG110" s="154"/>
      <c r="BH110" s="154"/>
      <c r="BI110" s="154"/>
      <c r="BJ110" s="154"/>
      <c r="BK110" s="154"/>
      <c r="BL110" s="154"/>
      <c r="BM110" s="154"/>
      <c r="BN110" s="193">
        <f t="shared" si="35"/>
        <v>159</v>
      </c>
      <c r="BO110" s="161">
        <f t="shared" si="36"/>
        <v>0</v>
      </c>
      <c r="BP110" s="192"/>
      <c r="BQ110" s="192"/>
      <c r="BR110" s="192"/>
      <c r="BS110" s="192"/>
      <c r="BT110" s="156"/>
      <c r="BU110" s="156"/>
      <c r="BV110" s="156"/>
      <c r="BW110" s="156"/>
      <c r="BX110" s="156"/>
      <c r="BY110" s="156"/>
      <c r="BZ110" s="156"/>
      <c r="CA110" s="156"/>
    </row>
    <row r="111" spans="1:79" x14ac:dyDescent="0.2">
      <c r="A111" s="153" t="s">
        <v>260</v>
      </c>
      <c r="B111" s="267">
        <f t="shared" si="22"/>
        <v>27</v>
      </c>
      <c r="C111" s="153"/>
      <c r="D111" s="267">
        <f t="shared" si="22"/>
        <v>27</v>
      </c>
      <c r="E111" s="153"/>
      <c r="F111" s="267">
        <f t="shared" ref="F111" si="193">+F83+F55</f>
        <v>27</v>
      </c>
      <c r="G111" s="153"/>
      <c r="H111" s="267">
        <f t="shared" ref="H111" si="194">+H83+H55</f>
        <v>27</v>
      </c>
      <c r="I111" s="153"/>
      <c r="J111" s="267">
        <f t="shared" ref="J111" si="195">+J83+J55</f>
        <v>27</v>
      </c>
      <c r="K111" s="153"/>
      <c r="L111" s="267">
        <f t="shared" ref="L111" si="196">+L83+L55</f>
        <v>27</v>
      </c>
      <c r="M111" s="153"/>
      <c r="N111" s="267">
        <f t="shared" ref="N111" si="197">+N83+N55</f>
        <v>27</v>
      </c>
      <c r="O111" s="154"/>
      <c r="P111" s="267">
        <f t="shared" ref="P111" si="198">+P83+P55</f>
        <v>27</v>
      </c>
      <c r="Q111" s="154"/>
      <c r="R111" s="267">
        <f t="shared" ref="R111" si="199">+R83+R55</f>
        <v>27</v>
      </c>
      <c r="S111" s="154"/>
      <c r="T111" s="267">
        <f t="shared" ref="T111" si="200">+T83+T55</f>
        <v>27</v>
      </c>
      <c r="U111" s="154"/>
      <c r="V111" s="267">
        <f t="shared" ref="V111" si="201">+V83+V55</f>
        <v>27</v>
      </c>
      <c r="W111" s="154"/>
      <c r="X111" s="267">
        <f t="shared" ref="X111" si="202">+X83+X55</f>
        <v>27</v>
      </c>
      <c r="Y111" s="154"/>
      <c r="Z111" s="193">
        <f t="shared" si="33"/>
        <v>324</v>
      </c>
      <c r="AA111" s="161">
        <f t="shared" si="34"/>
        <v>0</v>
      </c>
      <c r="AB111" s="156"/>
      <c r="AC111" s="156"/>
      <c r="AD111" s="156"/>
      <c r="AE111" s="156"/>
      <c r="AF111" s="156"/>
      <c r="AG111" s="156"/>
      <c r="AH111" s="156"/>
      <c r="AI111" s="156"/>
      <c r="AJ111" s="156"/>
      <c r="AK111" s="156"/>
      <c r="AL111" s="156"/>
      <c r="AM111" s="156"/>
      <c r="AO111" s="153" t="s">
        <v>260</v>
      </c>
      <c r="AP111" s="267">
        <f t="shared" si="47"/>
        <v>38</v>
      </c>
      <c r="AQ111" s="153"/>
      <c r="AR111" s="267">
        <f t="shared" si="48"/>
        <v>71</v>
      </c>
      <c r="AS111" s="153"/>
      <c r="AT111" s="267">
        <f t="shared" si="48"/>
        <v>59</v>
      </c>
      <c r="AU111" s="153"/>
      <c r="AV111" s="267">
        <f t="shared" ref="AV111" si="203">AV55+AV83</f>
        <v>33</v>
      </c>
      <c r="AW111" s="153"/>
      <c r="AX111" s="153"/>
      <c r="AY111" s="153"/>
      <c r="AZ111" s="153"/>
      <c r="BA111" s="153"/>
      <c r="BB111" s="153"/>
      <c r="BC111" s="154"/>
      <c r="BD111" s="154"/>
      <c r="BE111" s="154"/>
      <c r="BF111" s="154"/>
      <c r="BG111" s="154"/>
      <c r="BH111" s="154"/>
      <c r="BI111" s="154"/>
      <c r="BJ111" s="154"/>
      <c r="BK111" s="154"/>
      <c r="BL111" s="154"/>
      <c r="BM111" s="154"/>
      <c r="BN111" s="193">
        <f t="shared" si="35"/>
        <v>201</v>
      </c>
      <c r="BO111" s="161">
        <f t="shared" si="36"/>
        <v>0</v>
      </c>
      <c r="BP111" s="192"/>
      <c r="BQ111" s="192"/>
      <c r="BR111" s="192"/>
      <c r="BS111" s="192"/>
      <c r="BT111" s="156"/>
      <c r="BU111" s="156"/>
      <c r="BV111" s="156"/>
      <c r="BW111" s="156"/>
      <c r="BX111" s="156"/>
      <c r="BY111" s="156"/>
      <c r="BZ111" s="156"/>
      <c r="CA111" s="156"/>
    </row>
    <row r="112" spans="1:79" x14ac:dyDescent="0.2">
      <c r="A112" s="153" t="s">
        <v>261</v>
      </c>
      <c r="B112" s="267">
        <f t="shared" si="22"/>
        <v>19</v>
      </c>
      <c r="C112" s="153"/>
      <c r="D112" s="267">
        <f t="shared" si="22"/>
        <v>19</v>
      </c>
      <c r="E112" s="153"/>
      <c r="F112" s="267">
        <f t="shared" ref="F112" si="204">+F84+F56</f>
        <v>20</v>
      </c>
      <c r="G112" s="153"/>
      <c r="H112" s="267">
        <f t="shared" ref="H112" si="205">+H84+H56</f>
        <v>19</v>
      </c>
      <c r="I112" s="153"/>
      <c r="J112" s="267">
        <f t="shared" ref="J112" si="206">+J84+J56</f>
        <v>19</v>
      </c>
      <c r="K112" s="153"/>
      <c r="L112" s="267">
        <f t="shared" ref="L112" si="207">+L84+L56</f>
        <v>19</v>
      </c>
      <c r="M112" s="153"/>
      <c r="N112" s="267">
        <f t="shared" ref="N112" si="208">+N84+N56</f>
        <v>19</v>
      </c>
      <c r="O112" s="154"/>
      <c r="P112" s="267">
        <f t="shared" ref="P112" si="209">+P84+P56</f>
        <v>19</v>
      </c>
      <c r="Q112" s="154"/>
      <c r="R112" s="267">
        <f t="shared" ref="R112" si="210">+R84+R56</f>
        <v>19</v>
      </c>
      <c r="S112" s="154"/>
      <c r="T112" s="267">
        <f t="shared" ref="T112" si="211">+T84+T56</f>
        <v>19</v>
      </c>
      <c r="U112" s="154"/>
      <c r="V112" s="267">
        <f t="shared" ref="V112" si="212">+V84+V56</f>
        <v>20</v>
      </c>
      <c r="W112" s="154"/>
      <c r="X112" s="267">
        <f t="shared" ref="X112" si="213">+X84+X56</f>
        <v>19</v>
      </c>
      <c r="Y112" s="154"/>
      <c r="Z112" s="193">
        <f t="shared" si="33"/>
        <v>230</v>
      </c>
      <c r="AA112" s="161">
        <f t="shared" si="34"/>
        <v>0</v>
      </c>
      <c r="AB112" s="156"/>
      <c r="AC112" s="156"/>
      <c r="AD112" s="156"/>
      <c r="AE112" s="156"/>
      <c r="AF112" s="156"/>
      <c r="AG112" s="156"/>
      <c r="AH112" s="156"/>
      <c r="AI112" s="156"/>
      <c r="AJ112" s="156"/>
      <c r="AK112" s="156"/>
      <c r="AL112" s="156"/>
      <c r="AM112" s="156"/>
      <c r="AO112" s="153" t="s">
        <v>261</v>
      </c>
      <c r="AP112" s="267">
        <f t="shared" si="47"/>
        <v>39</v>
      </c>
      <c r="AQ112" s="153"/>
      <c r="AR112" s="267">
        <f t="shared" si="48"/>
        <v>59</v>
      </c>
      <c r="AS112" s="153"/>
      <c r="AT112" s="267">
        <f t="shared" si="48"/>
        <v>47</v>
      </c>
      <c r="AU112" s="153"/>
      <c r="AV112" s="267">
        <f t="shared" ref="AV112" si="214">AV56+AV84</f>
        <v>41</v>
      </c>
      <c r="AW112" s="153"/>
      <c r="AX112" s="153"/>
      <c r="AY112" s="153"/>
      <c r="AZ112" s="153"/>
      <c r="BA112" s="153"/>
      <c r="BB112" s="153"/>
      <c r="BC112" s="154"/>
      <c r="BD112" s="154"/>
      <c r="BE112" s="154"/>
      <c r="BF112" s="154"/>
      <c r="BG112" s="154"/>
      <c r="BH112" s="154"/>
      <c r="BI112" s="154"/>
      <c r="BJ112" s="154"/>
      <c r="BK112" s="154"/>
      <c r="BL112" s="154"/>
      <c r="BM112" s="154"/>
      <c r="BN112" s="193">
        <f t="shared" si="35"/>
        <v>186</v>
      </c>
      <c r="BO112" s="161">
        <f t="shared" si="36"/>
        <v>0</v>
      </c>
      <c r="BP112" s="192"/>
      <c r="BQ112" s="192"/>
      <c r="BR112" s="192"/>
      <c r="BS112" s="192"/>
      <c r="BT112" s="156"/>
      <c r="BU112" s="156"/>
      <c r="BV112" s="156"/>
      <c r="BW112" s="156"/>
      <c r="BX112" s="156"/>
      <c r="BY112" s="156"/>
      <c r="BZ112" s="156"/>
      <c r="CA112" s="156"/>
    </row>
    <row r="113" spans="1:79" x14ac:dyDescent="0.2">
      <c r="A113" s="153" t="s">
        <v>262</v>
      </c>
      <c r="B113" s="267">
        <f t="shared" si="22"/>
        <v>27</v>
      </c>
      <c r="C113" s="153"/>
      <c r="D113" s="267">
        <f t="shared" si="22"/>
        <v>27</v>
      </c>
      <c r="E113" s="153"/>
      <c r="F113" s="267">
        <f t="shared" ref="F113" si="215">+F85+F57</f>
        <v>27</v>
      </c>
      <c r="G113" s="153"/>
      <c r="H113" s="267">
        <f t="shared" ref="H113" si="216">+H85+H57</f>
        <v>27</v>
      </c>
      <c r="I113" s="153"/>
      <c r="J113" s="267">
        <f t="shared" ref="J113" si="217">+J85+J57</f>
        <v>27</v>
      </c>
      <c r="K113" s="153"/>
      <c r="L113" s="267">
        <f t="shared" ref="L113" si="218">+L85+L57</f>
        <v>27</v>
      </c>
      <c r="M113" s="153"/>
      <c r="N113" s="267">
        <f t="shared" ref="N113" si="219">+N85+N57</f>
        <v>27</v>
      </c>
      <c r="O113" s="154"/>
      <c r="P113" s="267">
        <f t="shared" ref="P113" si="220">+P85+P57</f>
        <v>27</v>
      </c>
      <c r="Q113" s="154"/>
      <c r="R113" s="267">
        <f t="shared" ref="R113" si="221">+R85+R57</f>
        <v>27</v>
      </c>
      <c r="S113" s="154"/>
      <c r="T113" s="267">
        <f t="shared" ref="T113" si="222">+T85+T57</f>
        <v>27</v>
      </c>
      <c r="U113" s="154"/>
      <c r="V113" s="267">
        <f t="shared" ref="V113" si="223">+V85+V57</f>
        <v>27</v>
      </c>
      <c r="W113" s="154"/>
      <c r="X113" s="267">
        <f t="shared" ref="X113" si="224">+X85+X57</f>
        <v>27</v>
      </c>
      <c r="Y113" s="154"/>
      <c r="Z113" s="193">
        <f t="shared" si="33"/>
        <v>324</v>
      </c>
      <c r="AA113" s="161">
        <f t="shared" si="34"/>
        <v>0</v>
      </c>
      <c r="AB113" s="156"/>
      <c r="AC113" s="156"/>
      <c r="AD113" s="156"/>
      <c r="AE113" s="156"/>
      <c r="AF113" s="156"/>
      <c r="AG113" s="156"/>
      <c r="AH113" s="156"/>
      <c r="AI113" s="156"/>
      <c r="AJ113" s="156"/>
      <c r="AK113" s="156"/>
      <c r="AL113" s="156"/>
      <c r="AM113" s="156"/>
      <c r="AO113" s="153" t="s">
        <v>262</v>
      </c>
      <c r="AP113" s="267">
        <f t="shared" si="47"/>
        <v>31</v>
      </c>
      <c r="AQ113" s="153"/>
      <c r="AR113" s="267">
        <f t="shared" si="48"/>
        <v>54</v>
      </c>
      <c r="AS113" s="153"/>
      <c r="AT113" s="267">
        <f t="shared" si="48"/>
        <v>55</v>
      </c>
      <c r="AU113" s="153"/>
      <c r="AV113" s="267">
        <f t="shared" ref="AV113" si="225">AV57+AV85</f>
        <v>41</v>
      </c>
      <c r="AW113" s="153"/>
      <c r="AX113" s="153"/>
      <c r="AY113" s="153"/>
      <c r="AZ113" s="153"/>
      <c r="BA113" s="153"/>
      <c r="BB113" s="153"/>
      <c r="BC113" s="154"/>
      <c r="BD113" s="154"/>
      <c r="BE113" s="154"/>
      <c r="BF113" s="154"/>
      <c r="BG113" s="154"/>
      <c r="BH113" s="154"/>
      <c r="BI113" s="154"/>
      <c r="BJ113" s="154"/>
      <c r="BK113" s="154"/>
      <c r="BL113" s="154"/>
      <c r="BM113" s="154"/>
      <c r="BN113" s="193">
        <f t="shared" si="35"/>
        <v>181</v>
      </c>
      <c r="BO113" s="161">
        <f t="shared" si="36"/>
        <v>0</v>
      </c>
      <c r="BP113" s="192"/>
      <c r="BQ113" s="192"/>
      <c r="BR113" s="192"/>
      <c r="BS113" s="192"/>
      <c r="BT113" s="156"/>
      <c r="BU113" s="156"/>
      <c r="BV113" s="156"/>
      <c r="BW113" s="156"/>
      <c r="BX113" s="156"/>
      <c r="BY113" s="156"/>
      <c r="BZ113" s="156"/>
      <c r="CA113" s="156"/>
    </row>
    <row r="114" spans="1:79" x14ac:dyDescent="0.2">
      <c r="A114" s="153" t="s">
        <v>263</v>
      </c>
      <c r="B114" s="267">
        <f t="shared" si="22"/>
        <v>27</v>
      </c>
      <c r="C114" s="153"/>
      <c r="D114" s="267">
        <f t="shared" si="22"/>
        <v>27</v>
      </c>
      <c r="E114" s="153"/>
      <c r="F114" s="267">
        <f t="shared" ref="F114" si="226">+F86+F58</f>
        <v>27</v>
      </c>
      <c r="G114" s="153"/>
      <c r="H114" s="267">
        <f t="shared" ref="H114" si="227">+H86+H58</f>
        <v>27</v>
      </c>
      <c r="I114" s="153"/>
      <c r="J114" s="267">
        <f t="shared" ref="J114" si="228">+J86+J58</f>
        <v>27</v>
      </c>
      <c r="K114" s="153"/>
      <c r="L114" s="267">
        <f t="shared" ref="L114" si="229">+L86+L58</f>
        <v>27</v>
      </c>
      <c r="M114" s="153"/>
      <c r="N114" s="267">
        <f t="shared" ref="N114" si="230">+N86+N58</f>
        <v>27</v>
      </c>
      <c r="O114" s="154"/>
      <c r="P114" s="267">
        <f t="shared" ref="P114" si="231">+P86+P58</f>
        <v>27</v>
      </c>
      <c r="Q114" s="154"/>
      <c r="R114" s="267">
        <f t="shared" ref="R114" si="232">+R86+R58</f>
        <v>27</v>
      </c>
      <c r="S114" s="154"/>
      <c r="T114" s="267">
        <f t="shared" ref="T114" si="233">+T86+T58</f>
        <v>27</v>
      </c>
      <c r="U114" s="154"/>
      <c r="V114" s="267">
        <f t="shared" ref="V114" si="234">+V86+V58</f>
        <v>27</v>
      </c>
      <c r="W114" s="154"/>
      <c r="X114" s="267">
        <f t="shared" ref="X114" si="235">+X86+X58</f>
        <v>27</v>
      </c>
      <c r="Y114" s="154"/>
      <c r="Z114" s="193">
        <f t="shared" si="33"/>
        <v>324</v>
      </c>
      <c r="AA114" s="161">
        <f t="shared" si="34"/>
        <v>0</v>
      </c>
      <c r="AB114" s="156"/>
      <c r="AC114" s="156"/>
      <c r="AD114" s="156"/>
      <c r="AE114" s="156"/>
      <c r="AF114" s="156"/>
      <c r="AG114" s="156"/>
      <c r="AH114" s="156"/>
      <c r="AI114" s="156"/>
      <c r="AJ114" s="156"/>
      <c r="AK114" s="156"/>
      <c r="AL114" s="156"/>
      <c r="AM114" s="156"/>
      <c r="AO114" s="153" t="s">
        <v>263</v>
      </c>
      <c r="AP114" s="267">
        <f t="shared" si="47"/>
        <v>69</v>
      </c>
      <c r="AQ114" s="153"/>
      <c r="AR114" s="267">
        <f t="shared" si="48"/>
        <v>97</v>
      </c>
      <c r="AS114" s="153"/>
      <c r="AT114" s="267">
        <f t="shared" si="48"/>
        <v>92</v>
      </c>
      <c r="AU114" s="153"/>
      <c r="AV114" s="267">
        <f t="shared" ref="AV114" si="236">AV58+AV86</f>
        <v>72</v>
      </c>
      <c r="AW114" s="153"/>
      <c r="AX114" s="153"/>
      <c r="AY114" s="153"/>
      <c r="AZ114" s="153"/>
      <c r="BA114" s="153"/>
      <c r="BB114" s="153"/>
      <c r="BC114" s="154"/>
      <c r="BD114" s="154"/>
      <c r="BE114" s="154"/>
      <c r="BF114" s="154"/>
      <c r="BG114" s="154"/>
      <c r="BH114" s="154"/>
      <c r="BI114" s="154"/>
      <c r="BJ114" s="154"/>
      <c r="BK114" s="154"/>
      <c r="BL114" s="154"/>
      <c r="BM114" s="154"/>
      <c r="BN114" s="193">
        <f t="shared" si="35"/>
        <v>330</v>
      </c>
      <c r="BO114" s="161">
        <f t="shared" si="36"/>
        <v>0</v>
      </c>
      <c r="BP114" s="192"/>
      <c r="BQ114" s="192"/>
      <c r="BR114" s="192"/>
      <c r="BS114" s="192"/>
      <c r="BT114" s="156"/>
      <c r="BU114" s="156"/>
      <c r="BV114" s="156"/>
      <c r="BW114" s="156"/>
      <c r="BX114" s="156"/>
      <c r="BY114" s="156"/>
      <c r="BZ114" s="156"/>
      <c r="CA114" s="156"/>
    </row>
    <row r="115" spans="1:79" x14ac:dyDescent="0.2">
      <c r="A115" s="153" t="s">
        <v>264</v>
      </c>
      <c r="B115" s="267">
        <f t="shared" si="22"/>
        <v>5</v>
      </c>
      <c r="C115" s="153"/>
      <c r="D115" s="267">
        <f t="shared" si="22"/>
        <v>5</v>
      </c>
      <c r="E115" s="153"/>
      <c r="F115" s="267">
        <f t="shared" ref="F115" si="237">+F87+F59</f>
        <v>6</v>
      </c>
      <c r="G115" s="153"/>
      <c r="H115" s="267">
        <f t="shared" ref="H115" si="238">+H87+H59</f>
        <v>5</v>
      </c>
      <c r="I115" s="153"/>
      <c r="J115" s="267">
        <f t="shared" ref="J115" si="239">+J87+J59</f>
        <v>5</v>
      </c>
      <c r="K115" s="153"/>
      <c r="L115" s="267">
        <f t="shared" ref="L115" si="240">+L87+L59</f>
        <v>5</v>
      </c>
      <c r="M115" s="153"/>
      <c r="N115" s="267">
        <f t="shared" ref="N115" si="241">+N87+N59</f>
        <v>5</v>
      </c>
      <c r="O115" s="154"/>
      <c r="P115" s="267">
        <f t="shared" ref="P115" si="242">+P87+P59</f>
        <v>5</v>
      </c>
      <c r="Q115" s="154"/>
      <c r="R115" s="267">
        <f t="shared" ref="R115" si="243">+R87+R59</f>
        <v>5</v>
      </c>
      <c r="S115" s="154"/>
      <c r="T115" s="267">
        <f t="shared" ref="T115" si="244">+T87+T59</f>
        <v>6</v>
      </c>
      <c r="U115" s="154"/>
      <c r="V115" s="267">
        <f t="shared" ref="V115" si="245">+V87+V59</f>
        <v>6</v>
      </c>
      <c r="W115" s="154"/>
      <c r="X115" s="267">
        <f t="shared" ref="X115" si="246">+X87+X59</f>
        <v>5</v>
      </c>
      <c r="Y115" s="154"/>
      <c r="Z115" s="193">
        <f t="shared" si="33"/>
        <v>63</v>
      </c>
      <c r="AA115" s="161">
        <f t="shared" si="34"/>
        <v>0</v>
      </c>
      <c r="AB115" s="156"/>
      <c r="AC115" s="156"/>
      <c r="AD115" s="156"/>
      <c r="AE115" s="156"/>
      <c r="AF115" s="156"/>
      <c r="AG115" s="156"/>
      <c r="AH115" s="156"/>
      <c r="AI115" s="156"/>
      <c r="AJ115" s="156"/>
      <c r="AK115" s="156"/>
      <c r="AL115" s="156"/>
      <c r="AM115" s="156"/>
      <c r="AO115" s="153" t="s">
        <v>264</v>
      </c>
      <c r="AP115" s="267">
        <f t="shared" si="47"/>
        <v>19</v>
      </c>
      <c r="AQ115" s="153"/>
      <c r="AR115" s="267">
        <f t="shared" si="48"/>
        <v>19</v>
      </c>
      <c r="AS115" s="153"/>
      <c r="AT115" s="267">
        <f t="shared" si="48"/>
        <v>12</v>
      </c>
      <c r="AU115" s="153"/>
      <c r="AV115" s="267">
        <f t="shared" ref="AV115" si="247">AV59+AV87</f>
        <v>6</v>
      </c>
      <c r="AW115" s="153"/>
      <c r="AX115" s="153"/>
      <c r="AY115" s="153"/>
      <c r="AZ115" s="153"/>
      <c r="BA115" s="153"/>
      <c r="BB115" s="153"/>
      <c r="BC115" s="154"/>
      <c r="BD115" s="154"/>
      <c r="BE115" s="154"/>
      <c r="BF115" s="154"/>
      <c r="BG115" s="154"/>
      <c r="BH115" s="154"/>
      <c r="BI115" s="154"/>
      <c r="BJ115" s="154"/>
      <c r="BK115" s="154"/>
      <c r="BL115" s="154"/>
      <c r="BM115" s="154"/>
      <c r="BN115" s="193">
        <f t="shared" si="35"/>
        <v>56</v>
      </c>
      <c r="BO115" s="161">
        <f t="shared" si="36"/>
        <v>0</v>
      </c>
      <c r="BP115" s="192"/>
      <c r="BQ115" s="192"/>
      <c r="BR115" s="192"/>
      <c r="BS115" s="192"/>
      <c r="BT115" s="156"/>
      <c r="BU115" s="156"/>
      <c r="BV115" s="156"/>
      <c r="BW115" s="156"/>
      <c r="BX115" s="156"/>
      <c r="BY115" s="156"/>
      <c r="BZ115" s="156"/>
      <c r="CA115" s="156"/>
    </row>
    <row r="116" spans="1:79" x14ac:dyDescent="0.2">
      <c r="A116" s="158" t="s">
        <v>265</v>
      </c>
      <c r="B116" s="155">
        <f t="shared" ref="B116:AM116" si="248">SUM(B95:B115)</f>
        <v>502</v>
      </c>
      <c r="C116" s="155">
        <f t="shared" si="248"/>
        <v>0</v>
      </c>
      <c r="D116" s="155">
        <f t="shared" ref="D116" si="249">SUM(D95:D115)</f>
        <v>574</v>
      </c>
      <c r="E116" s="155">
        <f t="shared" si="248"/>
        <v>0</v>
      </c>
      <c r="F116" s="155">
        <f t="shared" ref="F116" si="250">SUM(F95:F115)</f>
        <v>592</v>
      </c>
      <c r="G116" s="155">
        <f t="shared" si="248"/>
        <v>0</v>
      </c>
      <c r="H116" s="155">
        <f t="shared" ref="H116" si="251">SUM(H95:H115)</f>
        <v>580</v>
      </c>
      <c r="I116" s="155">
        <f t="shared" si="248"/>
        <v>0</v>
      </c>
      <c r="J116" s="155">
        <f t="shared" ref="J116" si="252">SUM(J95:J115)</f>
        <v>585</v>
      </c>
      <c r="K116" s="155">
        <f t="shared" si="248"/>
        <v>0</v>
      </c>
      <c r="L116" s="155">
        <f t="shared" ref="L116" si="253">SUM(L95:L115)</f>
        <v>581</v>
      </c>
      <c r="M116" s="155">
        <f t="shared" si="248"/>
        <v>0</v>
      </c>
      <c r="N116" s="155">
        <f t="shared" ref="N116" si="254">SUM(N95:N115)</f>
        <v>579</v>
      </c>
      <c r="O116" s="155">
        <f t="shared" si="248"/>
        <v>0</v>
      </c>
      <c r="P116" s="155">
        <f t="shared" ref="P116" si="255">SUM(P95:P115)</f>
        <v>576</v>
      </c>
      <c r="Q116" s="155">
        <f t="shared" si="248"/>
        <v>0</v>
      </c>
      <c r="R116" s="155">
        <f t="shared" ref="R116" si="256">SUM(R95:R115)</f>
        <v>576</v>
      </c>
      <c r="S116" s="155">
        <f t="shared" si="248"/>
        <v>0</v>
      </c>
      <c r="T116" s="155">
        <f t="shared" ref="T116" si="257">SUM(T95:T115)</f>
        <v>577</v>
      </c>
      <c r="U116" s="155">
        <f t="shared" si="248"/>
        <v>0</v>
      </c>
      <c r="V116" s="155">
        <f t="shared" ref="V116" si="258">SUM(V95:V115)</f>
        <v>596</v>
      </c>
      <c r="W116" s="155">
        <f t="shared" si="248"/>
        <v>0</v>
      </c>
      <c r="X116" s="155">
        <f t="shared" ref="X116" si="259">SUM(X95:X115)</f>
        <v>551</v>
      </c>
      <c r="Y116" s="155">
        <f t="shared" si="248"/>
        <v>0</v>
      </c>
      <c r="Z116" s="155">
        <f t="shared" si="248"/>
        <v>6869</v>
      </c>
      <c r="AA116" s="161">
        <f t="shared" si="248"/>
        <v>0</v>
      </c>
      <c r="AB116" s="155">
        <f t="shared" si="248"/>
        <v>0</v>
      </c>
      <c r="AC116" s="155">
        <f t="shared" si="248"/>
        <v>0</v>
      </c>
      <c r="AD116" s="155">
        <f t="shared" si="248"/>
        <v>0</v>
      </c>
      <c r="AE116" s="155">
        <f t="shared" si="248"/>
        <v>0</v>
      </c>
      <c r="AF116" s="155">
        <f t="shared" si="248"/>
        <v>0</v>
      </c>
      <c r="AG116" s="155">
        <f t="shared" si="248"/>
        <v>0</v>
      </c>
      <c r="AH116" s="155">
        <f t="shared" si="248"/>
        <v>0</v>
      </c>
      <c r="AI116" s="155">
        <f t="shared" si="248"/>
        <v>0</v>
      </c>
      <c r="AJ116" s="155">
        <f t="shared" si="248"/>
        <v>0</v>
      </c>
      <c r="AK116" s="155">
        <f t="shared" si="248"/>
        <v>0</v>
      </c>
      <c r="AL116" s="155">
        <f t="shared" si="248"/>
        <v>0</v>
      </c>
      <c r="AM116" s="155">
        <f t="shared" si="248"/>
        <v>0</v>
      </c>
      <c r="AO116" s="158" t="s">
        <v>265</v>
      </c>
      <c r="AP116" s="155">
        <f t="shared" ref="AP116" si="260">SUM(AP95:AP115)</f>
        <v>887</v>
      </c>
      <c r="AQ116" s="155">
        <f t="shared" ref="AQ116:BB116" si="261">SUM(AQ95:AQ115)</f>
        <v>0</v>
      </c>
      <c r="AR116" s="155">
        <f t="shared" si="261"/>
        <v>1156</v>
      </c>
      <c r="AS116" s="155">
        <f t="shared" si="261"/>
        <v>0</v>
      </c>
      <c r="AT116" s="155">
        <f t="shared" si="261"/>
        <v>1259</v>
      </c>
      <c r="AU116" s="155">
        <f t="shared" si="261"/>
        <v>0</v>
      </c>
      <c r="AV116" s="155">
        <f t="shared" si="261"/>
        <v>850</v>
      </c>
      <c r="AW116" s="155">
        <f t="shared" si="261"/>
        <v>0</v>
      </c>
      <c r="AX116" s="155">
        <f t="shared" si="261"/>
        <v>0</v>
      </c>
      <c r="AY116" s="155">
        <f t="shared" si="261"/>
        <v>0</v>
      </c>
      <c r="AZ116" s="155">
        <f t="shared" si="261"/>
        <v>0</v>
      </c>
      <c r="BA116" s="155">
        <f t="shared" si="261"/>
        <v>0</v>
      </c>
      <c r="BB116" s="155">
        <f t="shared" si="261"/>
        <v>0</v>
      </c>
      <c r="BC116" s="155">
        <f>SUM(BC95:BC115)</f>
        <v>0</v>
      </c>
      <c r="BD116" s="155">
        <f t="shared" ref="BD116:BU116" si="262">SUM(BD95:BD115)</f>
        <v>0</v>
      </c>
      <c r="BE116" s="155">
        <f t="shared" si="262"/>
        <v>0</v>
      </c>
      <c r="BF116" s="155">
        <f t="shared" si="262"/>
        <v>0</v>
      </c>
      <c r="BG116" s="155">
        <f t="shared" si="262"/>
        <v>0</v>
      </c>
      <c r="BH116" s="155">
        <f t="shared" si="262"/>
        <v>0</v>
      </c>
      <c r="BI116" s="155">
        <f t="shared" si="262"/>
        <v>0</v>
      </c>
      <c r="BJ116" s="155">
        <f t="shared" si="262"/>
        <v>0</v>
      </c>
      <c r="BK116" s="155">
        <f t="shared" si="262"/>
        <v>0</v>
      </c>
      <c r="BL116" s="155">
        <f t="shared" si="262"/>
        <v>0</v>
      </c>
      <c r="BM116" s="155">
        <f t="shared" si="262"/>
        <v>0</v>
      </c>
      <c r="BN116" s="194">
        <f t="shared" si="262"/>
        <v>4152</v>
      </c>
      <c r="BO116" s="162">
        <f t="shared" si="262"/>
        <v>0</v>
      </c>
      <c r="BP116" s="155">
        <f t="shared" si="262"/>
        <v>0</v>
      </c>
      <c r="BQ116" s="155">
        <f t="shared" si="262"/>
        <v>0</v>
      </c>
      <c r="BR116" s="155">
        <f t="shared" si="262"/>
        <v>0</v>
      </c>
      <c r="BS116" s="155">
        <f t="shared" si="262"/>
        <v>0</v>
      </c>
      <c r="BT116" s="155">
        <f t="shared" si="262"/>
        <v>0</v>
      </c>
      <c r="BU116" s="155">
        <f t="shared" si="262"/>
        <v>0</v>
      </c>
      <c r="BV116" s="155">
        <f t="shared" ref="BV116:CA116" si="263">SUM(BV95:BV115)</f>
        <v>0</v>
      </c>
      <c r="BW116" s="155">
        <f t="shared" si="263"/>
        <v>0</v>
      </c>
      <c r="BX116" s="155">
        <f t="shared" si="263"/>
        <v>0</v>
      </c>
      <c r="BY116" s="155">
        <f t="shared" si="263"/>
        <v>0</v>
      </c>
      <c r="BZ116" s="155">
        <f t="shared" si="263"/>
        <v>0</v>
      </c>
      <c r="CA116" s="155">
        <f t="shared" si="263"/>
        <v>0</v>
      </c>
    </row>
    <row r="118" spans="1:79" ht="15" x14ac:dyDescent="0.2">
      <c r="A118" s="159" t="s">
        <v>224</v>
      </c>
      <c r="B118" s="655"/>
      <c r="C118" s="655"/>
      <c r="D118" s="655"/>
      <c r="E118" s="655"/>
      <c r="F118" s="655"/>
      <c r="G118" s="655"/>
      <c r="H118" s="655"/>
      <c r="I118" s="655"/>
      <c r="J118" s="655"/>
      <c r="K118" s="655"/>
      <c r="L118" s="655"/>
      <c r="M118" s="655"/>
      <c r="N118" s="655"/>
      <c r="O118" s="655"/>
      <c r="P118" s="655"/>
      <c r="Q118" s="655"/>
      <c r="R118" s="655"/>
      <c r="S118" s="655"/>
      <c r="T118" s="655"/>
      <c r="U118" s="655"/>
      <c r="V118" s="655"/>
      <c r="W118" s="655"/>
      <c r="X118" s="655"/>
      <c r="Y118" s="655"/>
      <c r="Z118" s="655"/>
      <c r="AA118" s="655"/>
      <c r="AB118" s="655"/>
      <c r="AC118" s="655"/>
      <c r="AD118" s="655"/>
      <c r="AE118" s="655"/>
      <c r="AF118" s="655"/>
      <c r="AG118" s="655"/>
      <c r="AH118" s="655"/>
      <c r="AI118" s="655"/>
      <c r="AJ118" s="655"/>
      <c r="AK118" s="655"/>
      <c r="AL118" s="655"/>
      <c r="AM118" s="655"/>
      <c r="AN118" s="655"/>
      <c r="AO118" s="655"/>
      <c r="AP118" s="655"/>
      <c r="AQ118" s="655"/>
      <c r="AR118" s="655"/>
      <c r="AS118" s="655"/>
      <c r="AT118" s="655"/>
      <c r="AU118" s="655"/>
      <c r="AV118" s="655"/>
      <c r="AW118" s="655"/>
      <c r="AX118" s="655"/>
      <c r="AY118" s="655"/>
      <c r="AZ118" s="655"/>
      <c r="BA118" s="655"/>
      <c r="BB118" s="655"/>
      <c r="BC118" s="655"/>
      <c r="BD118" s="655"/>
      <c r="BE118" s="655"/>
      <c r="BF118" s="655"/>
      <c r="BG118" s="655"/>
      <c r="BH118" s="655"/>
      <c r="BI118" s="655"/>
      <c r="BJ118" s="655"/>
      <c r="BK118" s="655"/>
      <c r="BL118" s="655"/>
      <c r="BM118" s="655"/>
      <c r="BN118" s="655"/>
      <c r="BO118" s="655"/>
      <c r="BP118" s="655"/>
      <c r="BQ118" s="655"/>
      <c r="BR118" s="655"/>
      <c r="BS118" s="655"/>
      <c r="BT118" s="655"/>
      <c r="BU118" s="655"/>
      <c r="BV118" s="655"/>
      <c r="BW118" s="655"/>
      <c r="BX118" s="655"/>
      <c r="BY118" s="655"/>
      <c r="BZ118" s="655"/>
      <c r="CA118" s="655"/>
    </row>
    <row r="119" spans="1:79" ht="15" x14ac:dyDescent="0.2">
      <c r="A119" s="160" t="s">
        <v>225</v>
      </c>
      <c r="B119" s="656" t="s">
        <v>269</v>
      </c>
      <c r="C119" s="657"/>
      <c r="D119" s="657"/>
      <c r="E119" s="657"/>
      <c r="F119" s="657"/>
      <c r="G119" s="657"/>
      <c r="H119" s="657"/>
      <c r="I119" s="657"/>
      <c r="J119" s="657"/>
      <c r="K119" s="657"/>
      <c r="L119" s="657"/>
      <c r="M119" s="657"/>
      <c r="N119" s="657"/>
      <c r="O119" s="657"/>
      <c r="P119" s="657"/>
      <c r="Q119" s="657"/>
      <c r="R119" s="657"/>
      <c r="S119" s="657"/>
      <c r="T119" s="657"/>
      <c r="U119" s="657"/>
      <c r="V119" s="657"/>
      <c r="W119" s="657"/>
      <c r="X119" s="657"/>
      <c r="Y119" s="657"/>
      <c r="Z119" s="657"/>
      <c r="AA119" s="657"/>
      <c r="AB119" s="657"/>
      <c r="AC119" s="657"/>
      <c r="AD119" s="657"/>
      <c r="AE119" s="657"/>
      <c r="AF119" s="657"/>
      <c r="AG119" s="657"/>
      <c r="AH119" s="657"/>
      <c r="AI119" s="657"/>
      <c r="AJ119" s="657"/>
      <c r="AK119" s="657"/>
      <c r="AL119" s="657"/>
      <c r="AM119" s="657"/>
      <c r="AN119" s="657"/>
      <c r="AO119" s="657"/>
      <c r="AP119" s="657"/>
      <c r="AQ119" s="657"/>
      <c r="AR119" s="657"/>
      <c r="AS119" s="657"/>
      <c r="AT119" s="657"/>
      <c r="AU119" s="657"/>
      <c r="AV119" s="657"/>
      <c r="AW119" s="657"/>
      <c r="AX119" s="657"/>
      <c r="AY119" s="657"/>
      <c r="AZ119" s="657"/>
      <c r="BA119" s="657"/>
      <c r="BB119" s="657"/>
      <c r="BC119" s="657"/>
      <c r="BD119" s="657"/>
      <c r="BE119" s="657"/>
      <c r="BF119" s="657"/>
      <c r="BG119" s="657"/>
      <c r="BH119" s="657"/>
      <c r="BI119" s="657"/>
      <c r="BJ119" s="657"/>
      <c r="BK119" s="657"/>
      <c r="BL119" s="657"/>
      <c r="BM119" s="657"/>
      <c r="BN119" s="657"/>
      <c r="BO119" s="657"/>
      <c r="BP119" s="657"/>
      <c r="BQ119" s="657"/>
      <c r="BR119" s="657"/>
      <c r="BS119" s="657"/>
      <c r="BT119" s="657"/>
      <c r="BU119" s="657"/>
      <c r="BV119" s="657"/>
      <c r="BW119" s="657"/>
      <c r="BX119" s="657"/>
      <c r="BY119" s="657"/>
      <c r="BZ119" s="657"/>
      <c r="CA119" s="658"/>
    </row>
    <row r="120" spans="1:79" x14ac:dyDescent="0.2">
      <c r="A120" s="150"/>
      <c r="B120" s="150"/>
      <c r="C120" s="150"/>
      <c r="D120" s="150"/>
      <c r="E120" s="150"/>
      <c r="F120" s="150"/>
      <c r="G120" s="150"/>
      <c r="H120" s="150"/>
      <c r="I120" s="150"/>
      <c r="J120" s="150"/>
      <c r="K120" s="150"/>
      <c r="L120" s="150"/>
      <c r="M120" s="150"/>
      <c r="N120" s="150"/>
      <c r="O120" s="151"/>
      <c r="P120" s="151"/>
      <c r="Q120" s="151"/>
      <c r="R120" s="151"/>
      <c r="S120" s="151"/>
      <c r="T120" s="151"/>
      <c r="U120" s="151"/>
      <c r="V120" s="151"/>
      <c r="W120" s="151"/>
      <c r="X120" s="151"/>
      <c r="Y120" s="151"/>
      <c r="Z120" s="151"/>
      <c r="AA120" s="151"/>
      <c r="AB120" s="151"/>
      <c r="AC120" s="151"/>
      <c r="AD120" s="151"/>
      <c r="AE120" s="151"/>
      <c r="AF120" s="151"/>
      <c r="AG120" s="151"/>
      <c r="AH120" s="151"/>
      <c r="AI120" s="151"/>
      <c r="AJ120" s="151"/>
      <c r="AK120" s="151"/>
      <c r="AL120" s="151"/>
      <c r="AM120" s="151"/>
      <c r="AO120" s="150"/>
      <c r="AP120" s="151"/>
      <c r="AQ120" s="151"/>
      <c r="AR120" s="151"/>
      <c r="AS120" s="151"/>
      <c r="AT120" s="151"/>
      <c r="AU120" s="151"/>
      <c r="AV120" s="151"/>
      <c r="AW120" s="151"/>
      <c r="AX120" s="151"/>
      <c r="AY120" s="151"/>
      <c r="AZ120" s="151"/>
      <c r="BA120" s="151"/>
    </row>
    <row r="121" spans="1:79" x14ac:dyDescent="0.2">
      <c r="A121" s="659" t="s">
        <v>226</v>
      </c>
      <c r="B121" s="652" t="s">
        <v>35</v>
      </c>
      <c r="C121" s="653"/>
      <c r="D121" s="652" t="s">
        <v>36</v>
      </c>
      <c r="E121" s="653"/>
      <c r="F121" s="652" t="s">
        <v>37</v>
      </c>
      <c r="G121" s="653"/>
      <c r="H121" s="652" t="s">
        <v>38</v>
      </c>
      <c r="I121" s="653"/>
      <c r="J121" s="652" t="s">
        <v>39</v>
      </c>
      <c r="K121" s="653"/>
      <c r="L121" s="652" t="s">
        <v>40</v>
      </c>
      <c r="M121" s="653"/>
      <c r="N121" s="652" t="s">
        <v>41</v>
      </c>
      <c r="O121" s="653"/>
      <c r="P121" s="652" t="s">
        <v>42</v>
      </c>
      <c r="Q121" s="653"/>
      <c r="R121" s="652" t="s">
        <v>43</v>
      </c>
      <c r="S121" s="653"/>
      <c r="T121" s="652" t="s">
        <v>44</v>
      </c>
      <c r="U121" s="653"/>
      <c r="V121" s="652" t="s">
        <v>45</v>
      </c>
      <c r="W121" s="653"/>
      <c r="X121" s="652" t="s">
        <v>46</v>
      </c>
      <c r="Y121" s="653"/>
      <c r="Z121" s="652" t="s">
        <v>227</v>
      </c>
      <c r="AA121" s="653"/>
      <c r="AB121" s="652" t="s">
        <v>228</v>
      </c>
      <c r="AC121" s="654"/>
      <c r="AD121" s="654"/>
      <c r="AE121" s="654"/>
      <c r="AF121" s="654"/>
      <c r="AG121" s="653"/>
      <c r="AH121" s="652" t="s">
        <v>229</v>
      </c>
      <c r="AI121" s="654"/>
      <c r="AJ121" s="654"/>
      <c r="AK121" s="654"/>
      <c r="AL121" s="654"/>
      <c r="AM121" s="653"/>
      <c r="AO121" s="659" t="s">
        <v>226</v>
      </c>
      <c r="AP121" s="652" t="s">
        <v>35</v>
      </c>
      <c r="AQ121" s="653"/>
      <c r="AR121" s="652" t="s">
        <v>36</v>
      </c>
      <c r="AS121" s="653"/>
      <c r="AT121" s="652" t="s">
        <v>37</v>
      </c>
      <c r="AU121" s="653"/>
      <c r="AV121" s="652" t="s">
        <v>38</v>
      </c>
      <c r="AW121" s="653"/>
      <c r="AX121" s="652" t="s">
        <v>39</v>
      </c>
      <c r="AY121" s="653"/>
      <c r="AZ121" s="652" t="s">
        <v>40</v>
      </c>
      <c r="BA121" s="653"/>
      <c r="BB121" s="652" t="s">
        <v>41</v>
      </c>
      <c r="BC121" s="653"/>
      <c r="BD121" s="652" t="s">
        <v>42</v>
      </c>
      <c r="BE121" s="653"/>
      <c r="BF121" s="652" t="s">
        <v>43</v>
      </c>
      <c r="BG121" s="653"/>
      <c r="BH121" s="652" t="s">
        <v>44</v>
      </c>
      <c r="BI121" s="653"/>
      <c r="BJ121" s="652" t="s">
        <v>45</v>
      </c>
      <c r="BK121" s="653"/>
      <c r="BL121" s="652" t="s">
        <v>46</v>
      </c>
      <c r="BM121" s="653"/>
      <c r="BN121" s="652" t="s">
        <v>227</v>
      </c>
      <c r="BO121" s="653"/>
      <c r="BP121" s="652" t="s">
        <v>228</v>
      </c>
      <c r="BQ121" s="654"/>
      <c r="BR121" s="654"/>
      <c r="BS121" s="654"/>
      <c r="BT121" s="654"/>
      <c r="BU121" s="653"/>
      <c r="BV121" s="652" t="s">
        <v>229</v>
      </c>
      <c r="BW121" s="654"/>
      <c r="BX121" s="654"/>
      <c r="BY121" s="654"/>
      <c r="BZ121" s="654"/>
      <c r="CA121" s="653"/>
    </row>
    <row r="122" spans="1:79" ht="45" x14ac:dyDescent="0.2">
      <c r="A122" s="660"/>
      <c r="B122" s="121" t="s">
        <v>230</v>
      </c>
      <c r="C122" s="121" t="s">
        <v>231</v>
      </c>
      <c r="D122" s="121" t="s">
        <v>230</v>
      </c>
      <c r="E122" s="121" t="s">
        <v>231</v>
      </c>
      <c r="F122" s="121" t="s">
        <v>230</v>
      </c>
      <c r="G122" s="121" t="s">
        <v>231</v>
      </c>
      <c r="H122" s="121" t="s">
        <v>230</v>
      </c>
      <c r="I122" s="121" t="s">
        <v>231</v>
      </c>
      <c r="J122" s="121" t="s">
        <v>230</v>
      </c>
      <c r="K122" s="121" t="s">
        <v>231</v>
      </c>
      <c r="L122" s="121" t="s">
        <v>230</v>
      </c>
      <c r="M122" s="121" t="s">
        <v>231</v>
      </c>
      <c r="N122" s="121" t="s">
        <v>230</v>
      </c>
      <c r="O122" s="121" t="s">
        <v>231</v>
      </c>
      <c r="P122" s="121" t="s">
        <v>230</v>
      </c>
      <c r="Q122" s="121" t="s">
        <v>231</v>
      </c>
      <c r="R122" s="121" t="s">
        <v>230</v>
      </c>
      <c r="S122" s="121" t="s">
        <v>231</v>
      </c>
      <c r="T122" s="121" t="s">
        <v>230</v>
      </c>
      <c r="U122" s="121" t="s">
        <v>231</v>
      </c>
      <c r="V122" s="121" t="s">
        <v>230</v>
      </c>
      <c r="W122" s="121" t="s">
        <v>231</v>
      </c>
      <c r="X122" s="121" t="s">
        <v>230</v>
      </c>
      <c r="Y122" s="121" t="s">
        <v>231</v>
      </c>
      <c r="Z122" s="121" t="s">
        <v>230</v>
      </c>
      <c r="AA122" s="121" t="s">
        <v>231</v>
      </c>
      <c r="AB122" s="190" t="s">
        <v>232</v>
      </c>
      <c r="AC122" s="190" t="s">
        <v>233</v>
      </c>
      <c r="AD122" s="190" t="s">
        <v>234</v>
      </c>
      <c r="AE122" s="190" t="s">
        <v>235</v>
      </c>
      <c r="AF122" s="191" t="s">
        <v>236</v>
      </c>
      <c r="AG122" s="190" t="s">
        <v>237</v>
      </c>
      <c r="AH122" s="121" t="s">
        <v>238</v>
      </c>
      <c r="AI122" s="152" t="s">
        <v>239</v>
      </c>
      <c r="AJ122" s="121" t="s">
        <v>240</v>
      </c>
      <c r="AK122" s="121" t="s">
        <v>241</v>
      </c>
      <c r="AL122" s="121" t="s">
        <v>242</v>
      </c>
      <c r="AM122" s="121" t="s">
        <v>243</v>
      </c>
      <c r="AO122" s="660"/>
      <c r="AP122" s="121" t="s">
        <v>230</v>
      </c>
      <c r="AQ122" s="121" t="s">
        <v>231</v>
      </c>
      <c r="AR122" s="121" t="s">
        <v>230</v>
      </c>
      <c r="AS122" s="121" t="s">
        <v>231</v>
      </c>
      <c r="AT122" s="121" t="s">
        <v>230</v>
      </c>
      <c r="AU122" s="121" t="s">
        <v>231</v>
      </c>
      <c r="AV122" s="121" t="s">
        <v>230</v>
      </c>
      <c r="AW122" s="121" t="s">
        <v>231</v>
      </c>
      <c r="AX122" s="121" t="s">
        <v>230</v>
      </c>
      <c r="AY122" s="121" t="s">
        <v>231</v>
      </c>
      <c r="AZ122" s="121" t="s">
        <v>230</v>
      </c>
      <c r="BA122" s="121" t="s">
        <v>231</v>
      </c>
      <c r="BB122" s="121" t="s">
        <v>230</v>
      </c>
      <c r="BC122" s="121" t="s">
        <v>231</v>
      </c>
      <c r="BD122" s="121" t="s">
        <v>230</v>
      </c>
      <c r="BE122" s="121" t="s">
        <v>231</v>
      </c>
      <c r="BF122" s="121" t="s">
        <v>230</v>
      </c>
      <c r="BG122" s="121" t="s">
        <v>231</v>
      </c>
      <c r="BH122" s="121" t="s">
        <v>230</v>
      </c>
      <c r="BI122" s="121" t="s">
        <v>231</v>
      </c>
      <c r="BJ122" s="121" t="s">
        <v>230</v>
      </c>
      <c r="BK122" s="121" t="s">
        <v>231</v>
      </c>
      <c r="BL122" s="121" t="s">
        <v>230</v>
      </c>
      <c r="BM122" s="121" t="s">
        <v>231</v>
      </c>
      <c r="BN122" s="121" t="s">
        <v>230</v>
      </c>
      <c r="BO122" s="121" t="s">
        <v>231</v>
      </c>
      <c r="BP122" s="190" t="s">
        <v>232</v>
      </c>
      <c r="BQ122" s="190" t="s">
        <v>233</v>
      </c>
      <c r="BR122" s="190" t="s">
        <v>234</v>
      </c>
      <c r="BS122" s="190" t="s">
        <v>235</v>
      </c>
      <c r="BT122" s="191" t="s">
        <v>236</v>
      </c>
      <c r="BU122" s="190" t="s">
        <v>237</v>
      </c>
      <c r="BV122" s="121" t="s">
        <v>238</v>
      </c>
      <c r="BW122" s="152" t="s">
        <v>239</v>
      </c>
      <c r="BX122" s="121" t="s">
        <v>240</v>
      </c>
      <c r="BY122" s="121" t="s">
        <v>241</v>
      </c>
      <c r="BZ122" s="121" t="s">
        <v>242</v>
      </c>
      <c r="CA122" s="121" t="s">
        <v>243</v>
      </c>
    </row>
    <row r="123" spans="1:79" x14ac:dyDescent="0.2">
      <c r="A123" s="153" t="s">
        <v>244</v>
      </c>
      <c r="B123" s="278">
        <v>20</v>
      </c>
      <c r="C123" s="279">
        <v>245740000</v>
      </c>
      <c r="D123" s="278">
        <v>64</v>
      </c>
      <c r="E123" s="119"/>
      <c r="F123" s="278">
        <v>70</v>
      </c>
      <c r="G123" s="119"/>
      <c r="H123" s="278">
        <v>70</v>
      </c>
      <c r="I123" s="119"/>
      <c r="J123" s="278">
        <v>70</v>
      </c>
      <c r="K123" s="278"/>
      <c r="L123" s="278">
        <v>70</v>
      </c>
      <c r="M123" s="278"/>
      <c r="N123" s="278">
        <v>70</v>
      </c>
      <c r="O123" s="278"/>
      <c r="P123" s="278">
        <v>70</v>
      </c>
      <c r="Q123" s="278"/>
      <c r="R123" s="154">
        <v>70</v>
      </c>
      <c r="S123" s="154"/>
      <c r="T123" s="154">
        <v>70</v>
      </c>
      <c r="U123" s="154"/>
      <c r="V123" s="154">
        <v>68</v>
      </c>
      <c r="W123" s="154"/>
      <c r="X123" s="154">
        <v>64</v>
      </c>
      <c r="Y123" s="154"/>
      <c r="Z123" s="193">
        <f>B123+D123+F123+H123+J123+L123+N123+P123+R123+T123+V123+X123</f>
        <v>776</v>
      </c>
      <c r="AA123" s="161"/>
      <c r="AB123" s="156"/>
      <c r="AC123" s="156"/>
      <c r="AD123" s="156"/>
      <c r="AE123" s="156"/>
      <c r="AF123" s="156"/>
      <c r="AG123" s="156"/>
      <c r="AH123" s="156"/>
      <c r="AI123" s="156"/>
      <c r="AJ123" s="156"/>
      <c r="AK123" s="156"/>
      <c r="AL123" s="156"/>
      <c r="AM123" s="157"/>
      <c r="AO123" s="153" t="s">
        <v>244</v>
      </c>
      <c r="AP123" s="153"/>
      <c r="AQ123" s="269">
        <v>245740000</v>
      </c>
      <c r="AR123" s="153"/>
      <c r="AS123" s="269">
        <v>0</v>
      </c>
      <c r="AT123" s="153"/>
      <c r="AU123" s="153"/>
      <c r="AV123" s="124"/>
      <c r="AW123" s="153"/>
      <c r="AX123" s="153"/>
      <c r="AY123" s="153"/>
      <c r="AZ123" s="153"/>
      <c r="BA123" s="153"/>
      <c r="BB123" s="153"/>
      <c r="BC123" s="154"/>
      <c r="BD123" s="154"/>
      <c r="BE123" s="154"/>
      <c r="BF123" s="154"/>
      <c r="BG123" s="154"/>
      <c r="BH123" s="154"/>
      <c r="BI123" s="154"/>
      <c r="BJ123" s="154"/>
      <c r="BK123" s="154"/>
      <c r="BL123" s="154"/>
      <c r="BM123" s="154"/>
      <c r="BN123" s="193">
        <f>AP123+AR123+AT123+AV123+AX123+AZ123+BB123+BD123+BF123+BH123+BJ123+BL123</f>
        <v>0</v>
      </c>
      <c r="BO123" s="161">
        <f>AQ123+AS123+AU123+AW123+AY123+BA123+BC123+BE123+BG123+BI123+BK123+BM123</f>
        <v>245740000</v>
      </c>
      <c r="BP123" s="192"/>
      <c r="BQ123" s="192"/>
      <c r="BR123" s="192"/>
      <c r="BS123" s="192"/>
      <c r="BT123" s="156"/>
      <c r="BU123" s="156"/>
      <c r="BV123" s="156"/>
      <c r="BW123" s="156"/>
      <c r="BX123" s="156"/>
      <c r="BY123" s="156"/>
      <c r="BZ123" s="156"/>
      <c r="CA123" s="157"/>
    </row>
    <row r="124" spans="1:79" x14ac:dyDescent="0.2">
      <c r="A124" s="153" t="s">
        <v>245</v>
      </c>
      <c r="B124" s="153"/>
      <c r="C124" s="153"/>
      <c r="D124" s="153"/>
      <c r="E124" s="153"/>
      <c r="F124" s="153"/>
      <c r="G124" s="153"/>
      <c r="H124" s="153"/>
      <c r="I124" s="153"/>
      <c r="J124" s="153"/>
      <c r="K124" s="153"/>
      <c r="L124" s="153"/>
      <c r="M124" s="153"/>
      <c r="N124" s="153"/>
      <c r="O124" s="154"/>
      <c r="P124" s="154"/>
      <c r="Q124" s="154"/>
      <c r="R124" s="154"/>
      <c r="S124" s="154"/>
      <c r="T124" s="154"/>
      <c r="U124" s="154"/>
      <c r="V124" s="154"/>
      <c r="W124" s="154"/>
      <c r="X124" s="154"/>
      <c r="Y124" s="154"/>
      <c r="Z124" s="193">
        <f t="shared" ref="Z124:Z143" si="264">B124+D124+F124+H124+J124+L124+N124+P124+R124+T124+V124+X124</f>
        <v>0</v>
      </c>
      <c r="AA124" s="161">
        <f t="shared" ref="AA124:AA143" si="265">C124+E124+G124+I124+K124+M124+O124+Q124+S124+U124+W124+Y124</f>
        <v>0</v>
      </c>
      <c r="AB124" s="156"/>
      <c r="AC124" s="156"/>
      <c r="AD124" s="156"/>
      <c r="AE124" s="156"/>
      <c r="AF124" s="156"/>
      <c r="AG124" s="156"/>
      <c r="AH124" s="156"/>
      <c r="AI124" s="156"/>
      <c r="AJ124" s="156"/>
      <c r="AK124" s="156"/>
      <c r="AL124" s="156"/>
      <c r="AM124" s="156"/>
      <c r="AO124" s="153" t="s">
        <v>245</v>
      </c>
      <c r="AP124" s="153"/>
      <c r="AQ124" s="153"/>
      <c r="AR124" s="283">
        <v>0</v>
      </c>
      <c r="AS124" s="153"/>
      <c r="AT124" s="124"/>
      <c r="AU124" s="153"/>
      <c r="AV124" s="124"/>
      <c r="AW124" s="153"/>
      <c r="AX124" s="153"/>
      <c r="AY124" s="153"/>
      <c r="AZ124" s="153"/>
      <c r="BA124" s="153"/>
      <c r="BB124" s="153"/>
      <c r="BC124" s="154"/>
      <c r="BD124" s="154"/>
      <c r="BE124" s="154"/>
      <c r="BF124" s="154"/>
      <c r="BG124" s="154"/>
      <c r="BH124" s="154"/>
      <c r="BI124" s="154"/>
      <c r="BJ124" s="154"/>
      <c r="BK124" s="154"/>
      <c r="BL124" s="154"/>
      <c r="BM124" s="154"/>
      <c r="BN124" s="193">
        <f t="shared" ref="BN124:BN143" si="266">AP124+AR124+AT124+AV124+AX124+AZ124+BB124+BD124+BF124+BH124+BJ124+BL124</f>
        <v>0</v>
      </c>
      <c r="BO124" s="161">
        <f t="shared" ref="BO124:BO143" si="267">AQ124+AS124+AU124+AW124+AY124+BA124+BC124+BE124+BG124+BI124+BK124+BM124</f>
        <v>0</v>
      </c>
      <c r="BP124" s="192"/>
      <c r="BQ124" s="192"/>
      <c r="BR124" s="192"/>
      <c r="BS124" s="192"/>
      <c r="BT124" s="156"/>
      <c r="BU124" s="156"/>
      <c r="BV124" s="156"/>
      <c r="BW124" s="156"/>
      <c r="BX124" s="156"/>
      <c r="BY124" s="156"/>
      <c r="BZ124" s="156"/>
      <c r="CA124" s="156"/>
    </row>
    <row r="125" spans="1:79" x14ac:dyDescent="0.2">
      <c r="A125" s="217" t="s">
        <v>246</v>
      </c>
      <c r="B125" s="153"/>
      <c r="C125" s="153"/>
      <c r="D125" s="153"/>
      <c r="E125" s="153"/>
      <c r="F125" s="153"/>
      <c r="G125" s="153"/>
      <c r="H125" s="153"/>
      <c r="I125" s="153"/>
      <c r="J125" s="153"/>
      <c r="K125" s="153"/>
      <c r="L125" s="153"/>
      <c r="M125" s="153"/>
      <c r="N125" s="153"/>
      <c r="O125" s="154"/>
      <c r="P125" s="154"/>
      <c r="Q125" s="154"/>
      <c r="R125" s="154"/>
      <c r="S125" s="154"/>
      <c r="T125" s="154"/>
      <c r="U125" s="154"/>
      <c r="V125" s="154"/>
      <c r="W125" s="154"/>
      <c r="X125" s="154"/>
      <c r="Y125" s="154"/>
      <c r="Z125" s="193">
        <f t="shared" si="264"/>
        <v>0</v>
      </c>
      <c r="AA125" s="161">
        <f t="shared" si="265"/>
        <v>0</v>
      </c>
      <c r="AB125" s="156"/>
      <c r="AC125" s="156"/>
      <c r="AD125" s="156"/>
      <c r="AE125" s="156"/>
      <c r="AF125" s="156"/>
      <c r="AG125" s="156"/>
      <c r="AH125" s="156"/>
      <c r="AI125" s="156"/>
      <c r="AJ125" s="156"/>
      <c r="AK125" s="156"/>
      <c r="AL125" s="156"/>
      <c r="AM125" s="156"/>
      <c r="AO125" s="153" t="s">
        <v>246</v>
      </c>
      <c r="AP125" s="153"/>
      <c r="AQ125" s="153"/>
      <c r="AR125" s="284">
        <v>0</v>
      </c>
      <c r="AS125" s="153"/>
      <c r="AT125" s="124">
        <v>1</v>
      </c>
      <c r="AU125" s="153"/>
      <c r="AV125" s="124">
        <v>1</v>
      </c>
      <c r="AW125" s="153"/>
      <c r="AX125" s="153"/>
      <c r="AY125" s="153"/>
      <c r="AZ125" s="153"/>
      <c r="BA125" s="153"/>
      <c r="BB125" s="153"/>
      <c r="BC125" s="154"/>
      <c r="BD125" s="154"/>
      <c r="BE125" s="154"/>
      <c r="BF125" s="154"/>
      <c r="BG125" s="154"/>
      <c r="BH125" s="154"/>
      <c r="BI125" s="154"/>
      <c r="BJ125" s="154"/>
      <c r="BK125" s="154"/>
      <c r="BL125" s="154"/>
      <c r="BM125" s="154"/>
      <c r="BN125" s="193">
        <f t="shared" si="266"/>
        <v>2</v>
      </c>
      <c r="BO125" s="161">
        <f t="shared" si="267"/>
        <v>0</v>
      </c>
      <c r="BP125" s="192"/>
      <c r="BQ125" s="192"/>
      <c r="BR125" s="192"/>
      <c r="BS125" s="192"/>
      <c r="BT125" s="156"/>
      <c r="BU125" s="156"/>
      <c r="BV125" s="156"/>
      <c r="BW125" s="156"/>
      <c r="BX125" s="156"/>
      <c r="BY125" s="156"/>
      <c r="BZ125" s="156"/>
      <c r="CA125" s="156"/>
    </row>
    <row r="126" spans="1:79" x14ac:dyDescent="0.2">
      <c r="A126" s="217" t="s">
        <v>247</v>
      </c>
      <c r="B126" s="153"/>
      <c r="C126" s="153"/>
      <c r="D126" s="153"/>
      <c r="E126" s="153"/>
      <c r="F126" s="153"/>
      <c r="G126" s="153"/>
      <c r="H126" s="153"/>
      <c r="I126" s="153"/>
      <c r="J126" s="153"/>
      <c r="K126" s="153"/>
      <c r="L126" s="153"/>
      <c r="M126" s="153"/>
      <c r="N126" s="153"/>
      <c r="O126" s="154"/>
      <c r="P126" s="154"/>
      <c r="Q126" s="154"/>
      <c r="R126" s="154"/>
      <c r="S126" s="154"/>
      <c r="T126" s="154"/>
      <c r="U126" s="154"/>
      <c r="V126" s="154"/>
      <c r="W126" s="154"/>
      <c r="X126" s="154"/>
      <c r="Y126" s="154"/>
      <c r="Z126" s="193">
        <f t="shared" si="264"/>
        <v>0</v>
      </c>
      <c r="AA126" s="161">
        <f t="shared" si="265"/>
        <v>0</v>
      </c>
      <c r="AB126" s="156"/>
      <c r="AC126" s="156"/>
      <c r="AD126" s="156"/>
      <c r="AE126" s="156"/>
      <c r="AF126" s="156"/>
      <c r="AG126" s="156"/>
      <c r="AH126" s="156"/>
      <c r="AI126" s="156"/>
      <c r="AJ126" s="156"/>
      <c r="AK126" s="156"/>
      <c r="AL126" s="156"/>
      <c r="AM126" s="156"/>
      <c r="AO126" s="153" t="s">
        <v>247</v>
      </c>
      <c r="AP126" s="153"/>
      <c r="AQ126" s="153"/>
      <c r="AR126" s="284">
        <v>1</v>
      </c>
      <c r="AS126" s="153"/>
      <c r="AT126" s="124"/>
      <c r="AU126" s="153"/>
      <c r="AV126" s="124"/>
      <c r="AW126" s="153"/>
      <c r="AX126" s="153"/>
      <c r="AY126" s="153"/>
      <c r="AZ126" s="153"/>
      <c r="BA126" s="153"/>
      <c r="BB126" s="153"/>
      <c r="BC126" s="154"/>
      <c r="BD126" s="154"/>
      <c r="BE126" s="154"/>
      <c r="BF126" s="154"/>
      <c r="BG126" s="154"/>
      <c r="BH126" s="154"/>
      <c r="BI126" s="154"/>
      <c r="BJ126" s="154"/>
      <c r="BK126" s="154"/>
      <c r="BL126" s="154"/>
      <c r="BM126" s="154"/>
      <c r="BN126" s="193">
        <f t="shared" si="266"/>
        <v>1</v>
      </c>
      <c r="BO126" s="161">
        <f t="shared" si="267"/>
        <v>0</v>
      </c>
      <c r="BP126" s="192"/>
      <c r="BQ126" s="192"/>
      <c r="BR126" s="192"/>
      <c r="BS126" s="192"/>
      <c r="BT126" s="156"/>
      <c r="BU126" s="156"/>
      <c r="BV126" s="156"/>
      <c r="BW126" s="156"/>
      <c r="BX126" s="156"/>
      <c r="BY126" s="156"/>
      <c r="BZ126" s="156"/>
      <c r="CA126" s="156"/>
    </row>
    <row r="127" spans="1:79" x14ac:dyDescent="0.2">
      <c r="A127" s="153" t="s">
        <v>248</v>
      </c>
      <c r="B127" s="153"/>
      <c r="C127" s="153"/>
      <c r="D127" s="153"/>
      <c r="E127" s="153"/>
      <c r="F127" s="153"/>
      <c r="G127" s="153"/>
      <c r="H127" s="153"/>
      <c r="I127" s="153"/>
      <c r="J127" s="153"/>
      <c r="K127" s="153"/>
      <c r="L127" s="153"/>
      <c r="M127" s="153"/>
      <c r="N127" s="153"/>
      <c r="O127" s="154"/>
      <c r="P127" s="154"/>
      <c r="Q127" s="154"/>
      <c r="R127" s="154"/>
      <c r="S127" s="154"/>
      <c r="T127" s="154"/>
      <c r="U127" s="154"/>
      <c r="V127" s="154"/>
      <c r="W127" s="154"/>
      <c r="X127" s="154"/>
      <c r="Y127" s="154"/>
      <c r="Z127" s="193">
        <f t="shared" si="264"/>
        <v>0</v>
      </c>
      <c r="AA127" s="161">
        <f t="shared" si="265"/>
        <v>0</v>
      </c>
      <c r="AB127" s="156"/>
      <c r="AC127" s="156"/>
      <c r="AD127" s="156"/>
      <c r="AE127" s="156"/>
      <c r="AF127" s="156"/>
      <c r="AG127" s="156"/>
      <c r="AH127" s="156"/>
      <c r="AI127" s="156"/>
      <c r="AJ127" s="156"/>
      <c r="AK127" s="156"/>
      <c r="AL127" s="156"/>
      <c r="AM127" s="156"/>
      <c r="AO127" s="153" t="s">
        <v>248</v>
      </c>
      <c r="AP127" s="153"/>
      <c r="AQ127" s="153"/>
      <c r="AR127" s="284">
        <v>0</v>
      </c>
      <c r="AS127" s="153"/>
      <c r="AT127" s="124"/>
      <c r="AU127" s="153"/>
      <c r="AV127" s="124">
        <v>30</v>
      </c>
      <c r="AW127" s="153"/>
      <c r="AX127" s="153"/>
      <c r="AY127" s="153"/>
      <c r="AZ127" s="153"/>
      <c r="BA127" s="153"/>
      <c r="BB127" s="153"/>
      <c r="BC127" s="154"/>
      <c r="BD127" s="154"/>
      <c r="BE127" s="154"/>
      <c r="BF127" s="154"/>
      <c r="BG127" s="154"/>
      <c r="BH127" s="154"/>
      <c r="BI127" s="154"/>
      <c r="BJ127" s="154"/>
      <c r="BK127" s="154"/>
      <c r="BL127" s="154"/>
      <c r="BM127" s="154"/>
      <c r="BN127" s="193">
        <f t="shared" si="266"/>
        <v>30</v>
      </c>
      <c r="BO127" s="161">
        <f t="shared" si="267"/>
        <v>0</v>
      </c>
      <c r="BP127" s="192"/>
      <c r="BQ127" s="192"/>
      <c r="BR127" s="192"/>
      <c r="BS127" s="192"/>
      <c r="BT127" s="156"/>
      <c r="BU127" s="156"/>
      <c r="BV127" s="156"/>
      <c r="BW127" s="156"/>
      <c r="BX127" s="156"/>
      <c r="BY127" s="156"/>
      <c r="BZ127" s="156"/>
      <c r="CA127" s="156"/>
    </row>
    <row r="128" spans="1:79" x14ac:dyDescent="0.2">
      <c r="A128" s="218" t="s">
        <v>249</v>
      </c>
      <c r="B128" s="153"/>
      <c r="C128" s="153"/>
      <c r="D128" s="153"/>
      <c r="E128" s="153"/>
      <c r="F128" s="153"/>
      <c r="G128" s="153"/>
      <c r="H128" s="153"/>
      <c r="I128" s="153"/>
      <c r="J128" s="153"/>
      <c r="K128" s="153"/>
      <c r="L128" s="153"/>
      <c r="M128" s="153"/>
      <c r="N128" s="153"/>
      <c r="O128" s="154"/>
      <c r="P128" s="154"/>
      <c r="Q128" s="154"/>
      <c r="R128" s="154"/>
      <c r="S128" s="154"/>
      <c r="T128" s="154"/>
      <c r="U128" s="154"/>
      <c r="V128" s="154"/>
      <c r="W128" s="154"/>
      <c r="X128" s="154"/>
      <c r="Y128" s="154"/>
      <c r="Z128" s="193">
        <f t="shared" si="264"/>
        <v>0</v>
      </c>
      <c r="AA128" s="161">
        <f t="shared" si="265"/>
        <v>0</v>
      </c>
      <c r="AB128" s="156"/>
      <c r="AC128" s="156"/>
      <c r="AD128" s="156"/>
      <c r="AE128" s="156"/>
      <c r="AF128" s="156"/>
      <c r="AG128" s="156"/>
      <c r="AH128" s="156"/>
      <c r="AI128" s="156"/>
      <c r="AJ128" s="156"/>
      <c r="AK128" s="156"/>
      <c r="AL128" s="156"/>
      <c r="AM128" s="156"/>
      <c r="AO128" s="153" t="s">
        <v>249</v>
      </c>
      <c r="AP128" s="153"/>
      <c r="AQ128" s="153"/>
      <c r="AR128" s="284">
        <v>5</v>
      </c>
      <c r="AS128" s="153"/>
      <c r="AT128" s="124">
        <v>3</v>
      </c>
      <c r="AU128" s="153"/>
      <c r="AV128" s="124">
        <v>7</v>
      </c>
      <c r="AW128" s="153"/>
      <c r="AX128" s="153"/>
      <c r="AY128" s="153"/>
      <c r="AZ128" s="153"/>
      <c r="BA128" s="153"/>
      <c r="BB128" s="153"/>
      <c r="BC128" s="154"/>
      <c r="BD128" s="154"/>
      <c r="BE128" s="154"/>
      <c r="BF128" s="154"/>
      <c r="BG128" s="154"/>
      <c r="BH128" s="154"/>
      <c r="BI128" s="154"/>
      <c r="BJ128" s="154"/>
      <c r="BK128" s="154"/>
      <c r="BL128" s="154"/>
      <c r="BM128" s="154"/>
      <c r="BN128" s="193">
        <f t="shared" si="266"/>
        <v>15</v>
      </c>
      <c r="BO128" s="161">
        <f t="shared" si="267"/>
        <v>0</v>
      </c>
      <c r="BP128" s="192"/>
      <c r="BQ128" s="192"/>
      <c r="BR128" s="192"/>
      <c r="BS128" s="192"/>
      <c r="BT128" s="156"/>
      <c r="BU128" s="156"/>
      <c r="BV128" s="156"/>
      <c r="BW128" s="156"/>
      <c r="BX128" s="156"/>
      <c r="BY128" s="156"/>
      <c r="BZ128" s="156"/>
      <c r="CA128" s="156"/>
    </row>
    <row r="129" spans="1:79" x14ac:dyDescent="0.2">
      <c r="A129" s="153" t="s">
        <v>250</v>
      </c>
      <c r="B129" s="153"/>
      <c r="C129" s="153"/>
      <c r="D129" s="153"/>
      <c r="E129" s="153"/>
      <c r="F129" s="153"/>
      <c r="G129" s="153"/>
      <c r="H129" s="153"/>
      <c r="I129" s="153"/>
      <c r="J129" s="153"/>
      <c r="K129" s="153"/>
      <c r="L129" s="153"/>
      <c r="M129" s="153"/>
      <c r="N129" s="153"/>
      <c r="O129" s="154"/>
      <c r="P129" s="154"/>
      <c r="Q129" s="154"/>
      <c r="R129" s="154"/>
      <c r="S129" s="154"/>
      <c r="T129" s="154"/>
      <c r="U129" s="154"/>
      <c r="V129" s="154"/>
      <c r="W129" s="154"/>
      <c r="X129" s="154"/>
      <c r="Y129" s="154"/>
      <c r="Z129" s="193">
        <f t="shared" si="264"/>
        <v>0</v>
      </c>
      <c r="AA129" s="161">
        <f t="shared" si="265"/>
        <v>0</v>
      </c>
      <c r="AB129" s="156"/>
      <c r="AC129" s="156"/>
      <c r="AD129" s="156"/>
      <c r="AE129" s="156"/>
      <c r="AF129" s="156"/>
      <c r="AG129" s="156"/>
      <c r="AH129" s="156"/>
      <c r="AI129" s="156"/>
      <c r="AJ129" s="156"/>
      <c r="AK129" s="156"/>
      <c r="AL129" s="156"/>
      <c r="AM129" s="156"/>
      <c r="AO129" s="153" t="s">
        <v>250</v>
      </c>
      <c r="AP129" s="153"/>
      <c r="AQ129" s="153"/>
      <c r="AR129" s="284">
        <v>0</v>
      </c>
      <c r="AS129" s="153"/>
      <c r="AT129" s="124">
        <v>1</v>
      </c>
      <c r="AU129" s="153"/>
      <c r="AV129" s="124"/>
      <c r="AW129" s="153"/>
      <c r="AX129" s="153"/>
      <c r="AY129" s="153"/>
      <c r="AZ129" s="153"/>
      <c r="BA129" s="153"/>
      <c r="BB129" s="153"/>
      <c r="BC129" s="154"/>
      <c r="BD129" s="154"/>
      <c r="BE129" s="154"/>
      <c r="BF129" s="154"/>
      <c r="BG129" s="154"/>
      <c r="BH129" s="154"/>
      <c r="BI129" s="154"/>
      <c r="BJ129" s="154"/>
      <c r="BK129" s="154"/>
      <c r="BL129" s="154"/>
      <c r="BM129" s="154"/>
      <c r="BN129" s="193">
        <f t="shared" si="266"/>
        <v>1</v>
      </c>
      <c r="BO129" s="161">
        <f t="shared" si="267"/>
        <v>0</v>
      </c>
      <c r="BP129" s="192"/>
      <c r="BQ129" s="192"/>
      <c r="BR129" s="192"/>
      <c r="BS129" s="192"/>
      <c r="BT129" s="156"/>
      <c r="BU129" s="156"/>
      <c r="BV129" s="156"/>
      <c r="BW129" s="156"/>
      <c r="BX129" s="156"/>
      <c r="BY129" s="156"/>
      <c r="BZ129" s="156"/>
      <c r="CA129" s="156"/>
    </row>
    <row r="130" spans="1:79" x14ac:dyDescent="0.2">
      <c r="A130" s="153" t="s">
        <v>251</v>
      </c>
      <c r="B130" s="153"/>
      <c r="C130" s="153"/>
      <c r="D130" s="153"/>
      <c r="E130" s="153"/>
      <c r="F130" s="153"/>
      <c r="G130" s="153"/>
      <c r="H130" s="153"/>
      <c r="I130" s="153"/>
      <c r="J130" s="153"/>
      <c r="K130" s="153"/>
      <c r="L130" s="153"/>
      <c r="M130" s="153"/>
      <c r="N130" s="153"/>
      <c r="O130" s="154"/>
      <c r="P130" s="154"/>
      <c r="Q130" s="154"/>
      <c r="R130" s="154"/>
      <c r="S130" s="154"/>
      <c r="T130" s="154"/>
      <c r="U130" s="154"/>
      <c r="V130" s="154"/>
      <c r="W130" s="154"/>
      <c r="X130" s="154"/>
      <c r="Y130" s="154"/>
      <c r="Z130" s="193">
        <f t="shared" si="264"/>
        <v>0</v>
      </c>
      <c r="AA130" s="161">
        <f t="shared" si="265"/>
        <v>0</v>
      </c>
      <c r="AB130" s="156"/>
      <c r="AC130" s="156"/>
      <c r="AD130" s="156"/>
      <c r="AE130" s="156"/>
      <c r="AF130" s="156"/>
      <c r="AG130" s="156"/>
      <c r="AH130" s="156"/>
      <c r="AI130" s="156"/>
      <c r="AJ130" s="156"/>
      <c r="AK130" s="156"/>
      <c r="AL130" s="156"/>
      <c r="AM130" s="156"/>
      <c r="AO130" s="153" t="s">
        <v>251</v>
      </c>
      <c r="AP130" s="153"/>
      <c r="AQ130" s="153"/>
      <c r="AR130" s="284">
        <v>0</v>
      </c>
      <c r="AS130" s="153"/>
      <c r="AT130" s="124"/>
      <c r="AU130" s="153"/>
      <c r="AV130" s="124"/>
      <c r="AW130" s="153"/>
      <c r="AX130" s="153"/>
      <c r="AY130" s="153"/>
      <c r="AZ130" s="153"/>
      <c r="BA130" s="153"/>
      <c r="BB130" s="153"/>
      <c r="BC130" s="154"/>
      <c r="BD130" s="154"/>
      <c r="BE130" s="154"/>
      <c r="BF130" s="154"/>
      <c r="BG130" s="154"/>
      <c r="BH130" s="154"/>
      <c r="BI130" s="154"/>
      <c r="BJ130" s="154"/>
      <c r="BK130" s="154"/>
      <c r="BL130" s="154"/>
      <c r="BM130" s="154"/>
      <c r="BN130" s="193">
        <f t="shared" si="266"/>
        <v>0</v>
      </c>
      <c r="BO130" s="161">
        <f t="shared" si="267"/>
        <v>0</v>
      </c>
      <c r="BP130" s="192"/>
      <c r="BQ130" s="192"/>
      <c r="BR130" s="192"/>
      <c r="BS130" s="192"/>
      <c r="BT130" s="156"/>
      <c r="BU130" s="156"/>
      <c r="BV130" s="156"/>
      <c r="BW130" s="156"/>
      <c r="BX130" s="156"/>
      <c r="BY130" s="156"/>
      <c r="BZ130" s="156"/>
      <c r="CA130" s="156"/>
    </row>
    <row r="131" spans="1:79" x14ac:dyDescent="0.2">
      <c r="A131" s="218" t="s">
        <v>252</v>
      </c>
      <c r="B131" s="153"/>
      <c r="C131" s="153"/>
      <c r="D131" s="153"/>
      <c r="E131" s="153"/>
      <c r="F131" s="153"/>
      <c r="G131" s="153"/>
      <c r="H131" s="153"/>
      <c r="I131" s="153"/>
      <c r="J131" s="153"/>
      <c r="K131" s="153"/>
      <c r="L131" s="153"/>
      <c r="M131" s="153"/>
      <c r="N131" s="153"/>
      <c r="O131" s="154"/>
      <c r="P131" s="154"/>
      <c r="Q131" s="154"/>
      <c r="R131" s="154"/>
      <c r="S131" s="154"/>
      <c r="T131" s="154"/>
      <c r="U131" s="154"/>
      <c r="V131" s="154"/>
      <c r="W131" s="154"/>
      <c r="X131" s="154"/>
      <c r="Y131" s="154"/>
      <c r="Z131" s="193">
        <f t="shared" si="264"/>
        <v>0</v>
      </c>
      <c r="AA131" s="161">
        <f t="shared" si="265"/>
        <v>0</v>
      </c>
      <c r="AB131" s="156"/>
      <c r="AC131" s="156"/>
      <c r="AD131" s="156"/>
      <c r="AE131" s="156"/>
      <c r="AF131" s="156"/>
      <c r="AG131" s="156"/>
      <c r="AH131" s="156"/>
      <c r="AI131" s="156"/>
      <c r="AJ131" s="156"/>
      <c r="AK131" s="156"/>
      <c r="AL131" s="156"/>
      <c r="AM131" s="156"/>
      <c r="AO131" s="153" t="s">
        <v>252</v>
      </c>
      <c r="AP131" s="153"/>
      <c r="AQ131" s="153"/>
      <c r="AR131" s="284">
        <v>91</v>
      </c>
      <c r="AS131" s="153"/>
      <c r="AT131" s="124">
        <v>112</v>
      </c>
      <c r="AU131" s="153"/>
      <c r="AV131" s="124">
        <v>74</v>
      </c>
      <c r="AW131" s="153"/>
      <c r="AX131" s="153"/>
      <c r="AY131" s="153"/>
      <c r="AZ131" s="153"/>
      <c r="BA131" s="153"/>
      <c r="BB131" s="153"/>
      <c r="BC131" s="154"/>
      <c r="BD131" s="154"/>
      <c r="BE131" s="154"/>
      <c r="BF131" s="154"/>
      <c r="BG131" s="154"/>
      <c r="BH131" s="154"/>
      <c r="BI131" s="154"/>
      <c r="BJ131" s="154"/>
      <c r="BK131" s="154"/>
      <c r="BL131" s="154"/>
      <c r="BM131" s="154"/>
      <c r="BN131" s="193">
        <f t="shared" si="266"/>
        <v>277</v>
      </c>
      <c r="BO131" s="161">
        <f t="shared" si="267"/>
        <v>0</v>
      </c>
      <c r="BP131" s="192"/>
      <c r="BQ131" s="192"/>
      <c r="BR131" s="192"/>
      <c r="BS131" s="192"/>
      <c r="BT131" s="156"/>
      <c r="BU131" s="156"/>
      <c r="BV131" s="156"/>
      <c r="BW131" s="156"/>
      <c r="BX131" s="156"/>
      <c r="BY131" s="156"/>
      <c r="BZ131" s="156"/>
      <c r="CA131" s="156"/>
    </row>
    <row r="132" spans="1:79" x14ac:dyDescent="0.2">
      <c r="A132" s="153" t="s">
        <v>253</v>
      </c>
      <c r="B132" s="153"/>
      <c r="C132" s="153"/>
      <c r="D132" s="153"/>
      <c r="E132" s="153"/>
      <c r="F132" s="153"/>
      <c r="G132" s="153"/>
      <c r="H132" s="153"/>
      <c r="I132" s="153"/>
      <c r="J132" s="153"/>
      <c r="K132" s="153"/>
      <c r="L132" s="153"/>
      <c r="M132" s="153"/>
      <c r="N132" s="153"/>
      <c r="O132" s="154"/>
      <c r="P132" s="154"/>
      <c r="Q132" s="154"/>
      <c r="R132" s="154"/>
      <c r="S132" s="154"/>
      <c r="T132" s="154"/>
      <c r="U132" s="154"/>
      <c r="V132" s="154"/>
      <c r="W132" s="154"/>
      <c r="X132" s="154"/>
      <c r="Y132" s="154"/>
      <c r="Z132" s="193">
        <f t="shared" si="264"/>
        <v>0</v>
      </c>
      <c r="AA132" s="161">
        <f t="shared" si="265"/>
        <v>0</v>
      </c>
      <c r="AB132" s="156"/>
      <c r="AC132" s="156"/>
      <c r="AD132" s="156"/>
      <c r="AE132" s="156"/>
      <c r="AF132" s="156"/>
      <c r="AG132" s="156"/>
      <c r="AH132" s="156"/>
      <c r="AI132" s="156"/>
      <c r="AJ132" s="156"/>
      <c r="AK132" s="156"/>
      <c r="AL132" s="156"/>
      <c r="AM132" s="156"/>
      <c r="AO132" s="153" t="s">
        <v>253</v>
      </c>
      <c r="AP132" s="153"/>
      <c r="AQ132" s="153"/>
      <c r="AR132" s="284">
        <v>0</v>
      </c>
      <c r="AS132" s="153"/>
      <c r="AT132" s="124"/>
      <c r="AU132" s="153"/>
      <c r="AV132" s="124"/>
      <c r="AW132" s="153"/>
      <c r="AX132" s="153"/>
      <c r="AY132" s="153"/>
      <c r="AZ132" s="153"/>
      <c r="BA132" s="153"/>
      <c r="BB132" s="153"/>
      <c r="BC132" s="154"/>
      <c r="BD132" s="154"/>
      <c r="BE132" s="154"/>
      <c r="BF132" s="154"/>
      <c r="BG132" s="154"/>
      <c r="BH132" s="154"/>
      <c r="BI132" s="154"/>
      <c r="BJ132" s="154"/>
      <c r="BK132" s="154"/>
      <c r="BL132" s="154"/>
      <c r="BM132" s="154"/>
      <c r="BN132" s="193">
        <f t="shared" si="266"/>
        <v>0</v>
      </c>
      <c r="BO132" s="161">
        <f t="shared" si="267"/>
        <v>0</v>
      </c>
      <c r="BP132" s="192"/>
      <c r="BQ132" s="192"/>
      <c r="BR132" s="192"/>
      <c r="BS132" s="192"/>
      <c r="BT132" s="156"/>
      <c r="BU132" s="156"/>
      <c r="BV132" s="156"/>
      <c r="BW132" s="156"/>
      <c r="BX132" s="156"/>
      <c r="BY132" s="156"/>
      <c r="BZ132" s="156"/>
      <c r="CA132" s="156"/>
    </row>
    <row r="133" spans="1:79" x14ac:dyDescent="0.2">
      <c r="A133" s="153" t="s">
        <v>254</v>
      </c>
      <c r="B133" s="153"/>
      <c r="C133" s="153"/>
      <c r="D133" s="153"/>
      <c r="E133" s="153"/>
      <c r="F133" s="153"/>
      <c r="G133" s="153"/>
      <c r="H133" s="153"/>
      <c r="I133" s="153"/>
      <c r="J133" s="153"/>
      <c r="K133" s="153"/>
      <c r="L133" s="153"/>
      <c r="M133" s="153"/>
      <c r="N133" s="153"/>
      <c r="O133" s="154"/>
      <c r="P133" s="154"/>
      <c r="Q133" s="154"/>
      <c r="R133" s="154"/>
      <c r="S133" s="154"/>
      <c r="T133" s="154"/>
      <c r="U133" s="154"/>
      <c r="V133" s="154"/>
      <c r="W133" s="154"/>
      <c r="X133" s="154"/>
      <c r="Y133" s="154"/>
      <c r="Z133" s="193">
        <f t="shared" si="264"/>
        <v>0</v>
      </c>
      <c r="AA133" s="161">
        <f t="shared" si="265"/>
        <v>0</v>
      </c>
      <c r="AB133" s="156"/>
      <c r="AC133" s="156"/>
      <c r="AD133" s="156"/>
      <c r="AE133" s="156"/>
      <c r="AF133" s="156"/>
      <c r="AG133" s="156"/>
      <c r="AH133" s="156"/>
      <c r="AI133" s="156"/>
      <c r="AJ133" s="156"/>
      <c r="AK133" s="156"/>
      <c r="AL133" s="156"/>
      <c r="AM133" s="156"/>
      <c r="AO133" s="153" t="s">
        <v>254</v>
      </c>
      <c r="AP133" s="153"/>
      <c r="AQ133" s="153"/>
      <c r="AR133" s="284">
        <v>6</v>
      </c>
      <c r="AS133" s="153"/>
      <c r="AT133" s="124"/>
      <c r="AU133" s="153"/>
      <c r="AV133" s="124">
        <v>1</v>
      </c>
      <c r="AW133" s="153"/>
      <c r="AX133" s="153"/>
      <c r="AY133" s="153"/>
      <c r="AZ133" s="153"/>
      <c r="BA133" s="153"/>
      <c r="BB133" s="153"/>
      <c r="BC133" s="154"/>
      <c r="BD133" s="154"/>
      <c r="BE133" s="154"/>
      <c r="BF133" s="154"/>
      <c r="BG133" s="154"/>
      <c r="BH133" s="154"/>
      <c r="BI133" s="154"/>
      <c r="BJ133" s="154"/>
      <c r="BK133" s="154"/>
      <c r="BL133" s="154"/>
      <c r="BM133" s="154"/>
      <c r="BN133" s="193">
        <f t="shared" si="266"/>
        <v>7</v>
      </c>
      <c r="BO133" s="161">
        <f t="shared" si="267"/>
        <v>0</v>
      </c>
      <c r="BP133" s="192"/>
      <c r="BQ133" s="192"/>
      <c r="BR133" s="192"/>
      <c r="BS133" s="192"/>
      <c r="BT133" s="156"/>
      <c r="BU133" s="156"/>
      <c r="BV133" s="156"/>
      <c r="BW133" s="156"/>
      <c r="BX133" s="156"/>
      <c r="BY133" s="156"/>
      <c r="BZ133" s="156"/>
      <c r="CA133" s="156"/>
    </row>
    <row r="134" spans="1:79" x14ac:dyDescent="0.2">
      <c r="A134" s="153" t="s">
        <v>255</v>
      </c>
      <c r="B134" s="153"/>
      <c r="C134" s="153"/>
      <c r="D134" s="153"/>
      <c r="E134" s="153"/>
      <c r="F134" s="153"/>
      <c r="G134" s="153"/>
      <c r="H134" s="153"/>
      <c r="I134" s="153"/>
      <c r="J134" s="153"/>
      <c r="K134" s="153"/>
      <c r="L134" s="153"/>
      <c r="M134" s="153"/>
      <c r="N134" s="153"/>
      <c r="O134" s="154"/>
      <c r="P134" s="154"/>
      <c r="Q134" s="154"/>
      <c r="R134" s="154"/>
      <c r="S134" s="154"/>
      <c r="T134" s="154"/>
      <c r="U134" s="154"/>
      <c r="V134" s="154"/>
      <c r="W134" s="154"/>
      <c r="X134" s="154"/>
      <c r="Y134" s="154"/>
      <c r="Z134" s="193">
        <f t="shared" si="264"/>
        <v>0</v>
      </c>
      <c r="AA134" s="161">
        <f t="shared" si="265"/>
        <v>0</v>
      </c>
      <c r="AB134" s="156"/>
      <c r="AC134" s="156"/>
      <c r="AD134" s="156"/>
      <c r="AE134" s="156"/>
      <c r="AF134" s="156"/>
      <c r="AG134" s="156"/>
      <c r="AH134" s="156"/>
      <c r="AI134" s="156"/>
      <c r="AJ134" s="156"/>
      <c r="AK134" s="156"/>
      <c r="AL134" s="156"/>
      <c r="AM134" s="156"/>
      <c r="AO134" s="153" t="s">
        <v>255</v>
      </c>
      <c r="AP134" s="153"/>
      <c r="AQ134" s="153"/>
      <c r="AR134" s="284">
        <v>14</v>
      </c>
      <c r="AS134" s="153"/>
      <c r="AT134" s="124">
        <v>2</v>
      </c>
      <c r="AU134" s="153"/>
      <c r="AV134" s="124">
        <v>5</v>
      </c>
      <c r="AW134" s="153"/>
      <c r="AX134" s="153"/>
      <c r="AY134" s="153"/>
      <c r="AZ134" s="153"/>
      <c r="BA134" s="153"/>
      <c r="BB134" s="153"/>
      <c r="BC134" s="154"/>
      <c r="BD134" s="154"/>
      <c r="BE134" s="154"/>
      <c r="BF134" s="154"/>
      <c r="BG134" s="154"/>
      <c r="BH134" s="154"/>
      <c r="BI134" s="154"/>
      <c r="BJ134" s="154"/>
      <c r="BK134" s="154"/>
      <c r="BL134" s="154"/>
      <c r="BM134" s="154"/>
      <c r="BN134" s="193">
        <f t="shared" si="266"/>
        <v>21</v>
      </c>
      <c r="BO134" s="161">
        <f t="shared" si="267"/>
        <v>0</v>
      </c>
      <c r="BP134" s="192"/>
      <c r="BQ134" s="192"/>
      <c r="BR134" s="192"/>
      <c r="BS134" s="192"/>
      <c r="BT134" s="156"/>
      <c r="BU134" s="156"/>
      <c r="BV134" s="156"/>
      <c r="BW134" s="156"/>
      <c r="BX134" s="156"/>
      <c r="BY134" s="156"/>
      <c r="BZ134" s="156"/>
      <c r="CA134" s="156"/>
    </row>
    <row r="135" spans="1:79" x14ac:dyDescent="0.2">
      <c r="A135" s="153" t="s">
        <v>256</v>
      </c>
      <c r="B135" s="153"/>
      <c r="C135" s="153"/>
      <c r="D135" s="153"/>
      <c r="E135" s="153"/>
      <c r="F135" s="153"/>
      <c r="G135" s="153"/>
      <c r="H135" s="153"/>
      <c r="I135" s="153"/>
      <c r="J135" s="153"/>
      <c r="K135" s="153"/>
      <c r="L135" s="153"/>
      <c r="M135" s="153"/>
      <c r="N135" s="153"/>
      <c r="O135" s="154"/>
      <c r="P135" s="154"/>
      <c r="Q135" s="154"/>
      <c r="R135" s="154"/>
      <c r="S135" s="154"/>
      <c r="T135" s="154"/>
      <c r="U135" s="154"/>
      <c r="V135" s="154"/>
      <c r="W135" s="154"/>
      <c r="X135" s="154"/>
      <c r="Y135" s="154"/>
      <c r="Z135" s="193">
        <f t="shared" si="264"/>
        <v>0</v>
      </c>
      <c r="AA135" s="161">
        <f t="shared" si="265"/>
        <v>0</v>
      </c>
      <c r="AB135" s="156"/>
      <c r="AC135" s="156"/>
      <c r="AD135" s="156"/>
      <c r="AE135" s="156"/>
      <c r="AF135" s="156"/>
      <c r="AG135" s="156"/>
      <c r="AH135" s="156"/>
      <c r="AI135" s="156"/>
      <c r="AJ135" s="156"/>
      <c r="AK135" s="156"/>
      <c r="AL135" s="156"/>
      <c r="AM135" s="156"/>
      <c r="AO135" s="153" t="s">
        <v>256</v>
      </c>
      <c r="AP135" s="153"/>
      <c r="AQ135" s="153"/>
      <c r="AR135" s="284">
        <v>3</v>
      </c>
      <c r="AS135" s="153"/>
      <c r="AT135" s="124">
        <v>44</v>
      </c>
      <c r="AU135" s="153"/>
      <c r="AV135" s="124">
        <v>2</v>
      </c>
      <c r="AW135" s="153"/>
      <c r="AX135" s="153"/>
      <c r="AY135" s="153"/>
      <c r="AZ135" s="153"/>
      <c r="BA135" s="153"/>
      <c r="BB135" s="153"/>
      <c r="BC135" s="154"/>
      <c r="BD135" s="154"/>
      <c r="BE135" s="154"/>
      <c r="BF135" s="154"/>
      <c r="BG135" s="154"/>
      <c r="BH135" s="154"/>
      <c r="BI135" s="154"/>
      <c r="BJ135" s="154"/>
      <c r="BK135" s="154"/>
      <c r="BL135" s="154"/>
      <c r="BM135" s="154"/>
      <c r="BN135" s="193">
        <f t="shared" si="266"/>
        <v>49</v>
      </c>
      <c r="BO135" s="161">
        <f t="shared" si="267"/>
        <v>0</v>
      </c>
      <c r="BP135" s="192"/>
      <c r="BQ135" s="192"/>
      <c r="BR135" s="192"/>
      <c r="BS135" s="192"/>
      <c r="BT135" s="156"/>
      <c r="BU135" s="156"/>
      <c r="BV135" s="156"/>
      <c r="BW135" s="156"/>
      <c r="BX135" s="156"/>
      <c r="BY135" s="156"/>
      <c r="BZ135" s="156"/>
      <c r="CA135" s="156"/>
    </row>
    <row r="136" spans="1:79" x14ac:dyDescent="0.2">
      <c r="A136" s="153" t="s">
        <v>257</v>
      </c>
      <c r="B136" s="153"/>
      <c r="C136" s="153"/>
      <c r="D136" s="153"/>
      <c r="E136" s="153"/>
      <c r="F136" s="153"/>
      <c r="G136" s="153"/>
      <c r="H136" s="153"/>
      <c r="I136" s="153"/>
      <c r="J136" s="153"/>
      <c r="K136" s="153"/>
      <c r="L136" s="153"/>
      <c r="M136" s="153"/>
      <c r="N136" s="153"/>
      <c r="O136" s="154"/>
      <c r="P136" s="154"/>
      <c r="Q136" s="154"/>
      <c r="R136" s="154"/>
      <c r="S136" s="154"/>
      <c r="T136" s="154"/>
      <c r="U136" s="154"/>
      <c r="V136" s="154"/>
      <c r="W136" s="154"/>
      <c r="X136" s="154"/>
      <c r="Y136" s="154"/>
      <c r="Z136" s="193">
        <f t="shared" si="264"/>
        <v>0</v>
      </c>
      <c r="AA136" s="161">
        <f t="shared" si="265"/>
        <v>0</v>
      </c>
      <c r="AB136" s="156"/>
      <c r="AC136" s="156"/>
      <c r="AD136" s="156"/>
      <c r="AE136" s="156"/>
      <c r="AF136" s="156"/>
      <c r="AG136" s="156"/>
      <c r="AH136" s="156"/>
      <c r="AI136" s="156"/>
      <c r="AJ136" s="156"/>
      <c r="AK136" s="156"/>
      <c r="AL136" s="156"/>
      <c r="AM136" s="156"/>
      <c r="AO136" s="153" t="s">
        <v>257</v>
      </c>
      <c r="AP136" s="153"/>
      <c r="AQ136" s="153"/>
      <c r="AR136" s="284">
        <v>0</v>
      </c>
      <c r="AS136" s="153"/>
      <c r="AT136" s="124">
        <v>8</v>
      </c>
      <c r="AU136" s="153"/>
      <c r="AV136" s="124">
        <v>8</v>
      </c>
      <c r="AW136" s="153"/>
      <c r="AX136" s="153"/>
      <c r="AY136" s="153"/>
      <c r="AZ136" s="153"/>
      <c r="BA136" s="153"/>
      <c r="BB136" s="153"/>
      <c r="BC136" s="154"/>
      <c r="BD136" s="154"/>
      <c r="BE136" s="154"/>
      <c r="BF136" s="154"/>
      <c r="BG136" s="154"/>
      <c r="BH136" s="154"/>
      <c r="BI136" s="154"/>
      <c r="BJ136" s="154"/>
      <c r="BK136" s="154"/>
      <c r="BL136" s="154"/>
      <c r="BM136" s="154"/>
      <c r="BN136" s="193">
        <f t="shared" si="266"/>
        <v>16</v>
      </c>
      <c r="BO136" s="161">
        <f t="shared" si="267"/>
        <v>0</v>
      </c>
      <c r="BP136" s="192"/>
      <c r="BQ136" s="192"/>
      <c r="BR136" s="192"/>
      <c r="BS136" s="192"/>
      <c r="BT136" s="156"/>
      <c r="BU136" s="156"/>
      <c r="BV136" s="156"/>
      <c r="BW136" s="156"/>
      <c r="BX136" s="156"/>
      <c r="BY136" s="156"/>
      <c r="BZ136" s="156"/>
      <c r="CA136" s="156"/>
    </row>
    <row r="137" spans="1:79" x14ac:dyDescent="0.2">
      <c r="A137" s="153" t="s">
        <v>258</v>
      </c>
      <c r="B137" s="153"/>
      <c r="C137" s="153"/>
      <c r="D137" s="153"/>
      <c r="E137" s="153"/>
      <c r="F137" s="153"/>
      <c r="G137" s="153"/>
      <c r="H137" s="153"/>
      <c r="I137" s="153"/>
      <c r="J137" s="153"/>
      <c r="K137" s="153"/>
      <c r="L137" s="153"/>
      <c r="M137" s="153"/>
      <c r="N137" s="153"/>
      <c r="O137" s="154"/>
      <c r="P137" s="154"/>
      <c r="Q137" s="154"/>
      <c r="R137" s="154"/>
      <c r="S137" s="154"/>
      <c r="T137" s="154"/>
      <c r="U137" s="154"/>
      <c r="V137" s="154"/>
      <c r="W137" s="154"/>
      <c r="X137" s="154"/>
      <c r="Y137" s="154"/>
      <c r="Z137" s="193">
        <f t="shared" si="264"/>
        <v>0</v>
      </c>
      <c r="AA137" s="161">
        <f t="shared" si="265"/>
        <v>0</v>
      </c>
      <c r="AB137" s="156"/>
      <c r="AC137" s="156"/>
      <c r="AD137" s="156"/>
      <c r="AE137" s="156"/>
      <c r="AF137" s="156"/>
      <c r="AG137" s="156"/>
      <c r="AH137" s="156"/>
      <c r="AI137" s="156"/>
      <c r="AJ137" s="156"/>
      <c r="AK137" s="156"/>
      <c r="AL137" s="156"/>
      <c r="AM137" s="156"/>
      <c r="AO137" s="153" t="s">
        <v>258</v>
      </c>
      <c r="AP137" s="153"/>
      <c r="AQ137" s="153"/>
      <c r="AR137" s="284">
        <v>0</v>
      </c>
      <c r="AS137" s="153"/>
      <c r="AT137" s="124"/>
      <c r="AU137" s="153"/>
      <c r="AV137" s="124"/>
      <c r="AW137" s="153"/>
      <c r="AX137" s="153"/>
      <c r="AY137" s="153"/>
      <c r="AZ137" s="153"/>
      <c r="BA137" s="153"/>
      <c r="BB137" s="153"/>
      <c r="BC137" s="154"/>
      <c r="BD137" s="154"/>
      <c r="BE137" s="154"/>
      <c r="BF137" s="154"/>
      <c r="BG137" s="154"/>
      <c r="BH137" s="154"/>
      <c r="BI137" s="154"/>
      <c r="BJ137" s="154"/>
      <c r="BK137" s="154"/>
      <c r="BL137" s="154"/>
      <c r="BM137" s="154"/>
      <c r="BN137" s="193">
        <f t="shared" si="266"/>
        <v>0</v>
      </c>
      <c r="BO137" s="161">
        <f t="shared" si="267"/>
        <v>0</v>
      </c>
      <c r="BP137" s="192"/>
      <c r="BQ137" s="192"/>
      <c r="BR137" s="192"/>
      <c r="BS137" s="192"/>
      <c r="BT137" s="156"/>
      <c r="BU137" s="156"/>
      <c r="BV137" s="156"/>
      <c r="BW137" s="156"/>
      <c r="BX137" s="156"/>
      <c r="BY137" s="156"/>
      <c r="BZ137" s="156"/>
      <c r="CA137" s="156"/>
    </row>
    <row r="138" spans="1:79" x14ac:dyDescent="0.2">
      <c r="A138" s="153" t="s">
        <v>259</v>
      </c>
      <c r="B138" s="153"/>
      <c r="C138" s="153"/>
      <c r="D138" s="153"/>
      <c r="E138" s="153"/>
      <c r="F138" s="153"/>
      <c r="G138" s="153"/>
      <c r="H138" s="153"/>
      <c r="I138" s="153"/>
      <c r="J138" s="153"/>
      <c r="K138" s="153"/>
      <c r="L138" s="153"/>
      <c r="M138" s="153"/>
      <c r="N138" s="153"/>
      <c r="O138" s="154"/>
      <c r="P138" s="154"/>
      <c r="Q138" s="154"/>
      <c r="R138" s="154"/>
      <c r="S138" s="154"/>
      <c r="T138" s="154"/>
      <c r="U138" s="154"/>
      <c r="V138" s="154"/>
      <c r="W138" s="154"/>
      <c r="X138" s="154"/>
      <c r="Y138" s="154"/>
      <c r="Z138" s="193">
        <f t="shared" si="264"/>
        <v>0</v>
      </c>
      <c r="AA138" s="161">
        <f t="shared" si="265"/>
        <v>0</v>
      </c>
      <c r="AB138" s="156"/>
      <c r="AC138" s="156"/>
      <c r="AD138" s="156"/>
      <c r="AE138" s="156"/>
      <c r="AF138" s="156"/>
      <c r="AG138" s="156"/>
      <c r="AH138" s="156"/>
      <c r="AI138" s="156"/>
      <c r="AJ138" s="156"/>
      <c r="AK138" s="156"/>
      <c r="AL138" s="156"/>
      <c r="AM138" s="156"/>
      <c r="AO138" s="153" t="s">
        <v>259</v>
      </c>
      <c r="AP138" s="153"/>
      <c r="AQ138" s="153"/>
      <c r="AR138" s="284">
        <v>0</v>
      </c>
      <c r="AS138" s="153"/>
      <c r="AT138" s="124"/>
      <c r="AU138" s="153"/>
      <c r="AV138" s="124"/>
      <c r="AW138" s="153"/>
      <c r="AX138" s="153"/>
      <c r="AY138" s="153"/>
      <c r="AZ138" s="153"/>
      <c r="BA138" s="153"/>
      <c r="BB138" s="153"/>
      <c r="BC138" s="154"/>
      <c r="BD138" s="154"/>
      <c r="BE138" s="154"/>
      <c r="BF138" s="154"/>
      <c r="BG138" s="154"/>
      <c r="BH138" s="154"/>
      <c r="BI138" s="154"/>
      <c r="BJ138" s="154"/>
      <c r="BK138" s="154"/>
      <c r="BL138" s="154"/>
      <c r="BM138" s="154"/>
      <c r="BN138" s="193">
        <f t="shared" si="266"/>
        <v>0</v>
      </c>
      <c r="BO138" s="161">
        <f t="shared" si="267"/>
        <v>0</v>
      </c>
      <c r="BP138" s="192"/>
      <c r="BQ138" s="192"/>
      <c r="BR138" s="192"/>
      <c r="BS138" s="192"/>
      <c r="BT138" s="156"/>
      <c r="BU138" s="156"/>
      <c r="BV138" s="156"/>
      <c r="BW138" s="156"/>
      <c r="BX138" s="156"/>
      <c r="BY138" s="156"/>
      <c r="BZ138" s="156"/>
      <c r="CA138" s="156"/>
    </row>
    <row r="139" spans="1:79" x14ac:dyDescent="0.2">
      <c r="A139" s="153" t="s">
        <v>260</v>
      </c>
      <c r="B139" s="153"/>
      <c r="C139" s="153"/>
      <c r="D139" s="153"/>
      <c r="E139" s="153"/>
      <c r="F139" s="153"/>
      <c r="G139" s="153"/>
      <c r="H139" s="153"/>
      <c r="I139" s="153"/>
      <c r="J139" s="153"/>
      <c r="K139" s="153"/>
      <c r="L139" s="153"/>
      <c r="M139" s="153"/>
      <c r="N139" s="153"/>
      <c r="O139" s="154"/>
      <c r="P139" s="154"/>
      <c r="Q139" s="154"/>
      <c r="R139" s="154"/>
      <c r="S139" s="154"/>
      <c r="T139" s="154"/>
      <c r="U139" s="154"/>
      <c r="V139" s="154"/>
      <c r="W139" s="154"/>
      <c r="X139" s="154"/>
      <c r="Y139" s="154"/>
      <c r="Z139" s="193">
        <f t="shared" si="264"/>
        <v>0</v>
      </c>
      <c r="AA139" s="161">
        <f t="shared" si="265"/>
        <v>0</v>
      </c>
      <c r="AB139" s="156"/>
      <c r="AC139" s="156"/>
      <c r="AD139" s="156"/>
      <c r="AE139" s="156"/>
      <c r="AF139" s="156"/>
      <c r="AG139" s="156"/>
      <c r="AH139" s="156"/>
      <c r="AI139" s="156"/>
      <c r="AJ139" s="156"/>
      <c r="AK139" s="156"/>
      <c r="AL139" s="156"/>
      <c r="AM139" s="156"/>
      <c r="AO139" s="153" t="s">
        <v>260</v>
      </c>
      <c r="AP139" s="153"/>
      <c r="AQ139" s="153"/>
      <c r="AR139" s="284">
        <v>1</v>
      </c>
      <c r="AS139" s="153"/>
      <c r="AT139" s="124"/>
      <c r="AU139" s="153"/>
      <c r="AV139" s="124"/>
      <c r="AW139" s="153"/>
      <c r="AX139" s="153"/>
      <c r="AY139" s="153"/>
      <c r="AZ139" s="153"/>
      <c r="BA139" s="153"/>
      <c r="BB139" s="153"/>
      <c r="BC139" s="154"/>
      <c r="BD139" s="154"/>
      <c r="BE139" s="154"/>
      <c r="BF139" s="154"/>
      <c r="BG139" s="154"/>
      <c r="BH139" s="154"/>
      <c r="BI139" s="154"/>
      <c r="BJ139" s="154"/>
      <c r="BK139" s="154"/>
      <c r="BL139" s="154"/>
      <c r="BM139" s="154"/>
      <c r="BN139" s="193">
        <f t="shared" si="266"/>
        <v>1</v>
      </c>
      <c r="BO139" s="161">
        <f t="shared" si="267"/>
        <v>0</v>
      </c>
      <c r="BP139" s="192"/>
      <c r="BQ139" s="192"/>
      <c r="BR139" s="192"/>
      <c r="BS139" s="192"/>
      <c r="BT139" s="156"/>
      <c r="BU139" s="156"/>
      <c r="BV139" s="156"/>
      <c r="BW139" s="156"/>
      <c r="BX139" s="156"/>
      <c r="BY139" s="156"/>
      <c r="BZ139" s="156"/>
      <c r="CA139" s="156"/>
    </row>
    <row r="140" spans="1:79" x14ac:dyDescent="0.2">
      <c r="A140" s="153" t="s">
        <v>261</v>
      </c>
      <c r="B140" s="153"/>
      <c r="C140" s="153"/>
      <c r="D140" s="153"/>
      <c r="E140" s="153"/>
      <c r="F140" s="153"/>
      <c r="G140" s="153"/>
      <c r="H140" s="153"/>
      <c r="I140" s="153"/>
      <c r="J140" s="153"/>
      <c r="K140" s="153"/>
      <c r="L140" s="153"/>
      <c r="M140" s="153"/>
      <c r="N140" s="153"/>
      <c r="O140" s="154"/>
      <c r="P140" s="154"/>
      <c r="Q140" s="154"/>
      <c r="R140" s="154"/>
      <c r="S140" s="154"/>
      <c r="T140" s="154"/>
      <c r="U140" s="154"/>
      <c r="V140" s="154"/>
      <c r="W140" s="154"/>
      <c r="X140" s="154"/>
      <c r="Y140" s="154"/>
      <c r="Z140" s="193">
        <f t="shared" si="264"/>
        <v>0</v>
      </c>
      <c r="AA140" s="161">
        <f t="shared" si="265"/>
        <v>0</v>
      </c>
      <c r="AB140" s="156"/>
      <c r="AC140" s="156"/>
      <c r="AD140" s="156"/>
      <c r="AE140" s="156"/>
      <c r="AF140" s="156"/>
      <c r="AG140" s="156"/>
      <c r="AH140" s="156"/>
      <c r="AI140" s="156"/>
      <c r="AJ140" s="156"/>
      <c r="AK140" s="156"/>
      <c r="AL140" s="156"/>
      <c r="AM140" s="156"/>
      <c r="AO140" s="153" t="s">
        <v>261</v>
      </c>
      <c r="AP140" s="153"/>
      <c r="AQ140" s="153"/>
      <c r="AR140" s="284">
        <v>0</v>
      </c>
      <c r="AS140" s="153"/>
      <c r="AT140" s="124"/>
      <c r="AU140" s="153"/>
      <c r="AV140" s="124"/>
      <c r="AW140" s="153"/>
      <c r="AX140" s="153"/>
      <c r="AY140" s="153"/>
      <c r="AZ140" s="153"/>
      <c r="BA140" s="153"/>
      <c r="BB140" s="153"/>
      <c r="BC140" s="154"/>
      <c r="BD140" s="154"/>
      <c r="BE140" s="154"/>
      <c r="BF140" s="154"/>
      <c r="BG140" s="154"/>
      <c r="BH140" s="154"/>
      <c r="BI140" s="154"/>
      <c r="BJ140" s="154"/>
      <c r="BK140" s="154"/>
      <c r="BL140" s="154"/>
      <c r="BM140" s="154"/>
      <c r="BN140" s="193">
        <f t="shared" si="266"/>
        <v>0</v>
      </c>
      <c r="BO140" s="161">
        <f t="shared" si="267"/>
        <v>0</v>
      </c>
      <c r="BP140" s="192"/>
      <c r="BQ140" s="192"/>
      <c r="BR140" s="192"/>
      <c r="BS140" s="192"/>
      <c r="BT140" s="156"/>
      <c r="BU140" s="156"/>
      <c r="BV140" s="156"/>
      <c r="BW140" s="156"/>
      <c r="BX140" s="156"/>
      <c r="BY140" s="156"/>
      <c r="BZ140" s="156"/>
      <c r="CA140" s="156"/>
    </row>
    <row r="141" spans="1:79" x14ac:dyDescent="0.2">
      <c r="A141" s="218" t="s">
        <v>262</v>
      </c>
      <c r="B141" s="153"/>
      <c r="C141" s="153"/>
      <c r="D141" s="153"/>
      <c r="E141" s="153"/>
      <c r="F141" s="153"/>
      <c r="G141" s="153"/>
      <c r="H141" s="153"/>
      <c r="I141" s="153"/>
      <c r="J141" s="153"/>
      <c r="K141" s="153"/>
      <c r="L141" s="153"/>
      <c r="M141" s="153"/>
      <c r="N141" s="153"/>
      <c r="O141" s="154"/>
      <c r="P141" s="154"/>
      <c r="Q141" s="154"/>
      <c r="R141" s="154"/>
      <c r="S141" s="154"/>
      <c r="T141" s="154"/>
      <c r="U141" s="154"/>
      <c r="V141" s="154"/>
      <c r="W141" s="154"/>
      <c r="X141" s="154"/>
      <c r="Y141" s="154"/>
      <c r="Z141" s="193">
        <f t="shared" si="264"/>
        <v>0</v>
      </c>
      <c r="AA141" s="161">
        <f t="shared" si="265"/>
        <v>0</v>
      </c>
      <c r="AB141" s="156"/>
      <c r="AC141" s="156"/>
      <c r="AD141" s="156"/>
      <c r="AE141" s="156"/>
      <c r="AF141" s="156"/>
      <c r="AG141" s="156"/>
      <c r="AH141" s="156"/>
      <c r="AI141" s="156"/>
      <c r="AJ141" s="156"/>
      <c r="AK141" s="156"/>
      <c r="AL141" s="156"/>
      <c r="AM141" s="156"/>
      <c r="AO141" s="153" t="s">
        <v>262</v>
      </c>
      <c r="AP141" s="153"/>
      <c r="AQ141" s="153"/>
      <c r="AR141" s="284">
        <v>0</v>
      </c>
      <c r="AS141" s="153"/>
      <c r="AT141" s="124"/>
      <c r="AU141" s="153"/>
      <c r="AV141" s="124">
        <v>2</v>
      </c>
      <c r="AW141" s="153"/>
      <c r="AX141" s="153"/>
      <c r="AY141" s="153"/>
      <c r="AZ141" s="153"/>
      <c r="BA141" s="153"/>
      <c r="BB141" s="153"/>
      <c r="BC141" s="154"/>
      <c r="BD141" s="154"/>
      <c r="BE141" s="154"/>
      <c r="BF141" s="154"/>
      <c r="BG141" s="154"/>
      <c r="BH141" s="154"/>
      <c r="BI141" s="154"/>
      <c r="BJ141" s="154"/>
      <c r="BK141" s="154"/>
      <c r="BL141" s="154"/>
      <c r="BM141" s="154"/>
      <c r="BN141" s="193">
        <f t="shared" si="266"/>
        <v>2</v>
      </c>
      <c r="BO141" s="161">
        <f t="shared" si="267"/>
        <v>0</v>
      </c>
      <c r="BP141" s="192"/>
      <c r="BQ141" s="192"/>
      <c r="BR141" s="192"/>
      <c r="BS141" s="192"/>
      <c r="BT141" s="156"/>
      <c r="BU141" s="156"/>
      <c r="BV141" s="156"/>
      <c r="BW141" s="156"/>
      <c r="BX141" s="156"/>
      <c r="BY141" s="156"/>
      <c r="BZ141" s="156"/>
      <c r="CA141" s="156"/>
    </row>
    <row r="142" spans="1:79" x14ac:dyDescent="0.2">
      <c r="A142" s="218" t="s">
        <v>263</v>
      </c>
      <c r="B142" s="153"/>
      <c r="C142" s="153"/>
      <c r="D142" s="153"/>
      <c r="E142" s="153"/>
      <c r="F142" s="153"/>
      <c r="G142" s="153"/>
      <c r="H142" s="153"/>
      <c r="I142" s="153"/>
      <c r="J142" s="153"/>
      <c r="K142" s="153"/>
      <c r="L142" s="153"/>
      <c r="M142" s="153"/>
      <c r="N142" s="153"/>
      <c r="O142" s="154"/>
      <c r="P142" s="154"/>
      <c r="Q142" s="154"/>
      <c r="R142" s="154"/>
      <c r="S142" s="154"/>
      <c r="T142" s="154"/>
      <c r="U142" s="154"/>
      <c r="V142" s="154"/>
      <c r="W142" s="154"/>
      <c r="X142" s="154"/>
      <c r="Y142" s="154"/>
      <c r="Z142" s="193">
        <f t="shared" si="264"/>
        <v>0</v>
      </c>
      <c r="AA142" s="161">
        <f t="shared" si="265"/>
        <v>0</v>
      </c>
      <c r="AB142" s="156"/>
      <c r="AC142" s="156"/>
      <c r="AD142" s="156"/>
      <c r="AE142" s="156"/>
      <c r="AF142" s="156"/>
      <c r="AG142" s="156"/>
      <c r="AH142" s="156"/>
      <c r="AI142" s="156"/>
      <c r="AJ142" s="156"/>
      <c r="AK142" s="156"/>
      <c r="AL142" s="156"/>
      <c r="AM142" s="156"/>
      <c r="AO142" s="153" t="s">
        <v>263</v>
      </c>
      <c r="AP142" s="153">
        <v>1</v>
      </c>
      <c r="AQ142" s="153"/>
      <c r="AR142" s="284">
        <v>2</v>
      </c>
      <c r="AS142" s="153"/>
      <c r="AT142" s="124">
        <v>10</v>
      </c>
      <c r="AU142" s="153"/>
      <c r="AV142" s="124">
        <v>3</v>
      </c>
      <c r="AW142" s="153"/>
      <c r="AX142" s="153"/>
      <c r="AY142" s="153"/>
      <c r="AZ142" s="153"/>
      <c r="BA142" s="153"/>
      <c r="BB142" s="153"/>
      <c r="BC142" s="154"/>
      <c r="BD142" s="154"/>
      <c r="BE142" s="154"/>
      <c r="BF142" s="154"/>
      <c r="BG142" s="154"/>
      <c r="BH142" s="154"/>
      <c r="BI142" s="154"/>
      <c r="BJ142" s="154"/>
      <c r="BK142" s="154"/>
      <c r="BL142" s="154"/>
      <c r="BM142" s="154"/>
      <c r="BN142" s="193">
        <f t="shared" si="266"/>
        <v>16</v>
      </c>
      <c r="BO142" s="161">
        <f t="shared" si="267"/>
        <v>0</v>
      </c>
      <c r="BP142" s="192"/>
      <c r="BQ142" s="192"/>
      <c r="BR142" s="192"/>
      <c r="BS142" s="192"/>
      <c r="BT142" s="156"/>
      <c r="BU142" s="156"/>
      <c r="BV142" s="156"/>
      <c r="BW142" s="156"/>
      <c r="BX142" s="156"/>
      <c r="BY142" s="156"/>
      <c r="BZ142" s="156"/>
      <c r="CA142" s="156"/>
    </row>
    <row r="143" spans="1:79" x14ac:dyDescent="0.2">
      <c r="A143" s="153" t="s">
        <v>264</v>
      </c>
      <c r="B143" s="153"/>
      <c r="C143" s="153"/>
      <c r="D143" s="153"/>
      <c r="E143" s="153"/>
      <c r="F143" s="153"/>
      <c r="G143" s="153"/>
      <c r="H143" s="153"/>
      <c r="I143" s="153"/>
      <c r="J143" s="153"/>
      <c r="K143" s="153"/>
      <c r="L143" s="153"/>
      <c r="M143" s="153"/>
      <c r="N143" s="153"/>
      <c r="O143" s="154"/>
      <c r="P143" s="154"/>
      <c r="Q143" s="154"/>
      <c r="R143" s="154"/>
      <c r="S143" s="154"/>
      <c r="T143" s="154"/>
      <c r="U143" s="154"/>
      <c r="V143" s="154"/>
      <c r="W143" s="154"/>
      <c r="X143" s="154"/>
      <c r="Y143" s="154"/>
      <c r="Z143" s="193">
        <f t="shared" si="264"/>
        <v>0</v>
      </c>
      <c r="AA143" s="161">
        <f t="shared" si="265"/>
        <v>0</v>
      </c>
      <c r="AB143" s="156"/>
      <c r="AC143" s="156"/>
      <c r="AD143" s="156"/>
      <c r="AE143" s="156"/>
      <c r="AF143" s="156"/>
      <c r="AG143" s="156"/>
      <c r="AH143" s="156"/>
      <c r="AI143" s="156"/>
      <c r="AJ143" s="156"/>
      <c r="AK143" s="156"/>
      <c r="AL143" s="156"/>
      <c r="AM143" s="156"/>
      <c r="AO143" s="153" t="s">
        <v>264</v>
      </c>
      <c r="AP143" s="153"/>
      <c r="AQ143" s="153"/>
      <c r="AR143" s="284">
        <v>0</v>
      </c>
      <c r="AS143" s="153"/>
      <c r="AT143" s="124"/>
      <c r="AU143" s="153"/>
      <c r="AV143" s="124"/>
      <c r="AW143" s="153"/>
      <c r="AX143" s="153"/>
      <c r="AY143" s="153"/>
      <c r="AZ143" s="153"/>
      <c r="BA143" s="153"/>
      <c r="BB143" s="153"/>
      <c r="BC143" s="154"/>
      <c r="BD143" s="154"/>
      <c r="BE143" s="154"/>
      <c r="BF143" s="154"/>
      <c r="BG143" s="154"/>
      <c r="BH143" s="154"/>
      <c r="BI143" s="154"/>
      <c r="BJ143" s="154"/>
      <c r="BK143" s="154"/>
      <c r="BL143" s="154"/>
      <c r="BM143" s="154"/>
      <c r="BN143" s="193">
        <f t="shared" si="266"/>
        <v>0</v>
      </c>
      <c r="BO143" s="161">
        <f t="shared" si="267"/>
        <v>0</v>
      </c>
      <c r="BP143" s="192"/>
      <c r="BQ143" s="192"/>
      <c r="BR143" s="192"/>
      <c r="BS143" s="192"/>
      <c r="BT143" s="156"/>
      <c r="BU143" s="156"/>
      <c r="BV143" s="156"/>
      <c r="BW143" s="156"/>
      <c r="BX143" s="156"/>
      <c r="BY143" s="156"/>
      <c r="BZ143" s="156"/>
      <c r="CA143" s="156"/>
    </row>
    <row r="144" spans="1:79" x14ac:dyDescent="0.2">
      <c r="A144" s="158" t="s">
        <v>265</v>
      </c>
      <c r="B144" s="155">
        <f t="shared" ref="B144:AM144" si="268">SUM(B123:B143)</f>
        <v>20</v>
      </c>
      <c r="C144" s="161">
        <f t="shared" si="268"/>
        <v>245740000</v>
      </c>
      <c r="D144" s="155">
        <f t="shared" si="268"/>
        <v>64</v>
      </c>
      <c r="E144" s="155">
        <f t="shared" si="268"/>
        <v>0</v>
      </c>
      <c r="F144" s="155">
        <f t="shared" si="268"/>
        <v>70</v>
      </c>
      <c r="G144" s="155">
        <f t="shared" si="268"/>
        <v>0</v>
      </c>
      <c r="H144" s="155">
        <f t="shared" si="268"/>
        <v>70</v>
      </c>
      <c r="I144" s="155">
        <f t="shared" si="268"/>
        <v>0</v>
      </c>
      <c r="J144" s="155">
        <f t="shared" si="268"/>
        <v>70</v>
      </c>
      <c r="K144" s="155">
        <f t="shared" si="268"/>
        <v>0</v>
      </c>
      <c r="L144" s="155">
        <f t="shared" si="268"/>
        <v>70</v>
      </c>
      <c r="M144" s="155">
        <f t="shared" si="268"/>
        <v>0</v>
      </c>
      <c r="N144" s="155">
        <f>SUM(N123:N143)</f>
        <v>70</v>
      </c>
      <c r="O144" s="155">
        <f>SUM(O123:O143)</f>
        <v>0</v>
      </c>
      <c r="P144" s="155">
        <f>SUM(P123:P143)</f>
        <v>70</v>
      </c>
      <c r="Q144" s="155">
        <f>SUM(Q123:Q143)</f>
        <v>0</v>
      </c>
      <c r="R144" s="155">
        <f t="shared" si="268"/>
        <v>70</v>
      </c>
      <c r="S144" s="155">
        <f t="shared" si="268"/>
        <v>0</v>
      </c>
      <c r="T144" s="155">
        <f t="shared" si="268"/>
        <v>70</v>
      </c>
      <c r="U144" s="155">
        <f t="shared" si="268"/>
        <v>0</v>
      </c>
      <c r="V144" s="155">
        <f t="shared" si="268"/>
        <v>68</v>
      </c>
      <c r="W144" s="155">
        <f t="shared" si="268"/>
        <v>0</v>
      </c>
      <c r="X144" s="155">
        <f t="shared" si="268"/>
        <v>64</v>
      </c>
      <c r="Y144" s="155">
        <f t="shared" si="268"/>
        <v>0</v>
      </c>
      <c r="Z144" s="155">
        <f t="shared" si="268"/>
        <v>776</v>
      </c>
      <c r="AA144" s="161">
        <f t="shared" si="268"/>
        <v>0</v>
      </c>
      <c r="AB144" s="155">
        <f t="shared" si="268"/>
        <v>0</v>
      </c>
      <c r="AC144" s="155">
        <f t="shared" si="268"/>
        <v>0</v>
      </c>
      <c r="AD144" s="155">
        <f t="shared" si="268"/>
        <v>0</v>
      </c>
      <c r="AE144" s="155">
        <f t="shared" si="268"/>
        <v>0</v>
      </c>
      <c r="AF144" s="155">
        <f t="shared" si="268"/>
        <v>0</v>
      </c>
      <c r="AG144" s="155">
        <f t="shared" si="268"/>
        <v>0</v>
      </c>
      <c r="AH144" s="155">
        <f t="shared" si="268"/>
        <v>0</v>
      </c>
      <c r="AI144" s="155">
        <f t="shared" si="268"/>
        <v>0</v>
      </c>
      <c r="AJ144" s="155">
        <f t="shared" si="268"/>
        <v>0</v>
      </c>
      <c r="AK144" s="155">
        <f t="shared" si="268"/>
        <v>0</v>
      </c>
      <c r="AL144" s="155">
        <f t="shared" si="268"/>
        <v>0</v>
      </c>
      <c r="AM144" s="155">
        <f t="shared" si="268"/>
        <v>0</v>
      </c>
      <c r="AO144" s="158" t="s">
        <v>265</v>
      </c>
      <c r="AP144" s="155">
        <f>SUM(AP124:AP143)</f>
        <v>1</v>
      </c>
      <c r="AQ144" s="161">
        <f t="shared" ref="AQ144:BB144" si="269">SUM(AQ123:AQ143)</f>
        <v>245740000</v>
      </c>
      <c r="AR144" s="155">
        <f t="shared" si="269"/>
        <v>123</v>
      </c>
      <c r="AS144" s="155">
        <f t="shared" si="269"/>
        <v>0</v>
      </c>
      <c r="AT144" s="155">
        <f t="shared" si="269"/>
        <v>181</v>
      </c>
      <c r="AU144" s="155">
        <f t="shared" si="269"/>
        <v>0</v>
      </c>
      <c r="AV144" s="155">
        <f t="shared" si="269"/>
        <v>133</v>
      </c>
      <c r="AW144" s="155">
        <f t="shared" si="269"/>
        <v>0</v>
      </c>
      <c r="AX144" s="155">
        <f t="shared" si="269"/>
        <v>0</v>
      </c>
      <c r="AY144" s="155">
        <f t="shared" si="269"/>
        <v>0</v>
      </c>
      <c r="AZ144" s="155">
        <f t="shared" si="269"/>
        <v>0</v>
      </c>
      <c r="BA144" s="155">
        <f t="shared" si="269"/>
        <v>0</v>
      </c>
      <c r="BB144" s="155">
        <f t="shared" si="269"/>
        <v>0</v>
      </c>
      <c r="BC144" s="155">
        <f>SUM(BC123:BC143)</f>
        <v>0</v>
      </c>
      <c r="BD144" s="155">
        <f t="shared" ref="BD144:BU144" si="270">SUM(BD123:BD143)</f>
        <v>0</v>
      </c>
      <c r="BE144" s="155">
        <f t="shared" si="270"/>
        <v>0</v>
      </c>
      <c r="BF144" s="155">
        <f t="shared" si="270"/>
        <v>0</v>
      </c>
      <c r="BG144" s="155">
        <f t="shared" si="270"/>
        <v>0</v>
      </c>
      <c r="BH144" s="155">
        <f t="shared" si="270"/>
        <v>0</v>
      </c>
      <c r="BI144" s="155">
        <f t="shared" si="270"/>
        <v>0</v>
      </c>
      <c r="BJ144" s="155">
        <f t="shared" si="270"/>
        <v>0</v>
      </c>
      <c r="BK144" s="155">
        <f t="shared" si="270"/>
        <v>0</v>
      </c>
      <c r="BL144" s="155">
        <f t="shared" si="270"/>
        <v>0</v>
      </c>
      <c r="BM144" s="155">
        <f t="shared" si="270"/>
        <v>0</v>
      </c>
      <c r="BN144" s="194">
        <f t="shared" si="270"/>
        <v>438</v>
      </c>
      <c r="BO144" s="162">
        <f t="shared" si="270"/>
        <v>245740000</v>
      </c>
      <c r="BP144" s="155">
        <f t="shared" si="270"/>
        <v>0</v>
      </c>
      <c r="BQ144" s="155">
        <f t="shared" si="270"/>
        <v>0</v>
      </c>
      <c r="BR144" s="155">
        <f t="shared" si="270"/>
        <v>0</v>
      </c>
      <c r="BS144" s="155">
        <f t="shared" si="270"/>
        <v>0</v>
      </c>
      <c r="BT144" s="155">
        <f t="shared" si="270"/>
        <v>0</v>
      </c>
      <c r="BU144" s="155">
        <f t="shared" si="270"/>
        <v>0</v>
      </c>
      <c r="BV144" s="155">
        <f t="shared" ref="BV144:CA144" si="271">SUM(BV123:BV143)</f>
        <v>0</v>
      </c>
      <c r="BW144" s="155">
        <f t="shared" si="271"/>
        <v>0</v>
      </c>
      <c r="BX144" s="155">
        <f t="shared" si="271"/>
        <v>0</v>
      </c>
      <c r="BY144" s="155">
        <f t="shared" si="271"/>
        <v>0</v>
      </c>
      <c r="BZ144" s="155">
        <f t="shared" si="271"/>
        <v>0</v>
      </c>
      <c r="CA144" s="155">
        <f t="shared" si="271"/>
        <v>0</v>
      </c>
    </row>
    <row r="145" spans="1:79" x14ac:dyDescent="0.2">
      <c r="AO145" s="108">
        <f>+AP144+AR144+AT144+AV144</f>
        <v>438</v>
      </c>
    </row>
    <row r="146" spans="1:79" ht="15" x14ac:dyDescent="0.2">
      <c r="A146" s="159" t="s">
        <v>224</v>
      </c>
      <c r="B146" s="655"/>
      <c r="C146" s="655"/>
      <c r="D146" s="655"/>
      <c r="E146" s="655"/>
      <c r="F146" s="655"/>
      <c r="G146" s="655"/>
      <c r="H146" s="655"/>
      <c r="I146" s="655"/>
      <c r="J146" s="655"/>
      <c r="K146" s="655"/>
      <c r="L146" s="655"/>
      <c r="M146" s="655"/>
      <c r="N146" s="655"/>
      <c r="O146" s="655"/>
      <c r="P146" s="655"/>
      <c r="Q146" s="655"/>
      <c r="R146" s="655"/>
      <c r="S146" s="655"/>
      <c r="T146" s="655"/>
      <c r="U146" s="655"/>
      <c r="V146" s="655"/>
      <c r="W146" s="655"/>
      <c r="X146" s="655"/>
      <c r="Y146" s="655"/>
      <c r="Z146" s="655"/>
      <c r="AA146" s="655"/>
      <c r="AB146" s="655"/>
      <c r="AC146" s="655"/>
      <c r="AD146" s="655"/>
      <c r="AE146" s="655"/>
      <c r="AF146" s="655"/>
      <c r="AG146" s="655"/>
      <c r="AH146" s="655"/>
      <c r="AI146" s="655"/>
      <c r="AJ146" s="655"/>
      <c r="AK146" s="655"/>
      <c r="AL146" s="655"/>
      <c r="AM146" s="655"/>
      <c r="AN146" s="655"/>
      <c r="AO146" s="655"/>
      <c r="AP146" s="655"/>
      <c r="AQ146" s="655"/>
      <c r="AR146" s="655"/>
      <c r="AS146" s="655"/>
      <c r="AT146" s="655"/>
      <c r="AU146" s="655"/>
      <c r="AV146" s="655"/>
      <c r="AW146" s="655"/>
      <c r="AX146" s="655"/>
      <c r="AY146" s="655"/>
      <c r="AZ146" s="655"/>
      <c r="BA146" s="655"/>
      <c r="BB146" s="655"/>
      <c r="BC146" s="655"/>
      <c r="BD146" s="655"/>
      <c r="BE146" s="655"/>
      <c r="BF146" s="655"/>
      <c r="BG146" s="655"/>
      <c r="BH146" s="655"/>
      <c r="BI146" s="655"/>
      <c r="BJ146" s="655"/>
      <c r="BK146" s="655"/>
      <c r="BL146" s="655"/>
      <c r="BM146" s="655"/>
      <c r="BN146" s="655"/>
      <c r="BO146" s="655"/>
      <c r="BP146" s="655"/>
      <c r="BQ146" s="655"/>
      <c r="BR146" s="655"/>
      <c r="BS146" s="655"/>
      <c r="BT146" s="655"/>
      <c r="BU146" s="655"/>
      <c r="BV146" s="655"/>
      <c r="BW146" s="655"/>
      <c r="BX146" s="655"/>
      <c r="BY146" s="655"/>
      <c r="BZ146" s="655"/>
      <c r="CA146" s="655"/>
    </row>
    <row r="147" spans="1:79" ht="15" x14ac:dyDescent="0.2">
      <c r="A147" s="160" t="s">
        <v>225</v>
      </c>
      <c r="B147" s="656" t="s">
        <v>270</v>
      </c>
      <c r="C147" s="657"/>
      <c r="D147" s="657"/>
      <c r="E147" s="657"/>
      <c r="F147" s="657"/>
      <c r="G147" s="657"/>
      <c r="H147" s="657"/>
      <c r="I147" s="657"/>
      <c r="J147" s="657"/>
      <c r="K147" s="657"/>
      <c r="L147" s="657"/>
      <c r="M147" s="657"/>
      <c r="N147" s="657"/>
      <c r="O147" s="657"/>
      <c r="P147" s="657"/>
      <c r="Q147" s="657"/>
      <c r="R147" s="657"/>
      <c r="S147" s="657"/>
      <c r="T147" s="657"/>
      <c r="U147" s="657"/>
      <c r="V147" s="657"/>
      <c r="W147" s="657"/>
      <c r="X147" s="657"/>
      <c r="Y147" s="657"/>
      <c r="Z147" s="657"/>
      <c r="AA147" s="657"/>
      <c r="AB147" s="657"/>
      <c r="AC147" s="657"/>
      <c r="AD147" s="657"/>
      <c r="AE147" s="657"/>
      <c r="AF147" s="657"/>
      <c r="AG147" s="657"/>
      <c r="AH147" s="657"/>
      <c r="AI147" s="657"/>
      <c r="AJ147" s="657"/>
      <c r="AK147" s="657"/>
      <c r="AL147" s="657"/>
      <c r="AM147" s="657"/>
      <c r="AN147" s="657"/>
      <c r="AO147" s="657"/>
      <c r="AP147" s="657"/>
      <c r="AQ147" s="657"/>
      <c r="AR147" s="657"/>
      <c r="AS147" s="657"/>
      <c r="AT147" s="657"/>
      <c r="AU147" s="657"/>
      <c r="AV147" s="657"/>
      <c r="AW147" s="657"/>
      <c r="AX147" s="657"/>
      <c r="AY147" s="657"/>
      <c r="AZ147" s="657"/>
      <c r="BA147" s="657"/>
      <c r="BB147" s="657"/>
      <c r="BC147" s="657"/>
      <c r="BD147" s="657"/>
      <c r="BE147" s="657"/>
      <c r="BF147" s="657"/>
      <c r="BG147" s="657"/>
      <c r="BH147" s="657"/>
      <c r="BI147" s="657"/>
      <c r="BJ147" s="657"/>
      <c r="BK147" s="657"/>
      <c r="BL147" s="657"/>
      <c r="BM147" s="657"/>
      <c r="BN147" s="657"/>
      <c r="BO147" s="657"/>
      <c r="BP147" s="657"/>
      <c r="BQ147" s="657"/>
      <c r="BR147" s="657"/>
      <c r="BS147" s="657"/>
      <c r="BT147" s="657"/>
      <c r="BU147" s="657"/>
      <c r="BV147" s="657"/>
      <c r="BW147" s="657"/>
      <c r="BX147" s="657"/>
      <c r="BY147" s="657"/>
      <c r="BZ147" s="657"/>
      <c r="CA147" s="658"/>
    </row>
    <row r="148" spans="1:79" x14ac:dyDescent="0.2">
      <c r="A148" s="150"/>
      <c r="B148" s="150"/>
      <c r="C148" s="150"/>
      <c r="D148" s="150"/>
      <c r="E148" s="150"/>
      <c r="F148" s="150"/>
      <c r="G148" s="150"/>
      <c r="H148" s="150"/>
      <c r="I148" s="150"/>
      <c r="J148" s="150"/>
      <c r="K148" s="150"/>
      <c r="L148" s="150"/>
      <c r="M148" s="150"/>
      <c r="N148" s="150"/>
      <c r="O148" s="151"/>
      <c r="P148" s="151"/>
      <c r="Q148" s="151"/>
      <c r="R148" s="151"/>
      <c r="S148" s="151"/>
      <c r="T148" s="151"/>
      <c r="U148" s="151"/>
      <c r="V148" s="151"/>
      <c r="W148" s="151"/>
      <c r="X148" s="151"/>
      <c r="Y148" s="151"/>
      <c r="Z148" s="151"/>
      <c r="AA148" s="151"/>
      <c r="AB148" s="151"/>
      <c r="AC148" s="151"/>
      <c r="AD148" s="151"/>
      <c r="AE148" s="151"/>
      <c r="AF148" s="151"/>
      <c r="AG148" s="151"/>
      <c r="AH148" s="151"/>
      <c r="AI148" s="151"/>
      <c r="AJ148" s="151"/>
      <c r="AK148" s="151"/>
      <c r="AL148" s="151"/>
      <c r="AM148" s="151"/>
      <c r="AO148" s="150"/>
      <c r="AP148" s="151"/>
      <c r="AQ148" s="151"/>
      <c r="AR148" s="151"/>
      <c r="AS148" s="151"/>
      <c r="AT148" s="151"/>
      <c r="AU148" s="151"/>
      <c r="AV148" s="151"/>
      <c r="AW148" s="151"/>
      <c r="AX148" s="151"/>
      <c r="AY148" s="151"/>
      <c r="AZ148" s="151"/>
      <c r="BA148" s="151"/>
    </row>
    <row r="149" spans="1:79" x14ac:dyDescent="0.2">
      <c r="A149" s="659" t="s">
        <v>226</v>
      </c>
      <c r="B149" s="652" t="s">
        <v>35</v>
      </c>
      <c r="C149" s="653"/>
      <c r="D149" s="652" t="s">
        <v>36</v>
      </c>
      <c r="E149" s="653"/>
      <c r="F149" s="652" t="s">
        <v>37</v>
      </c>
      <c r="G149" s="653"/>
      <c r="H149" s="652" t="s">
        <v>38</v>
      </c>
      <c r="I149" s="653"/>
      <c r="J149" s="652" t="s">
        <v>39</v>
      </c>
      <c r="K149" s="653"/>
      <c r="L149" s="652" t="s">
        <v>40</v>
      </c>
      <c r="M149" s="653"/>
      <c r="N149" s="652" t="s">
        <v>41</v>
      </c>
      <c r="O149" s="653"/>
      <c r="P149" s="652" t="s">
        <v>42</v>
      </c>
      <c r="Q149" s="653"/>
      <c r="R149" s="652" t="s">
        <v>43</v>
      </c>
      <c r="S149" s="653"/>
      <c r="T149" s="652" t="s">
        <v>44</v>
      </c>
      <c r="U149" s="653"/>
      <c r="V149" s="652" t="s">
        <v>45</v>
      </c>
      <c r="W149" s="653"/>
      <c r="X149" s="652" t="s">
        <v>46</v>
      </c>
      <c r="Y149" s="653"/>
      <c r="Z149" s="652" t="s">
        <v>227</v>
      </c>
      <c r="AA149" s="653"/>
      <c r="AB149" s="652" t="s">
        <v>228</v>
      </c>
      <c r="AC149" s="654"/>
      <c r="AD149" s="654"/>
      <c r="AE149" s="654"/>
      <c r="AF149" s="654"/>
      <c r="AG149" s="653"/>
      <c r="AH149" s="652" t="s">
        <v>229</v>
      </c>
      <c r="AI149" s="654"/>
      <c r="AJ149" s="654"/>
      <c r="AK149" s="654"/>
      <c r="AL149" s="654"/>
      <c r="AM149" s="653"/>
      <c r="AO149" s="659" t="s">
        <v>226</v>
      </c>
      <c r="AP149" s="652" t="s">
        <v>35</v>
      </c>
      <c r="AQ149" s="653"/>
      <c r="AR149" s="652" t="s">
        <v>36</v>
      </c>
      <c r="AS149" s="653"/>
      <c r="AT149" s="652" t="s">
        <v>37</v>
      </c>
      <c r="AU149" s="653"/>
      <c r="AV149" s="652" t="s">
        <v>38</v>
      </c>
      <c r="AW149" s="653"/>
      <c r="AX149" s="652" t="s">
        <v>39</v>
      </c>
      <c r="AY149" s="653"/>
      <c r="AZ149" s="652" t="s">
        <v>40</v>
      </c>
      <c r="BA149" s="653"/>
      <c r="BB149" s="652" t="s">
        <v>41</v>
      </c>
      <c r="BC149" s="653"/>
      <c r="BD149" s="652" t="s">
        <v>42</v>
      </c>
      <c r="BE149" s="653"/>
      <c r="BF149" s="652" t="s">
        <v>43</v>
      </c>
      <c r="BG149" s="653"/>
      <c r="BH149" s="652" t="s">
        <v>44</v>
      </c>
      <c r="BI149" s="653"/>
      <c r="BJ149" s="652" t="s">
        <v>45</v>
      </c>
      <c r="BK149" s="653"/>
      <c r="BL149" s="652" t="s">
        <v>46</v>
      </c>
      <c r="BM149" s="653"/>
      <c r="BN149" s="652" t="s">
        <v>227</v>
      </c>
      <c r="BO149" s="653"/>
      <c r="BP149" s="652" t="s">
        <v>228</v>
      </c>
      <c r="BQ149" s="654"/>
      <c r="BR149" s="654"/>
      <c r="BS149" s="654"/>
      <c r="BT149" s="654"/>
      <c r="BU149" s="653"/>
      <c r="BV149" s="652" t="s">
        <v>229</v>
      </c>
      <c r="BW149" s="654"/>
      <c r="BX149" s="654"/>
      <c r="BY149" s="654"/>
      <c r="BZ149" s="654"/>
      <c r="CA149" s="653"/>
    </row>
    <row r="150" spans="1:79" ht="45" x14ac:dyDescent="0.2">
      <c r="A150" s="660"/>
      <c r="B150" s="121" t="s">
        <v>230</v>
      </c>
      <c r="C150" s="121" t="s">
        <v>231</v>
      </c>
      <c r="D150" s="121" t="s">
        <v>230</v>
      </c>
      <c r="E150" s="121" t="s">
        <v>231</v>
      </c>
      <c r="F150" s="121" t="s">
        <v>230</v>
      </c>
      <c r="G150" s="121" t="s">
        <v>231</v>
      </c>
      <c r="H150" s="121" t="s">
        <v>230</v>
      </c>
      <c r="I150" s="121" t="s">
        <v>231</v>
      </c>
      <c r="J150" s="121" t="s">
        <v>230</v>
      </c>
      <c r="K150" s="121" t="s">
        <v>231</v>
      </c>
      <c r="L150" s="121" t="s">
        <v>230</v>
      </c>
      <c r="M150" s="121" t="s">
        <v>231</v>
      </c>
      <c r="N150" s="121" t="s">
        <v>230</v>
      </c>
      <c r="O150" s="121" t="s">
        <v>231</v>
      </c>
      <c r="P150" s="121" t="s">
        <v>230</v>
      </c>
      <c r="Q150" s="121" t="s">
        <v>231</v>
      </c>
      <c r="R150" s="121" t="s">
        <v>230</v>
      </c>
      <c r="S150" s="121" t="s">
        <v>231</v>
      </c>
      <c r="T150" s="121" t="s">
        <v>230</v>
      </c>
      <c r="U150" s="121" t="s">
        <v>231</v>
      </c>
      <c r="V150" s="121" t="s">
        <v>230</v>
      </c>
      <c r="W150" s="121" t="s">
        <v>231</v>
      </c>
      <c r="X150" s="121" t="s">
        <v>230</v>
      </c>
      <c r="Y150" s="121" t="s">
        <v>231</v>
      </c>
      <c r="Z150" s="121" t="s">
        <v>230</v>
      </c>
      <c r="AA150" s="121" t="s">
        <v>231</v>
      </c>
      <c r="AB150" s="190" t="s">
        <v>232</v>
      </c>
      <c r="AC150" s="190" t="s">
        <v>233</v>
      </c>
      <c r="AD150" s="190" t="s">
        <v>234</v>
      </c>
      <c r="AE150" s="190" t="s">
        <v>235</v>
      </c>
      <c r="AF150" s="191" t="s">
        <v>236</v>
      </c>
      <c r="AG150" s="190" t="s">
        <v>237</v>
      </c>
      <c r="AH150" s="121" t="s">
        <v>238</v>
      </c>
      <c r="AI150" s="152" t="s">
        <v>239</v>
      </c>
      <c r="AJ150" s="121" t="s">
        <v>240</v>
      </c>
      <c r="AK150" s="121" t="s">
        <v>241</v>
      </c>
      <c r="AL150" s="121" t="s">
        <v>242</v>
      </c>
      <c r="AM150" s="121" t="s">
        <v>243</v>
      </c>
      <c r="AO150" s="660"/>
      <c r="AP150" s="121" t="s">
        <v>230</v>
      </c>
      <c r="AQ150" s="121" t="s">
        <v>231</v>
      </c>
      <c r="AR150" s="121" t="s">
        <v>230</v>
      </c>
      <c r="AS150" s="121" t="s">
        <v>231</v>
      </c>
      <c r="AT150" s="121" t="s">
        <v>230</v>
      </c>
      <c r="AU150" s="121" t="s">
        <v>231</v>
      </c>
      <c r="AV150" s="121" t="s">
        <v>230</v>
      </c>
      <c r="AW150" s="121" t="s">
        <v>231</v>
      </c>
      <c r="AX150" s="121" t="s">
        <v>230</v>
      </c>
      <c r="AY150" s="121" t="s">
        <v>231</v>
      </c>
      <c r="AZ150" s="121" t="s">
        <v>230</v>
      </c>
      <c r="BA150" s="121" t="s">
        <v>231</v>
      </c>
      <c r="BB150" s="121" t="s">
        <v>230</v>
      </c>
      <c r="BC150" s="121" t="s">
        <v>231</v>
      </c>
      <c r="BD150" s="121" t="s">
        <v>230</v>
      </c>
      <c r="BE150" s="121" t="s">
        <v>231</v>
      </c>
      <c r="BF150" s="121" t="s">
        <v>230</v>
      </c>
      <c r="BG150" s="121" t="s">
        <v>231</v>
      </c>
      <c r="BH150" s="121" t="s">
        <v>230</v>
      </c>
      <c r="BI150" s="121" t="s">
        <v>231</v>
      </c>
      <c r="BJ150" s="121" t="s">
        <v>230</v>
      </c>
      <c r="BK150" s="121" t="s">
        <v>231</v>
      </c>
      <c r="BL150" s="121" t="s">
        <v>230</v>
      </c>
      <c r="BM150" s="121" t="s">
        <v>231</v>
      </c>
      <c r="BN150" s="121" t="s">
        <v>230</v>
      </c>
      <c r="BO150" s="121" t="s">
        <v>231</v>
      </c>
      <c r="BP150" s="190" t="s">
        <v>232</v>
      </c>
      <c r="BQ150" s="190" t="s">
        <v>233</v>
      </c>
      <c r="BR150" s="190" t="s">
        <v>234</v>
      </c>
      <c r="BS150" s="190" t="s">
        <v>235</v>
      </c>
      <c r="BT150" s="191" t="s">
        <v>236</v>
      </c>
      <c r="BU150" s="190" t="s">
        <v>237</v>
      </c>
      <c r="BV150" s="121" t="s">
        <v>238</v>
      </c>
      <c r="BW150" s="152" t="s">
        <v>239</v>
      </c>
      <c r="BX150" s="121" t="s">
        <v>240</v>
      </c>
      <c r="BY150" s="121" t="s">
        <v>241</v>
      </c>
      <c r="BZ150" s="121" t="s">
        <v>242</v>
      </c>
      <c r="CA150" s="121" t="s">
        <v>243</v>
      </c>
    </row>
    <row r="151" spans="1:79" x14ac:dyDescent="0.2">
      <c r="A151" s="153" t="s">
        <v>244</v>
      </c>
      <c r="B151" s="153"/>
      <c r="C151" s="153">
        <v>0</v>
      </c>
      <c r="D151" s="153"/>
      <c r="E151" s="153">
        <v>0</v>
      </c>
      <c r="F151" s="153"/>
      <c r="G151" s="153">
        <v>0</v>
      </c>
      <c r="H151" s="153"/>
      <c r="I151" s="153">
        <v>0</v>
      </c>
      <c r="J151" s="153"/>
      <c r="K151" s="153">
        <v>0</v>
      </c>
      <c r="L151" s="153"/>
      <c r="M151" s="153">
        <v>0</v>
      </c>
      <c r="N151" s="153"/>
      <c r="O151" s="153">
        <v>0</v>
      </c>
      <c r="P151" s="154"/>
      <c r="Q151" s="153">
        <v>0</v>
      </c>
      <c r="R151" s="154"/>
      <c r="S151" s="153">
        <v>0</v>
      </c>
      <c r="T151" s="154"/>
      <c r="U151" s="153">
        <v>0</v>
      </c>
      <c r="V151" s="154"/>
      <c r="W151" s="153">
        <v>0</v>
      </c>
      <c r="X151" s="154"/>
      <c r="Y151" s="153">
        <v>0</v>
      </c>
      <c r="Z151" s="193">
        <f>B151+D151+F151+H151+J151+L151+N151+P151+R151+T151+V151+X151</f>
        <v>0</v>
      </c>
      <c r="AA151" s="161">
        <f>C151+E151+G151+I151+K151+M151+O151+Q151+S151+U151+W151+Y151</f>
        <v>0</v>
      </c>
      <c r="AB151" s="156"/>
      <c r="AC151" s="156"/>
      <c r="AD151" s="156"/>
      <c r="AE151" s="156"/>
      <c r="AF151" s="156"/>
      <c r="AG151" s="156"/>
      <c r="AH151" s="156"/>
      <c r="AI151" s="156"/>
      <c r="AJ151" s="156"/>
      <c r="AK151" s="156"/>
      <c r="AL151" s="156"/>
      <c r="AM151" s="157"/>
      <c r="AO151" s="153" t="s">
        <v>244</v>
      </c>
      <c r="AP151" s="153"/>
      <c r="AQ151" s="153">
        <v>0</v>
      </c>
      <c r="AR151" s="153"/>
      <c r="AS151" s="153"/>
      <c r="AT151" s="153"/>
      <c r="AU151" s="153"/>
      <c r="AV151" s="124"/>
      <c r="AW151" s="153"/>
      <c r="AX151" s="153"/>
      <c r="AY151" s="153"/>
      <c r="AZ151" s="153"/>
      <c r="BA151" s="153"/>
      <c r="BB151" s="153"/>
      <c r="BC151" s="154"/>
      <c r="BD151" s="154"/>
      <c r="BE151" s="154"/>
      <c r="BF151" s="154"/>
      <c r="BG151" s="154"/>
      <c r="BH151" s="154"/>
      <c r="BI151" s="154"/>
      <c r="BJ151" s="154"/>
      <c r="BK151" s="154"/>
      <c r="BL151" s="154"/>
      <c r="BM151" s="154"/>
      <c r="BN151" s="193">
        <f>AP151+AR151+AT151+AV151+AX151+AZ151+BB151+BD151+BF151+BH151+BJ151+BL151</f>
        <v>0</v>
      </c>
      <c r="BO151" s="161">
        <f>AQ151+AS151+AU151+AW151+AY151+BA151+BC151+BE151+BG151+BI151+BK151+BM151</f>
        <v>0</v>
      </c>
      <c r="BP151" s="192"/>
      <c r="BQ151" s="192"/>
      <c r="BR151" s="192"/>
      <c r="BS151" s="192"/>
      <c r="BT151" s="156"/>
      <c r="BU151" s="156"/>
      <c r="BV151" s="156"/>
      <c r="BW151" s="156"/>
      <c r="BX151" s="156"/>
      <c r="BY151" s="156"/>
      <c r="BZ151" s="156"/>
      <c r="CA151" s="157"/>
    </row>
    <row r="152" spans="1:79" x14ac:dyDescent="0.2">
      <c r="A152" s="153" t="s">
        <v>245</v>
      </c>
      <c r="B152" s="153">
        <v>38</v>
      </c>
      <c r="C152" s="244">
        <v>0</v>
      </c>
      <c r="D152" s="153">
        <v>38</v>
      </c>
      <c r="E152" s="244">
        <v>0</v>
      </c>
      <c r="F152" s="153">
        <v>38</v>
      </c>
      <c r="G152" s="244">
        <v>0</v>
      </c>
      <c r="H152" s="153">
        <v>38</v>
      </c>
      <c r="I152" s="244">
        <v>0</v>
      </c>
      <c r="J152" s="153">
        <v>38</v>
      </c>
      <c r="K152" s="244">
        <v>0</v>
      </c>
      <c r="L152" s="153">
        <v>38</v>
      </c>
      <c r="M152" s="244">
        <v>0</v>
      </c>
      <c r="N152" s="153">
        <v>38</v>
      </c>
      <c r="O152" s="244">
        <v>0</v>
      </c>
      <c r="P152" s="153">
        <v>38</v>
      </c>
      <c r="Q152" s="244">
        <v>0</v>
      </c>
      <c r="R152" s="153">
        <v>38</v>
      </c>
      <c r="S152" s="244">
        <v>0</v>
      </c>
      <c r="T152" s="153">
        <v>38</v>
      </c>
      <c r="U152" s="244">
        <v>0</v>
      </c>
      <c r="V152" s="153">
        <v>38</v>
      </c>
      <c r="W152" s="244">
        <v>0</v>
      </c>
      <c r="X152" s="153">
        <v>38</v>
      </c>
      <c r="Y152" s="244">
        <v>0</v>
      </c>
      <c r="Z152" s="193">
        <f t="shared" ref="Z152:Z171" si="272">B152+D152+F152+H152+J152+L152+N152+P152+R152+T152+V152+X152</f>
        <v>456</v>
      </c>
      <c r="AA152" s="161">
        <f t="shared" ref="AA152:AA171" si="273">C152+E152+G152+I152+K152+M152+O152+Q152+S152+U152+W152+Y152</f>
        <v>0</v>
      </c>
      <c r="AB152" s="156"/>
      <c r="AC152" s="156"/>
      <c r="AD152" s="156"/>
      <c r="AE152" s="156"/>
      <c r="AF152" s="156"/>
      <c r="AG152" s="156"/>
      <c r="AH152" s="156"/>
      <c r="AI152" s="156"/>
      <c r="AJ152" s="156"/>
      <c r="AK152" s="156"/>
      <c r="AL152" s="156"/>
      <c r="AM152" s="156"/>
      <c r="AO152" s="153" t="s">
        <v>245</v>
      </c>
      <c r="AP152" s="283">
        <v>78</v>
      </c>
      <c r="AQ152" s="153"/>
      <c r="AR152" s="283">
        <v>95</v>
      </c>
      <c r="AS152" s="153"/>
      <c r="AT152" s="124">
        <v>78</v>
      </c>
      <c r="AU152" s="153"/>
      <c r="AV152" s="124">
        <v>75</v>
      </c>
      <c r="AW152" s="153"/>
      <c r="AX152" s="153"/>
      <c r="AY152" s="153"/>
      <c r="AZ152" s="153"/>
      <c r="BA152" s="153"/>
      <c r="BB152" s="153"/>
      <c r="BC152" s="154"/>
      <c r="BD152" s="154"/>
      <c r="BE152" s="154"/>
      <c r="BF152" s="154"/>
      <c r="BG152" s="154"/>
      <c r="BH152" s="154"/>
      <c r="BI152" s="154"/>
      <c r="BJ152" s="154"/>
      <c r="BK152" s="154"/>
      <c r="BL152" s="154"/>
      <c r="BM152" s="154"/>
      <c r="BN152" s="193">
        <f t="shared" ref="BN152:BN171" si="274">AP152+AR152+AT152+AV152+AX152+AZ152+BB152+BD152+BF152+BH152+BJ152+BL152</f>
        <v>326</v>
      </c>
      <c r="BO152" s="161">
        <f t="shared" ref="BO152:BO171" si="275">AQ152+AS152+AU152+AW152+AY152+BA152+BC152+BE152+BG152+BI152+BK152+BM152</f>
        <v>0</v>
      </c>
      <c r="BP152" s="192"/>
      <c r="BQ152" s="192"/>
      <c r="BR152" s="192"/>
      <c r="BS152" s="192"/>
      <c r="BT152" s="156"/>
      <c r="BU152" s="156"/>
      <c r="BV152" s="156"/>
      <c r="BW152" s="156"/>
      <c r="BX152" s="156"/>
      <c r="BY152" s="156"/>
      <c r="BZ152" s="156"/>
      <c r="CA152" s="156"/>
    </row>
    <row r="153" spans="1:79" x14ac:dyDescent="0.2">
      <c r="A153" s="153" t="s">
        <v>246</v>
      </c>
      <c r="B153" s="153">
        <v>12</v>
      </c>
      <c r="C153" s="244">
        <v>0</v>
      </c>
      <c r="D153" s="153">
        <v>10</v>
      </c>
      <c r="E153" s="244">
        <v>0</v>
      </c>
      <c r="F153" s="153">
        <v>10</v>
      </c>
      <c r="G153" s="244">
        <v>0</v>
      </c>
      <c r="H153" s="153">
        <v>10</v>
      </c>
      <c r="I153" s="244">
        <v>0</v>
      </c>
      <c r="J153" s="153">
        <v>11</v>
      </c>
      <c r="K153" s="244">
        <v>0</v>
      </c>
      <c r="L153" s="153">
        <v>10</v>
      </c>
      <c r="M153" s="244">
        <v>0</v>
      </c>
      <c r="N153" s="153">
        <v>11</v>
      </c>
      <c r="O153" s="244">
        <v>0</v>
      </c>
      <c r="P153" s="153">
        <v>12</v>
      </c>
      <c r="Q153" s="244">
        <v>0</v>
      </c>
      <c r="R153" s="153">
        <v>10</v>
      </c>
      <c r="S153" s="244">
        <v>0</v>
      </c>
      <c r="T153" s="153">
        <v>10</v>
      </c>
      <c r="U153" s="244">
        <v>0</v>
      </c>
      <c r="V153" s="153">
        <v>11</v>
      </c>
      <c r="W153" s="244">
        <v>0</v>
      </c>
      <c r="X153" s="153">
        <v>10</v>
      </c>
      <c r="Y153" s="244">
        <v>0</v>
      </c>
      <c r="Z153" s="193">
        <f t="shared" si="272"/>
        <v>127</v>
      </c>
      <c r="AA153" s="161">
        <f t="shared" si="273"/>
        <v>0</v>
      </c>
      <c r="AB153" s="156"/>
      <c r="AC153" s="156"/>
      <c r="AD153" s="156"/>
      <c r="AE153" s="156"/>
      <c r="AF153" s="156"/>
      <c r="AG153" s="156"/>
      <c r="AH153" s="156"/>
      <c r="AI153" s="156"/>
      <c r="AJ153" s="156"/>
      <c r="AK153" s="156"/>
      <c r="AL153" s="156"/>
      <c r="AM153" s="156"/>
      <c r="AO153" s="153" t="s">
        <v>246</v>
      </c>
      <c r="AP153" s="284">
        <v>37</v>
      </c>
      <c r="AQ153" s="153"/>
      <c r="AR153" s="284">
        <v>63</v>
      </c>
      <c r="AS153" s="153"/>
      <c r="AT153" s="124">
        <v>56</v>
      </c>
      <c r="AU153" s="153"/>
      <c r="AV153" s="124">
        <v>41</v>
      </c>
      <c r="AW153" s="153"/>
      <c r="AX153" s="153"/>
      <c r="AY153" s="153"/>
      <c r="AZ153" s="153"/>
      <c r="BA153" s="153"/>
      <c r="BB153" s="153"/>
      <c r="BC153" s="154"/>
      <c r="BD153" s="154"/>
      <c r="BE153" s="154"/>
      <c r="BF153" s="154"/>
      <c r="BG153" s="154"/>
      <c r="BH153" s="154"/>
      <c r="BI153" s="154"/>
      <c r="BJ153" s="154"/>
      <c r="BK153" s="154"/>
      <c r="BL153" s="154"/>
      <c r="BM153" s="154"/>
      <c r="BN153" s="193">
        <f t="shared" si="274"/>
        <v>197</v>
      </c>
      <c r="BO153" s="161">
        <f t="shared" si="275"/>
        <v>0</v>
      </c>
      <c r="BP153" s="192"/>
      <c r="BQ153" s="192"/>
      <c r="BR153" s="192"/>
      <c r="BS153" s="192"/>
      <c r="BT153" s="156"/>
      <c r="BU153" s="156"/>
      <c r="BV153" s="156"/>
      <c r="BW153" s="156"/>
      <c r="BX153" s="156"/>
      <c r="BY153" s="156"/>
      <c r="BZ153" s="156"/>
      <c r="CA153" s="156"/>
    </row>
    <row r="154" spans="1:79" x14ac:dyDescent="0.2">
      <c r="A154" s="153" t="s">
        <v>247</v>
      </c>
      <c r="B154" s="153">
        <v>19</v>
      </c>
      <c r="C154" s="244">
        <v>0</v>
      </c>
      <c r="D154" s="153">
        <v>19</v>
      </c>
      <c r="E154" s="244">
        <v>0</v>
      </c>
      <c r="F154" s="153">
        <v>19</v>
      </c>
      <c r="G154" s="244">
        <v>0</v>
      </c>
      <c r="H154" s="153">
        <v>19</v>
      </c>
      <c r="I154" s="244">
        <v>0</v>
      </c>
      <c r="J154" s="153">
        <v>19</v>
      </c>
      <c r="K154" s="244">
        <v>0</v>
      </c>
      <c r="L154" s="153">
        <v>19</v>
      </c>
      <c r="M154" s="244">
        <v>0</v>
      </c>
      <c r="N154" s="153">
        <v>19</v>
      </c>
      <c r="O154" s="244">
        <v>0</v>
      </c>
      <c r="P154" s="153">
        <v>19</v>
      </c>
      <c r="Q154" s="244">
        <v>0</v>
      </c>
      <c r="R154" s="153">
        <v>19</v>
      </c>
      <c r="S154" s="244">
        <v>0</v>
      </c>
      <c r="T154" s="153">
        <v>19</v>
      </c>
      <c r="U154" s="244">
        <v>0</v>
      </c>
      <c r="V154" s="153">
        <v>19</v>
      </c>
      <c r="W154" s="244">
        <v>0</v>
      </c>
      <c r="X154" s="153">
        <v>18</v>
      </c>
      <c r="Y154" s="244">
        <v>0</v>
      </c>
      <c r="Z154" s="193">
        <f t="shared" si="272"/>
        <v>227</v>
      </c>
      <c r="AA154" s="161">
        <f t="shared" si="273"/>
        <v>0</v>
      </c>
      <c r="AB154" s="156"/>
      <c r="AC154" s="156"/>
      <c r="AD154" s="156"/>
      <c r="AE154" s="156"/>
      <c r="AF154" s="156"/>
      <c r="AG154" s="156"/>
      <c r="AH154" s="156"/>
      <c r="AI154" s="156"/>
      <c r="AJ154" s="156"/>
      <c r="AK154" s="156"/>
      <c r="AL154" s="156"/>
      <c r="AM154" s="156"/>
      <c r="AO154" s="153" t="s">
        <v>247</v>
      </c>
      <c r="AP154" s="284">
        <v>38</v>
      </c>
      <c r="AQ154" s="153"/>
      <c r="AR154" s="284">
        <v>48</v>
      </c>
      <c r="AS154" s="153"/>
      <c r="AT154" s="124">
        <v>68</v>
      </c>
      <c r="AU154" s="153"/>
      <c r="AV154" s="124">
        <v>48</v>
      </c>
      <c r="AW154" s="153"/>
      <c r="AX154" s="153"/>
      <c r="AY154" s="153"/>
      <c r="AZ154" s="153"/>
      <c r="BA154" s="153"/>
      <c r="BB154" s="153"/>
      <c r="BC154" s="154"/>
      <c r="BD154" s="154"/>
      <c r="BE154" s="154"/>
      <c r="BF154" s="154"/>
      <c r="BG154" s="154"/>
      <c r="BH154" s="154"/>
      <c r="BI154" s="154"/>
      <c r="BJ154" s="154"/>
      <c r="BK154" s="154"/>
      <c r="BL154" s="154"/>
      <c r="BM154" s="154"/>
      <c r="BN154" s="193">
        <f t="shared" si="274"/>
        <v>202</v>
      </c>
      <c r="BO154" s="161">
        <f t="shared" si="275"/>
        <v>0</v>
      </c>
      <c r="BP154" s="192"/>
      <c r="BQ154" s="192"/>
      <c r="BR154" s="192"/>
      <c r="BS154" s="192"/>
      <c r="BT154" s="156"/>
      <c r="BU154" s="156"/>
      <c r="BV154" s="156"/>
      <c r="BW154" s="156"/>
      <c r="BX154" s="156"/>
      <c r="BY154" s="156"/>
      <c r="BZ154" s="156"/>
      <c r="CA154" s="156"/>
    </row>
    <row r="155" spans="1:79" x14ac:dyDescent="0.2">
      <c r="A155" s="153" t="s">
        <v>248</v>
      </c>
      <c r="B155" s="153">
        <v>33</v>
      </c>
      <c r="C155" s="244">
        <v>0</v>
      </c>
      <c r="D155" s="153">
        <v>33</v>
      </c>
      <c r="E155" s="244">
        <v>0</v>
      </c>
      <c r="F155" s="153">
        <v>33</v>
      </c>
      <c r="G155" s="244">
        <v>0</v>
      </c>
      <c r="H155" s="153">
        <v>33</v>
      </c>
      <c r="I155" s="244">
        <v>0</v>
      </c>
      <c r="J155" s="153">
        <v>33</v>
      </c>
      <c r="K155" s="244">
        <v>0</v>
      </c>
      <c r="L155" s="153">
        <v>33</v>
      </c>
      <c r="M155" s="244">
        <v>0</v>
      </c>
      <c r="N155" s="153">
        <v>33</v>
      </c>
      <c r="O155" s="244">
        <v>0</v>
      </c>
      <c r="P155" s="153">
        <v>33</v>
      </c>
      <c r="Q155" s="244">
        <v>0</v>
      </c>
      <c r="R155" s="153">
        <v>33</v>
      </c>
      <c r="S155" s="244">
        <v>0</v>
      </c>
      <c r="T155" s="153">
        <v>33</v>
      </c>
      <c r="U155" s="244">
        <v>0</v>
      </c>
      <c r="V155" s="153">
        <v>33</v>
      </c>
      <c r="W155" s="244">
        <v>0</v>
      </c>
      <c r="X155" s="153">
        <v>33</v>
      </c>
      <c r="Y155" s="244">
        <v>0</v>
      </c>
      <c r="Z155" s="193">
        <f t="shared" si="272"/>
        <v>396</v>
      </c>
      <c r="AA155" s="161">
        <f t="shared" si="273"/>
        <v>0</v>
      </c>
      <c r="AB155" s="156"/>
      <c r="AC155" s="156"/>
      <c r="AD155" s="156"/>
      <c r="AE155" s="156"/>
      <c r="AF155" s="156"/>
      <c r="AG155" s="156"/>
      <c r="AH155" s="156"/>
      <c r="AI155" s="156"/>
      <c r="AJ155" s="156"/>
      <c r="AK155" s="156"/>
      <c r="AL155" s="156"/>
      <c r="AM155" s="156"/>
      <c r="AO155" s="153" t="s">
        <v>248</v>
      </c>
      <c r="AP155" s="284">
        <v>45</v>
      </c>
      <c r="AQ155" s="153"/>
      <c r="AR155" s="284">
        <v>62</v>
      </c>
      <c r="AS155" s="153"/>
      <c r="AT155" s="124">
        <v>27</v>
      </c>
      <c r="AU155" s="153"/>
      <c r="AV155" s="124">
        <v>0</v>
      </c>
      <c r="AW155" s="153"/>
      <c r="AX155" s="153"/>
      <c r="AY155" s="153"/>
      <c r="AZ155" s="153"/>
      <c r="BA155" s="153"/>
      <c r="BB155" s="153"/>
      <c r="BC155" s="154"/>
      <c r="BD155" s="154"/>
      <c r="BE155" s="154"/>
      <c r="BF155" s="154"/>
      <c r="BG155" s="154"/>
      <c r="BH155" s="154"/>
      <c r="BI155" s="154"/>
      <c r="BJ155" s="154"/>
      <c r="BK155" s="154"/>
      <c r="BL155" s="154"/>
      <c r="BM155" s="154"/>
      <c r="BN155" s="193">
        <f t="shared" si="274"/>
        <v>134</v>
      </c>
      <c r="BO155" s="161">
        <f t="shared" si="275"/>
        <v>0</v>
      </c>
      <c r="BP155" s="192"/>
      <c r="BQ155" s="192"/>
      <c r="BR155" s="192"/>
      <c r="BS155" s="192"/>
      <c r="BT155" s="156"/>
      <c r="BU155" s="156"/>
      <c r="BV155" s="156"/>
      <c r="BW155" s="156"/>
      <c r="BX155" s="156"/>
      <c r="BY155" s="156"/>
      <c r="BZ155" s="156"/>
      <c r="CA155" s="156"/>
    </row>
    <row r="156" spans="1:79" x14ac:dyDescent="0.2">
      <c r="A156" s="153" t="s">
        <v>249</v>
      </c>
      <c r="B156" s="153">
        <v>30</v>
      </c>
      <c r="C156" s="244">
        <v>0</v>
      </c>
      <c r="D156" s="153">
        <v>30</v>
      </c>
      <c r="E156" s="244">
        <v>0</v>
      </c>
      <c r="F156" s="153">
        <v>30</v>
      </c>
      <c r="G156" s="244">
        <v>0</v>
      </c>
      <c r="H156" s="153">
        <v>30</v>
      </c>
      <c r="I156" s="244">
        <v>0</v>
      </c>
      <c r="J156" s="153">
        <v>30</v>
      </c>
      <c r="K156" s="244">
        <v>0</v>
      </c>
      <c r="L156" s="153">
        <v>30</v>
      </c>
      <c r="M156" s="244">
        <v>0</v>
      </c>
      <c r="N156" s="153">
        <v>30</v>
      </c>
      <c r="O156" s="244">
        <v>0</v>
      </c>
      <c r="P156" s="153">
        <v>30</v>
      </c>
      <c r="Q156" s="244">
        <v>0</v>
      </c>
      <c r="R156" s="153">
        <v>30</v>
      </c>
      <c r="S156" s="244">
        <v>0</v>
      </c>
      <c r="T156" s="153">
        <v>30</v>
      </c>
      <c r="U156" s="244">
        <v>0</v>
      </c>
      <c r="V156" s="153">
        <v>30</v>
      </c>
      <c r="W156" s="244">
        <v>0</v>
      </c>
      <c r="X156" s="153">
        <v>30</v>
      </c>
      <c r="Y156" s="244">
        <v>0</v>
      </c>
      <c r="Z156" s="193">
        <f t="shared" si="272"/>
        <v>360</v>
      </c>
      <c r="AA156" s="161">
        <f t="shared" si="273"/>
        <v>0</v>
      </c>
      <c r="AB156" s="156"/>
      <c r="AC156" s="156"/>
      <c r="AD156" s="156"/>
      <c r="AE156" s="156"/>
      <c r="AF156" s="156"/>
      <c r="AG156" s="156"/>
      <c r="AH156" s="156"/>
      <c r="AI156" s="156"/>
      <c r="AJ156" s="156"/>
      <c r="AK156" s="156"/>
      <c r="AL156" s="156"/>
      <c r="AM156" s="156"/>
      <c r="AO156" s="153" t="s">
        <v>249</v>
      </c>
      <c r="AP156" s="284">
        <v>53</v>
      </c>
      <c r="AQ156" s="153"/>
      <c r="AR156" s="284">
        <v>54</v>
      </c>
      <c r="AS156" s="153"/>
      <c r="AT156" s="124">
        <v>57</v>
      </c>
      <c r="AU156" s="153"/>
      <c r="AV156" s="124">
        <v>37</v>
      </c>
      <c r="AW156" s="153"/>
      <c r="AX156" s="153"/>
      <c r="AY156" s="153"/>
      <c r="AZ156" s="153"/>
      <c r="BA156" s="153"/>
      <c r="BB156" s="153"/>
      <c r="BC156" s="154"/>
      <c r="BD156" s="154"/>
      <c r="BE156" s="154"/>
      <c r="BF156" s="154"/>
      <c r="BG156" s="154"/>
      <c r="BH156" s="154"/>
      <c r="BI156" s="154"/>
      <c r="BJ156" s="154"/>
      <c r="BK156" s="154"/>
      <c r="BL156" s="154"/>
      <c r="BM156" s="154"/>
      <c r="BN156" s="193">
        <f t="shared" si="274"/>
        <v>201</v>
      </c>
      <c r="BO156" s="161">
        <f t="shared" si="275"/>
        <v>0</v>
      </c>
      <c r="BP156" s="192"/>
      <c r="BQ156" s="192"/>
      <c r="BR156" s="192"/>
      <c r="BS156" s="192"/>
      <c r="BT156" s="156"/>
      <c r="BU156" s="156"/>
      <c r="BV156" s="156"/>
      <c r="BW156" s="156"/>
      <c r="BX156" s="156"/>
      <c r="BY156" s="156"/>
      <c r="BZ156" s="156"/>
      <c r="CA156" s="156"/>
    </row>
    <row r="157" spans="1:79" x14ac:dyDescent="0.2">
      <c r="A157" s="153" t="s">
        <v>250</v>
      </c>
      <c r="B157" s="153">
        <v>31</v>
      </c>
      <c r="C157" s="244">
        <v>0</v>
      </c>
      <c r="D157" s="153">
        <v>31</v>
      </c>
      <c r="E157" s="244">
        <v>0</v>
      </c>
      <c r="F157" s="153">
        <v>31</v>
      </c>
      <c r="G157" s="244">
        <v>0</v>
      </c>
      <c r="H157" s="153">
        <v>31</v>
      </c>
      <c r="I157" s="244">
        <v>0</v>
      </c>
      <c r="J157" s="153">
        <v>31</v>
      </c>
      <c r="K157" s="244">
        <v>0</v>
      </c>
      <c r="L157" s="153">
        <v>31</v>
      </c>
      <c r="M157" s="244">
        <v>0</v>
      </c>
      <c r="N157" s="153">
        <v>31</v>
      </c>
      <c r="O157" s="244">
        <v>0</v>
      </c>
      <c r="P157" s="153">
        <v>31</v>
      </c>
      <c r="Q157" s="244">
        <v>0</v>
      </c>
      <c r="R157" s="153">
        <v>31</v>
      </c>
      <c r="S157" s="244">
        <v>0</v>
      </c>
      <c r="T157" s="153">
        <v>31</v>
      </c>
      <c r="U157" s="244">
        <v>0</v>
      </c>
      <c r="V157" s="153">
        <v>31</v>
      </c>
      <c r="W157" s="244">
        <v>0</v>
      </c>
      <c r="X157" s="153">
        <v>31</v>
      </c>
      <c r="Y157" s="244">
        <v>0</v>
      </c>
      <c r="Z157" s="193">
        <f t="shared" si="272"/>
        <v>372</v>
      </c>
      <c r="AA157" s="161">
        <f t="shared" si="273"/>
        <v>0</v>
      </c>
      <c r="AB157" s="156"/>
      <c r="AC157" s="156"/>
      <c r="AD157" s="156"/>
      <c r="AE157" s="156"/>
      <c r="AF157" s="156"/>
      <c r="AG157" s="156"/>
      <c r="AH157" s="156"/>
      <c r="AI157" s="156"/>
      <c r="AJ157" s="156"/>
      <c r="AK157" s="156"/>
      <c r="AL157" s="156"/>
      <c r="AM157" s="156"/>
      <c r="AO157" s="153" t="s">
        <v>250</v>
      </c>
      <c r="AP157" s="285">
        <v>52</v>
      </c>
      <c r="AQ157" s="153"/>
      <c r="AR157" s="285">
        <v>53</v>
      </c>
      <c r="AS157" s="153"/>
      <c r="AT157" s="124">
        <v>74</v>
      </c>
      <c r="AU157" s="153"/>
      <c r="AV157" s="124">
        <v>36</v>
      </c>
      <c r="AW157" s="153"/>
      <c r="AX157" s="153"/>
      <c r="AY157" s="153"/>
      <c r="AZ157" s="153"/>
      <c r="BA157" s="153"/>
      <c r="BB157" s="153"/>
      <c r="BC157" s="154"/>
      <c r="BD157" s="154"/>
      <c r="BE157" s="154"/>
      <c r="BF157" s="154"/>
      <c r="BG157" s="154"/>
      <c r="BH157" s="154"/>
      <c r="BI157" s="154"/>
      <c r="BJ157" s="154"/>
      <c r="BK157" s="154"/>
      <c r="BL157" s="154"/>
      <c r="BM157" s="154"/>
      <c r="BN157" s="193">
        <f t="shared" si="274"/>
        <v>215</v>
      </c>
      <c r="BO157" s="161">
        <f t="shared" si="275"/>
        <v>0</v>
      </c>
      <c r="BP157" s="192"/>
      <c r="BQ157" s="192"/>
      <c r="BR157" s="192"/>
      <c r="BS157" s="192"/>
      <c r="BT157" s="156"/>
      <c r="BU157" s="156"/>
      <c r="BV157" s="156"/>
      <c r="BW157" s="156"/>
      <c r="BX157" s="156"/>
      <c r="BY157" s="156"/>
      <c r="BZ157" s="156"/>
      <c r="CA157" s="156"/>
    </row>
    <row r="158" spans="1:79" x14ac:dyDescent="0.2">
      <c r="A158" s="153" t="s">
        <v>251</v>
      </c>
      <c r="B158" s="153">
        <v>30</v>
      </c>
      <c r="C158" s="153">
        <v>0</v>
      </c>
      <c r="D158" s="153">
        <v>30</v>
      </c>
      <c r="E158" s="153">
        <v>0</v>
      </c>
      <c r="F158" s="153">
        <v>30</v>
      </c>
      <c r="G158" s="153">
        <v>0</v>
      </c>
      <c r="H158" s="153">
        <v>30</v>
      </c>
      <c r="I158" s="153">
        <v>0</v>
      </c>
      <c r="J158" s="153">
        <v>30</v>
      </c>
      <c r="K158" s="153">
        <v>0</v>
      </c>
      <c r="L158" s="153">
        <v>30</v>
      </c>
      <c r="M158" s="153">
        <v>0</v>
      </c>
      <c r="N158" s="153">
        <v>30</v>
      </c>
      <c r="O158" s="153">
        <v>0</v>
      </c>
      <c r="P158" s="153">
        <v>30</v>
      </c>
      <c r="Q158" s="153">
        <v>0</v>
      </c>
      <c r="R158" s="153">
        <v>30</v>
      </c>
      <c r="S158" s="153">
        <v>0</v>
      </c>
      <c r="T158" s="153">
        <v>30</v>
      </c>
      <c r="U158" s="153">
        <v>0</v>
      </c>
      <c r="V158" s="153">
        <v>30</v>
      </c>
      <c r="W158" s="153">
        <v>0</v>
      </c>
      <c r="X158" s="153">
        <v>30</v>
      </c>
      <c r="Y158" s="153">
        <v>0</v>
      </c>
      <c r="Z158" s="193">
        <f t="shared" si="272"/>
        <v>360</v>
      </c>
      <c r="AA158" s="161">
        <f t="shared" si="273"/>
        <v>0</v>
      </c>
      <c r="AB158" s="156"/>
      <c r="AC158" s="156"/>
      <c r="AD158" s="156"/>
      <c r="AE158" s="156"/>
      <c r="AF158" s="156"/>
      <c r="AG158" s="156"/>
      <c r="AH158" s="156"/>
      <c r="AI158" s="156"/>
      <c r="AJ158" s="156"/>
      <c r="AK158" s="156"/>
      <c r="AL158" s="156"/>
      <c r="AM158" s="156"/>
      <c r="AO158" s="153" t="s">
        <v>251</v>
      </c>
      <c r="AP158" s="284">
        <v>70</v>
      </c>
      <c r="AQ158" s="153"/>
      <c r="AR158" s="284">
        <v>70</v>
      </c>
      <c r="AS158" s="153"/>
      <c r="AT158" s="124">
        <v>76</v>
      </c>
      <c r="AU158" s="153"/>
      <c r="AV158" s="124">
        <v>53</v>
      </c>
      <c r="AW158" s="153"/>
      <c r="AX158" s="153"/>
      <c r="AY158" s="153"/>
      <c r="AZ158" s="153"/>
      <c r="BA158" s="153"/>
      <c r="BB158" s="153"/>
      <c r="BC158" s="154"/>
      <c r="BD158" s="154"/>
      <c r="BE158" s="154"/>
      <c r="BF158" s="154"/>
      <c r="BG158" s="154"/>
      <c r="BH158" s="154"/>
      <c r="BI158" s="154"/>
      <c r="BJ158" s="154"/>
      <c r="BK158" s="154"/>
      <c r="BL158" s="154"/>
      <c r="BM158" s="154"/>
      <c r="BN158" s="193">
        <f t="shared" si="274"/>
        <v>269</v>
      </c>
      <c r="BO158" s="161">
        <f t="shared" si="275"/>
        <v>0</v>
      </c>
      <c r="BP158" s="192"/>
      <c r="BQ158" s="192"/>
      <c r="BR158" s="192"/>
      <c r="BS158" s="192"/>
      <c r="BT158" s="156"/>
      <c r="BU158" s="156"/>
      <c r="BV158" s="156"/>
      <c r="BW158" s="156"/>
      <c r="BX158" s="156"/>
      <c r="BY158" s="156"/>
      <c r="BZ158" s="156"/>
      <c r="CA158" s="156"/>
    </row>
    <row r="159" spans="1:79" x14ac:dyDescent="0.2">
      <c r="A159" s="153" t="s">
        <v>252</v>
      </c>
      <c r="B159" s="153">
        <v>36</v>
      </c>
      <c r="C159" s="244">
        <v>0</v>
      </c>
      <c r="D159" s="153">
        <v>36</v>
      </c>
      <c r="E159" s="244">
        <v>0</v>
      </c>
      <c r="F159" s="153">
        <v>36</v>
      </c>
      <c r="G159" s="244">
        <v>0</v>
      </c>
      <c r="H159" s="153">
        <v>36</v>
      </c>
      <c r="I159" s="244">
        <v>0</v>
      </c>
      <c r="J159" s="153">
        <v>36</v>
      </c>
      <c r="K159" s="244">
        <v>0</v>
      </c>
      <c r="L159" s="153">
        <v>36</v>
      </c>
      <c r="M159" s="244">
        <v>0</v>
      </c>
      <c r="N159" s="153">
        <v>36</v>
      </c>
      <c r="O159" s="244">
        <v>0</v>
      </c>
      <c r="P159" s="153">
        <v>36</v>
      </c>
      <c r="Q159" s="244">
        <v>0</v>
      </c>
      <c r="R159" s="153">
        <v>36</v>
      </c>
      <c r="S159" s="244">
        <v>0</v>
      </c>
      <c r="T159" s="153">
        <v>36</v>
      </c>
      <c r="U159" s="244">
        <v>0</v>
      </c>
      <c r="V159" s="153">
        <v>36</v>
      </c>
      <c r="W159" s="244">
        <v>0</v>
      </c>
      <c r="X159" s="153">
        <v>36</v>
      </c>
      <c r="Y159" s="244">
        <v>0</v>
      </c>
      <c r="Z159" s="193">
        <f t="shared" si="272"/>
        <v>432</v>
      </c>
      <c r="AA159" s="161">
        <f t="shared" si="273"/>
        <v>0</v>
      </c>
      <c r="AB159" s="156"/>
      <c r="AC159" s="156"/>
      <c r="AD159" s="156"/>
      <c r="AE159" s="156"/>
      <c r="AF159" s="156"/>
      <c r="AG159" s="156"/>
      <c r="AH159" s="156"/>
      <c r="AI159" s="156"/>
      <c r="AJ159" s="156"/>
      <c r="AK159" s="156"/>
      <c r="AL159" s="156"/>
      <c r="AM159" s="156"/>
      <c r="AO159" s="153" t="s">
        <v>252</v>
      </c>
      <c r="AP159" s="284">
        <v>102</v>
      </c>
      <c r="AQ159" s="153"/>
      <c r="AR159" s="284">
        <v>81</v>
      </c>
      <c r="AS159" s="153"/>
      <c r="AT159" s="124">
        <v>98</v>
      </c>
      <c r="AU159" s="153"/>
      <c r="AV159" s="124">
        <v>72</v>
      </c>
      <c r="AW159" s="153"/>
      <c r="AX159" s="153"/>
      <c r="AY159" s="153"/>
      <c r="AZ159" s="153"/>
      <c r="BA159" s="153"/>
      <c r="BB159" s="153"/>
      <c r="BC159" s="154"/>
      <c r="BD159" s="154"/>
      <c r="BE159" s="154"/>
      <c r="BF159" s="154"/>
      <c r="BG159" s="154"/>
      <c r="BH159" s="154"/>
      <c r="BI159" s="154"/>
      <c r="BJ159" s="154"/>
      <c r="BK159" s="154"/>
      <c r="BL159" s="154"/>
      <c r="BM159" s="154"/>
      <c r="BN159" s="193">
        <f t="shared" si="274"/>
        <v>353</v>
      </c>
      <c r="BO159" s="161">
        <f t="shared" si="275"/>
        <v>0</v>
      </c>
      <c r="BP159" s="192"/>
      <c r="BQ159" s="192"/>
      <c r="BR159" s="192"/>
      <c r="BS159" s="192"/>
      <c r="BT159" s="156"/>
      <c r="BU159" s="156"/>
      <c r="BV159" s="156"/>
      <c r="BW159" s="156"/>
      <c r="BX159" s="156"/>
      <c r="BY159" s="156"/>
      <c r="BZ159" s="156"/>
      <c r="CA159" s="156"/>
    </row>
    <row r="160" spans="1:79" x14ac:dyDescent="0.2">
      <c r="A160" s="153" t="s">
        <v>253</v>
      </c>
      <c r="B160" s="153">
        <v>27</v>
      </c>
      <c r="C160" s="153">
        <v>0</v>
      </c>
      <c r="D160" s="153">
        <v>27</v>
      </c>
      <c r="E160" s="153">
        <v>0</v>
      </c>
      <c r="F160" s="153">
        <v>27</v>
      </c>
      <c r="G160" s="153">
        <v>0</v>
      </c>
      <c r="H160" s="153">
        <v>27</v>
      </c>
      <c r="I160" s="153">
        <v>0</v>
      </c>
      <c r="J160" s="153">
        <v>27</v>
      </c>
      <c r="K160" s="153">
        <v>0</v>
      </c>
      <c r="L160" s="153">
        <v>27</v>
      </c>
      <c r="M160" s="153">
        <v>0</v>
      </c>
      <c r="N160" s="153">
        <v>27</v>
      </c>
      <c r="O160" s="153">
        <v>0</v>
      </c>
      <c r="P160" s="153">
        <v>27</v>
      </c>
      <c r="Q160" s="153">
        <v>0</v>
      </c>
      <c r="R160" s="153">
        <v>27</v>
      </c>
      <c r="S160" s="153">
        <v>0</v>
      </c>
      <c r="T160" s="153">
        <v>27</v>
      </c>
      <c r="U160" s="153">
        <v>0</v>
      </c>
      <c r="V160" s="153">
        <v>27</v>
      </c>
      <c r="W160" s="153">
        <v>0</v>
      </c>
      <c r="X160" s="153">
        <v>27</v>
      </c>
      <c r="Y160" s="153">
        <v>0</v>
      </c>
      <c r="Z160" s="193">
        <f t="shared" si="272"/>
        <v>324</v>
      </c>
      <c r="AA160" s="161">
        <f t="shared" si="273"/>
        <v>0</v>
      </c>
      <c r="AB160" s="156"/>
      <c r="AC160" s="156"/>
      <c r="AD160" s="156"/>
      <c r="AE160" s="156"/>
      <c r="AF160" s="156"/>
      <c r="AG160" s="156"/>
      <c r="AH160" s="156"/>
      <c r="AI160" s="156"/>
      <c r="AJ160" s="156"/>
      <c r="AK160" s="156"/>
      <c r="AL160" s="156"/>
      <c r="AM160" s="156"/>
      <c r="AO160" s="153" t="s">
        <v>253</v>
      </c>
      <c r="AP160" s="284">
        <v>45</v>
      </c>
      <c r="AQ160" s="153"/>
      <c r="AR160" s="284">
        <v>50</v>
      </c>
      <c r="AS160" s="153"/>
      <c r="AT160" s="124">
        <v>60</v>
      </c>
      <c r="AU160" s="153"/>
      <c r="AV160" s="124">
        <v>43</v>
      </c>
      <c r="AW160" s="153"/>
      <c r="AX160" s="153"/>
      <c r="AY160" s="153"/>
      <c r="AZ160" s="153"/>
      <c r="BA160" s="153"/>
      <c r="BB160" s="153"/>
      <c r="BC160" s="154"/>
      <c r="BD160" s="154"/>
      <c r="BE160" s="154"/>
      <c r="BF160" s="154"/>
      <c r="BG160" s="154"/>
      <c r="BH160" s="154"/>
      <c r="BI160" s="154"/>
      <c r="BJ160" s="154"/>
      <c r="BK160" s="154"/>
      <c r="BL160" s="154"/>
      <c r="BM160" s="154"/>
      <c r="BN160" s="193">
        <f t="shared" si="274"/>
        <v>198</v>
      </c>
      <c r="BO160" s="161">
        <f t="shared" si="275"/>
        <v>0</v>
      </c>
      <c r="BP160" s="192"/>
      <c r="BQ160" s="192"/>
      <c r="BR160" s="192"/>
      <c r="BS160" s="192"/>
      <c r="BT160" s="156"/>
      <c r="BU160" s="156"/>
      <c r="BV160" s="156"/>
      <c r="BW160" s="156"/>
      <c r="BX160" s="156"/>
      <c r="BY160" s="156"/>
      <c r="BZ160" s="156"/>
      <c r="CA160" s="156"/>
    </row>
    <row r="161" spans="1:79" x14ac:dyDescent="0.2">
      <c r="A161" s="153" t="s">
        <v>254</v>
      </c>
      <c r="B161" s="153">
        <v>27</v>
      </c>
      <c r="C161" s="153">
        <v>0</v>
      </c>
      <c r="D161" s="153">
        <v>27</v>
      </c>
      <c r="E161" s="153">
        <v>0</v>
      </c>
      <c r="F161" s="153">
        <v>27</v>
      </c>
      <c r="G161" s="153">
        <v>0</v>
      </c>
      <c r="H161" s="153">
        <v>27</v>
      </c>
      <c r="I161" s="153">
        <v>0</v>
      </c>
      <c r="J161" s="153">
        <v>27</v>
      </c>
      <c r="K161" s="153">
        <v>0</v>
      </c>
      <c r="L161" s="153">
        <v>27</v>
      </c>
      <c r="M161" s="153">
        <v>0</v>
      </c>
      <c r="N161" s="153">
        <v>27</v>
      </c>
      <c r="O161" s="153">
        <v>0</v>
      </c>
      <c r="P161" s="153">
        <v>27</v>
      </c>
      <c r="Q161" s="153">
        <v>0</v>
      </c>
      <c r="R161" s="153">
        <v>27</v>
      </c>
      <c r="S161" s="153">
        <v>0</v>
      </c>
      <c r="T161" s="153">
        <v>27</v>
      </c>
      <c r="U161" s="153">
        <v>0</v>
      </c>
      <c r="V161" s="153">
        <v>27</v>
      </c>
      <c r="W161" s="153">
        <v>0</v>
      </c>
      <c r="X161" s="153">
        <v>27</v>
      </c>
      <c r="Y161" s="153">
        <v>0</v>
      </c>
      <c r="Z161" s="193">
        <f>B161+D161+F161+H161+J161+L161+N161+P161+R161+T161+V161+X161</f>
        <v>324</v>
      </c>
      <c r="AA161" s="161">
        <f t="shared" si="273"/>
        <v>0</v>
      </c>
      <c r="AB161" s="156"/>
      <c r="AC161" s="156"/>
      <c r="AD161" s="156"/>
      <c r="AE161" s="156"/>
      <c r="AF161" s="156"/>
      <c r="AG161" s="156"/>
      <c r="AH161" s="156"/>
      <c r="AI161" s="156"/>
      <c r="AJ161" s="156"/>
      <c r="AK161" s="156"/>
      <c r="AL161" s="156"/>
      <c r="AM161" s="156"/>
      <c r="AO161" s="153" t="s">
        <v>254</v>
      </c>
      <c r="AP161" s="284">
        <v>59</v>
      </c>
      <c r="AQ161" s="153"/>
      <c r="AR161" s="284">
        <v>72</v>
      </c>
      <c r="AS161" s="153"/>
      <c r="AT161" s="124">
        <v>65</v>
      </c>
      <c r="AU161" s="153"/>
      <c r="AV161" s="124">
        <v>39</v>
      </c>
      <c r="AW161" s="153"/>
      <c r="AX161" s="153"/>
      <c r="AY161" s="153"/>
      <c r="AZ161" s="153"/>
      <c r="BA161" s="153"/>
      <c r="BB161" s="153"/>
      <c r="BC161" s="154"/>
      <c r="BD161" s="154"/>
      <c r="BE161" s="154"/>
      <c r="BF161" s="154"/>
      <c r="BG161" s="154"/>
      <c r="BH161" s="154"/>
      <c r="BI161" s="154"/>
      <c r="BJ161" s="154"/>
      <c r="BK161" s="154"/>
      <c r="BL161" s="154"/>
      <c r="BM161" s="154"/>
      <c r="BN161" s="193">
        <f t="shared" si="274"/>
        <v>235</v>
      </c>
      <c r="BO161" s="161">
        <f t="shared" si="275"/>
        <v>0</v>
      </c>
      <c r="BP161" s="192"/>
      <c r="BQ161" s="192"/>
      <c r="BR161" s="192"/>
      <c r="BS161" s="192"/>
      <c r="BT161" s="156"/>
      <c r="BU161" s="156"/>
      <c r="BV161" s="156"/>
      <c r="BW161" s="156"/>
      <c r="BX161" s="156"/>
      <c r="BY161" s="156"/>
      <c r="BZ161" s="156"/>
      <c r="CA161" s="156"/>
    </row>
    <row r="162" spans="1:79" x14ac:dyDescent="0.2">
      <c r="A162" s="153" t="s">
        <v>255</v>
      </c>
      <c r="B162" s="153">
        <v>36</v>
      </c>
      <c r="C162" s="244">
        <v>0</v>
      </c>
      <c r="D162" s="153">
        <v>36</v>
      </c>
      <c r="E162" s="244">
        <v>0</v>
      </c>
      <c r="F162" s="153">
        <v>36</v>
      </c>
      <c r="G162" s="244">
        <v>0</v>
      </c>
      <c r="H162" s="153">
        <v>36</v>
      </c>
      <c r="I162" s="244">
        <v>0</v>
      </c>
      <c r="J162" s="153">
        <v>36</v>
      </c>
      <c r="K162" s="244">
        <v>0</v>
      </c>
      <c r="L162" s="153">
        <v>36</v>
      </c>
      <c r="M162" s="244">
        <v>0</v>
      </c>
      <c r="N162" s="153">
        <v>36</v>
      </c>
      <c r="O162" s="244">
        <v>0</v>
      </c>
      <c r="P162" s="153">
        <v>36</v>
      </c>
      <c r="Q162" s="244">
        <v>0</v>
      </c>
      <c r="R162" s="153">
        <v>36</v>
      </c>
      <c r="S162" s="244">
        <v>0</v>
      </c>
      <c r="T162" s="153">
        <v>36</v>
      </c>
      <c r="U162" s="244">
        <v>0</v>
      </c>
      <c r="V162" s="153">
        <v>36</v>
      </c>
      <c r="W162" s="244">
        <v>0</v>
      </c>
      <c r="X162" s="153">
        <v>36</v>
      </c>
      <c r="Y162" s="244">
        <v>0</v>
      </c>
      <c r="Z162" s="193">
        <f t="shared" si="272"/>
        <v>432</v>
      </c>
      <c r="AA162" s="161">
        <f t="shared" si="273"/>
        <v>0</v>
      </c>
      <c r="AB162" s="156"/>
      <c r="AC162" s="156"/>
      <c r="AD162" s="156"/>
      <c r="AE162" s="156"/>
      <c r="AF162" s="156"/>
      <c r="AG162" s="156"/>
      <c r="AH162" s="156"/>
      <c r="AI162" s="156"/>
      <c r="AJ162" s="156"/>
      <c r="AK162" s="156"/>
      <c r="AL162" s="156"/>
      <c r="AM162" s="156"/>
      <c r="AO162" s="153" t="s">
        <v>255</v>
      </c>
      <c r="AP162" s="284">
        <v>55</v>
      </c>
      <c r="AQ162" s="153"/>
      <c r="AR162" s="284">
        <v>59</v>
      </c>
      <c r="AS162" s="153"/>
      <c r="AT162" s="124">
        <v>61</v>
      </c>
      <c r="AU162" s="153"/>
      <c r="AV162" s="124">
        <v>54</v>
      </c>
      <c r="AW162" s="153"/>
      <c r="AX162" s="153"/>
      <c r="AY162" s="153"/>
      <c r="AZ162" s="153"/>
      <c r="BA162" s="153"/>
      <c r="BB162" s="153"/>
      <c r="BC162" s="154"/>
      <c r="BD162" s="154"/>
      <c r="BE162" s="154"/>
      <c r="BF162" s="154"/>
      <c r="BG162" s="154"/>
      <c r="BH162" s="154"/>
      <c r="BI162" s="154"/>
      <c r="BJ162" s="154"/>
      <c r="BK162" s="154"/>
      <c r="BL162" s="154"/>
      <c r="BM162" s="154"/>
      <c r="BN162" s="193">
        <f t="shared" si="274"/>
        <v>229</v>
      </c>
      <c r="BO162" s="161">
        <f t="shared" si="275"/>
        <v>0</v>
      </c>
      <c r="BP162" s="192"/>
      <c r="BQ162" s="192"/>
      <c r="BR162" s="192"/>
      <c r="BS162" s="192"/>
      <c r="BT162" s="156"/>
      <c r="BU162" s="156"/>
      <c r="BV162" s="156"/>
      <c r="BW162" s="156"/>
      <c r="BX162" s="156"/>
      <c r="BY162" s="156"/>
      <c r="BZ162" s="156"/>
      <c r="CA162" s="156"/>
    </row>
    <row r="163" spans="1:79" x14ac:dyDescent="0.2">
      <c r="A163" s="153" t="s">
        <v>256</v>
      </c>
      <c r="B163" s="153">
        <v>26</v>
      </c>
      <c r="C163" s="244">
        <v>0</v>
      </c>
      <c r="D163" s="153">
        <v>26</v>
      </c>
      <c r="E163" s="244">
        <v>0</v>
      </c>
      <c r="F163" s="153">
        <v>26</v>
      </c>
      <c r="G163" s="244">
        <v>0</v>
      </c>
      <c r="H163" s="153">
        <v>26</v>
      </c>
      <c r="I163" s="244">
        <v>0</v>
      </c>
      <c r="J163" s="153">
        <v>26</v>
      </c>
      <c r="K163" s="244">
        <v>0</v>
      </c>
      <c r="L163" s="153">
        <v>26</v>
      </c>
      <c r="M163" s="244">
        <v>0</v>
      </c>
      <c r="N163" s="153">
        <v>26</v>
      </c>
      <c r="O163" s="244">
        <v>0</v>
      </c>
      <c r="P163" s="153">
        <v>26</v>
      </c>
      <c r="Q163" s="244">
        <v>0</v>
      </c>
      <c r="R163" s="153">
        <v>26</v>
      </c>
      <c r="S163" s="244">
        <v>0</v>
      </c>
      <c r="T163" s="153">
        <v>26</v>
      </c>
      <c r="U163" s="244">
        <v>0</v>
      </c>
      <c r="V163" s="153">
        <v>26</v>
      </c>
      <c r="W163" s="244">
        <v>0</v>
      </c>
      <c r="X163" s="153">
        <v>26</v>
      </c>
      <c r="Y163" s="244">
        <v>0</v>
      </c>
      <c r="Z163" s="193">
        <f t="shared" si="272"/>
        <v>312</v>
      </c>
      <c r="AA163" s="161">
        <f t="shared" si="273"/>
        <v>0</v>
      </c>
      <c r="AB163" s="156"/>
      <c r="AC163" s="156"/>
      <c r="AD163" s="156"/>
      <c r="AE163" s="156"/>
      <c r="AF163" s="156"/>
      <c r="AG163" s="156"/>
      <c r="AH163" s="156"/>
      <c r="AI163" s="156"/>
      <c r="AJ163" s="156"/>
      <c r="AK163" s="156"/>
      <c r="AL163" s="156"/>
      <c r="AM163" s="156"/>
      <c r="AO163" s="153" t="s">
        <v>256</v>
      </c>
      <c r="AP163" s="284">
        <v>25</v>
      </c>
      <c r="AQ163" s="153"/>
      <c r="AR163" s="284">
        <v>27</v>
      </c>
      <c r="AS163" s="153"/>
      <c r="AT163" s="124">
        <v>14</v>
      </c>
      <c r="AU163" s="153"/>
      <c r="AV163" s="124">
        <v>1</v>
      </c>
      <c r="AW163" s="153"/>
      <c r="AX163" s="153"/>
      <c r="AY163" s="153"/>
      <c r="AZ163" s="153"/>
      <c r="BA163" s="153"/>
      <c r="BB163" s="153"/>
      <c r="BC163" s="154"/>
      <c r="BD163" s="154"/>
      <c r="BE163" s="154"/>
      <c r="BF163" s="154"/>
      <c r="BG163" s="154"/>
      <c r="BH163" s="154"/>
      <c r="BI163" s="154"/>
      <c r="BJ163" s="154"/>
      <c r="BK163" s="154"/>
      <c r="BL163" s="154"/>
      <c r="BM163" s="154"/>
      <c r="BN163" s="193">
        <f t="shared" si="274"/>
        <v>67</v>
      </c>
      <c r="BO163" s="161">
        <f t="shared" si="275"/>
        <v>0</v>
      </c>
      <c r="BP163" s="192"/>
      <c r="BQ163" s="192"/>
      <c r="BR163" s="192"/>
      <c r="BS163" s="192"/>
      <c r="BT163" s="156"/>
      <c r="BU163" s="156"/>
      <c r="BV163" s="156"/>
      <c r="BW163" s="156"/>
      <c r="BX163" s="156"/>
      <c r="BY163" s="156"/>
      <c r="BZ163" s="156"/>
      <c r="CA163" s="156"/>
    </row>
    <row r="164" spans="1:79" x14ac:dyDescent="0.2">
      <c r="A164" s="153" t="s">
        <v>257</v>
      </c>
      <c r="B164" s="153">
        <v>21</v>
      </c>
      <c r="C164" s="153">
        <v>0</v>
      </c>
      <c r="D164" s="153">
        <v>21</v>
      </c>
      <c r="E164" s="153">
        <v>0</v>
      </c>
      <c r="F164" s="153">
        <v>21</v>
      </c>
      <c r="G164" s="153">
        <v>0</v>
      </c>
      <c r="H164" s="153">
        <v>21</v>
      </c>
      <c r="I164" s="153">
        <v>0</v>
      </c>
      <c r="J164" s="153">
        <v>21</v>
      </c>
      <c r="K164" s="153">
        <v>0</v>
      </c>
      <c r="L164" s="153">
        <v>21</v>
      </c>
      <c r="M164" s="153">
        <v>0</v>
      </c>
      <c r="N164" s="153">
        <v>21</v>
      </c>
      <c r="O164" s="153">
        <v>0</v>
      </c>
      <c r="P164" s="153">
        <v>21</v>
      </c>
      <c r="Q164" s="153">
        <v>0</v>
      </c>
      <c r="R164" s="153">
        <v>21</v>
      </c>
      <c r="S164" s="153">
        <v>0</v>
      </c>
      <c r="T164" s="153">
        <v>21</v>
      </c>
      <c r="U164" s="153">
        <v>0</v>
      </c>
      <c r="V164" s="153">
        <v>21</v>
      </c>
      <c r="W164" s="153">
        <v>0</v>
      </c>
      <c r="X164" s="153">
        <v>21</v>
      </c>
      <c r="Y164" s="153">
        <v>0</v>
      </c>
      <c r="Z164" s="193">
        <f t="shared" si="272"/>
        <v>252</v>
      </c>
      <c r="AA164" s="161">
        <f t="shared" si="273"/>
        <v>0</v>
      </c>
      <c r="AB164" s="156"/>
      <c r="AC164" s="156"/>
      <c r="AD164" s="156"/>
      <c r="AE164" s="156"/>
      <c r="AF164" s="156"/>
      <c r="AG164" s="156"/>
      <c r="AH164" s="156"/>
      <c r="AI164" s="156"/>
      <c r="AJ164" s="156"/>
      <c r="AK164" s="156"/>
      <c r="AL164" s="156"/>
      <c r="AM164" s="156"/>
      <c r="AO164" s="153" t="s">
        <v>257</v>
      </c>
      <c r="AP164" s="284">
        <v>79</v>
      </c>
      <c r="AQ164" s="153"/>
      <c r="AR164" s="284">
        <v>65</v>
      </c>
      <c r="AS164" s="153"/>
      <c r="AT164" s="124">
        <v>68</v>
      </c>
      <c r="AU164" s="153"/>
      <c r="AV164" s="124">
        <v>13</v>
      </c>
      <c r="AW164" s="153"/>
      <c r="AX164" s="153"/>
      <c r="AY164" s="153"/>
      <c r="AZ164" s="153"/>
      <c r="BA164" s="153"/>
      <c r="BB164" s="153"/>
      <c r="BC164" s="154"/>
      <c r="BD164" s="154"/>
      <c r="BE164" s="154"/>
      <c r="BF164" s="154"/>
      <c r="BG164" s="154"/>
      <c r="BH164" s="154"/>
      <c r="BI164" s="154"/>
      <c r="BJ164" s="154"/>
      <c r="BK164" s="154"/>
      <c r="BL164" s="154"/>
      <c r="BM164" s="154"/>
      <c r="BN164" s="193">
        <f t="shared" si="274"/>
        <v>225</v>
      </c>
      <c r="BO164" s="161">
        <f t="shared" si="275"/>
        <v>0</v>
      </c>
      <c r="BP164" s="192"/>
      <c r="BQ164" s="192"/>
      <c r="BR164" s="192"/>
      <c r="BS164" s="192"/>
      <c r="BT164" s="156"/>
      <c r="BU164" s="156"/>
      <c r="BV164" s="156"/>
      <c r="BW164" s="156"/>
      <c r="BX164" s="156"/>
      <c r="BY164" s="156"/>
      <c r="BZ164" s="156"/>
      <c r="CA164" s="156"/>
    </row>
    <row r="165" spans="1:79" x14ac:dyDescent="0.2">
      <c r="A165" s="153" t="s">
        <v>258</v>
      </c>
      <c r="B165" s="153">
        <v>11</v>
      </c>
      <c r="C165" s="153">
        <v>0</v>
      </c>
      <c r="D165" s="153">
        <v>11</v>
      </c>
      <c r="E165" s="153">
        <v>0</v>
      </c>
      <c r="F165" s="153">
        <v>11</v>
      </c>
      <c r="G165" s="153">
        <v>0</v>
      </c>
      <c r="H165" s="153">
        <v>11</v>
      </c>
      <c r="I165" s="153">
        <v>0</v>
      </c>
      <c r="J165" s="153">
        <v>11</v>
      </c>
      <c r="K165" s="153">
        <v>0</v>
      </c>
      <c r="L165" s="153">
        <v>11</v>
      </c>
      <c r="M165" s="153">
        <v>0</v>
      </c>
      <c r="N165" s="153">
        <v>11</v>
      </c>
      <c r="O165" s="153">
        <v>0</v>
      </c>
      <c r="P165" s="153">
        <v>11</v>
      </c>
      <c r="Q165" s="153">
        <v>0</v>
      </c>
      <c r="R165" s="153">
        <v>11</v>
      </c>
      <c r="S165" s="153">
        <v>0</v>
      </c>
      <c r="T165" s="124">
        <v>11</v>
      </c>
      <c r="U165" s="153">
        <v>0</v>
      </c>
      <c r="V165" s="124">
        <v>11</v>
      </c>
      <c r="W165" s="153">
        <v>0</v>
      </c>
      <c r="X165" s="124">
        <v>11</v>
      </c>
      <c r="Y165" s="153">
        <v>0</v>
      </c>
      <c r="Z165" s="193">
        <f t="shared" si="272"/>
        <v>132</v>
      </c>
      <c r="AA165" s="161">
        <f t="shared" si="273"/>
        <v>0</v>
      </c>
      <c r="AB165" s="156"/>
      <c r="AC165" s="156"/>
      <c r="AD165" s="156"/>
      <c r="AE165" s="156"/>
      <c r="AF165" s="156"/>
      <c r="AG165" s="156"/>
      <c r="AH165" s="156"/>
      <c r="AI165" s="156"/>
      <c r="AJ165" s="156"/>
      <c r="AK165" s="156"/>
      <c r="AL165" s="156"/>
      <c r="AM165" s="156"/>
      <c r="AO165" s="153" t="s">
        <v>258</v>
      </c>
      <c r="AP165" s="284">
        <v>70</v>
      </c>
      <c r="AQ165" s="153"/>
      <c r="AR165" s="284">
        <v>39</v>
      </c>
      <c r="AS165" s="153"/>
      <c r="AT165" s="124">
        <v>43</v>
      </c>
      <c r="AU165" s="153"/>
      <c r="AV165" s="124">
        <v>26</v>
      </c>
      <c r="AW165" s="153"/>
      <c r="AX165" s="153"/>
      <c r="AY165" s="153"/>
      <c r="AZ165" s="153"/>
      <c r="BA165" s="153"/>
      <c r="BB165" s="153"/>
      <c r="BC165" s="154"/>
      <c r="BD165" s="154"/>
      <c r="BE165" s="154"/>
      <c r="BF165" s="154"/>
      <c r="BG165" s="154"/>
      <c r="BH165" s="154"/>
      <c r="BI165" s="154"/>
      <c r="BJ165" s="154"/>
      <c r="BK165" s="154"/>
      <c r="BL165" s="154"/>
      <c r="BM165" s="154"/>
      <c r="BN165" s="193">
        <f t="shared" si="274"/>
        <v>178</v>
      </c>
      <c r="BO165" s="161">
        <f t="shared" si="275"/>
        <v>0</v>
      </c>
      <c r="BP165" s="192"/>
      <c r="BQ165" s="192"/>
      <c r="BR165" s="192"/>
      <c r="BS165" s="192"/>
      <c r="BT165" s="156"/>
      <c r="BU165" s="156"/>
      <c r="BV165" s="156"/>
      <c r="BW165" s="156"/>
      <c r="BX165" s="156"/>
      <c r="BY165" s="156"/>
      <c r="BZ165" s="156"/>
      <c r="CA165" s="156"/>
    </row>
    <row r="166" spans="1:79" x14ac:dyDescent="0.2">
      <c r="A166" s="153" t="s">
        <v>259</v>
      </c>
      <c r="B166" s="153">
        <v>23</v>
      </c>
      <c r="C166" s="153">
        <v>0</v>
      </c>
      <c r="D166" s="153">
        <v>23</v>
      </c>
      <c r="E166" s="153">
        <v>0</v>
      </c>
      <c r="F166" s="153">
        <v>23</v>
      </c>
      <c r="G166" s="153">
        <v>0</v>
      </c>
      <c r="H166" s="153">
        <v>23</v>
      </c>
      <c r="I166" s="153">
        <v>0</v>
      </c>
      <c r="J166" s="153">
        <v>23</v>
      </c>
      <c r="K166" s="153">
        <v>0</v>
      </c>
      <c r="L166" s="153">
        <v>23</v>
      </c>
      <c r="M166" s="153">
        <v>0</v>
      </c>
      <c r="N166" s="153">
        <v>23</v>
      </c>
      <c r="O166" s="153">
        <v>0</v>
      </c>
      <c r="P166" s="153">
        <v>23</v>
      </c>
      <c r="Q166" s="153">
        <v>0</v>
      </c>
      <c r="R166" s="153">
        <v>23</v>
      </c>
      <c r="S166" s="153">
        <v>0</v>
      </c>
      <c r="T166" s="153">
        <v>23</v>
      </c>
      <c r="U166" s="153">
        <v>0</v>
      </c>
      <c r="V166" s="153">
        <v>23</v>
      </c>
      <c r="W166" s="153">
        <v>0</v>
      </c>
      <c r="X166" s="153">
        <v>23</v>
      </c>
      <c r="Y166" s="153">
        <v>0</v>
      </c>
      <c r="Z166" s="193">
        <f t="shared" si="272"/>
        <v>276</v>
      </c>
      <c r="AA166" s="161">
        <f t="shared" si="273"/>
        <v>0</v>
      </c>
      <c r="AB166" s="156"/>
      <c r="AC166" s="156"/>
      <c r="AD166" s="156"/>
      <c r="AE166" s="156"/>
      <c r="AF166" s="156"/>
      <c r="AG166" s="156"/>
      <c r="AH166" s="156"/>
      <c r="AI166" s="156"/>
      <c r="AJ166" s="156"/>
      <c r="AK166" s="156"/>
      <c r="AL166" s="156"/>
      <c r="AM166" s="156"/>
      <c r="AO166" s="153" t="s">
        <v>259</v>
      </c>
      <c r="AP166" s="284">
        <v>26</v>
      </c>
      <c r="AQ166" s="153"/>
      <c r="AR166" s="284">
        <v>58</v>
      </c>
      <c r="AS166" s="153"/>
      <c r="AT166" s="124">
        <v>56</v>
      </c>
      <c r="AU166" s="153"/>
      <c r="AV166" s="124">
        <v>16</v>
      </c>
      <c r="AW166" s="153"/>
      <c r="AX166" s="153"/>
      <c r="AY166" s="153"/>
      <c r="AZ166" s="153"/>
      <c r="BA166" s="153"/>
      <c r="BB166" s="153"/>
      <c r="BC166" s="154"/>
      <c r="BD166" s="154"/>
      <c r="BE166" s="154"/>
      <c r="BF166" s="154"/>
      <c r="BG166" s="154"/>
      <c r="BH166" s="154"/>
      <c r="BI166" s="154"/>
      <c r="BJ166" s="154"/>
      <c r="BK166" s="154"/>
      <c r="BL166" s="154"/>
      <c r="BM166" s="154"/>
      <c r="BN166" s="193">
        <f t="shared" si="274"/>
        <v>156</v>
      </c>
      <c r="BO166" s="161">
        <f t="shared" si="275"/>
        <v>0</v>
      </c>
      <c r="BP166" s="192"/>
      <c r="BQ166" s="192"/>
      <c r="BR166" s="192"/>
      <c r="BS166" s="192"/>
      <c r="BT166" s="156"/>
      <c r="BU166" s="156"/>
      <c r="BV166" s="156"/>
      <c r="BW166" s="156"/>
      <c r="BX166" s="156"/>
      <c r="BY166" s="156"/>
      <c r="BZ166" s="156"/>
      <c r="CA166" s="156"/>
    </row>
    <row r="167" spans="1:79" x14ac:dyDescent="0.2">
      <c r="A167" s="153" t="s">
        <v>260</v>
      </c>
      <c r="B167" s="153">
        <v>33</v>
      </c>
      <c r="C167" s="153">
        <v>0</v>
      </c>
      <c r="D167" s="153">
        <v>33</v>
      </c>
      <c r="E167" s="153">
        <v>0</v>
      </c>
      <c r="F167" s="153">
        <v>33</v>
      </c>
      <c r="G167" s="153">
        <v>0</v>
      </c>
      <c r="H167" s="153">
        <v>33</v>
      </c>
      <c r="I167" s="153">
        <v>0</v>
      </c>
      <c r="J167" s="153">
        <v>33</v>
      </c>
      <c r="K167" s="153">
        <v>0</v>
      </c>
      <c r="L167" s="153">
        <v>33</v>
      </c>
      <c r="M167" s="153">
        <v>0</v>
      </c>
      <c r="N167" s="153">
        <v>33</v>
      </c>
      <c r="O167" s="153">
        <v>0</v>
      </c>
      <c r="P167" s="153">
        <v>33</v>
      </c>
      <c r="Q167" s="153">
        <v>0</v>
      </c>
      <c r="R167" s="153">
        <v>33</v>
      </c>
      <c r="S167" s="153">
        <v>0</v>
      </c>
      <c r="T167" s="153">
        <v>34</v>
      </c>
      <c r="U167" s="153">
        <v>0</v>
      </c>
      <c r="V167" s="153">
        <v>33</v>
      </c>
      <c r="W167" s="153">
        <v>0</v>
      </c>
      <c r="X167" s="153">
        <v>33</v>
      </c>
      <c r="Y167" s="153">
        <v>0</v>
      </c>
      <c r="Z167" s="193">
        <f t="shared" si="272"/>
        <v>397</v>
      </c>
      <c r="AA167" s="161">
        <f t="shared" si="273"/>
        <v>0</v>
      </c>
      <c r="AB167" s="156"/>
      <c r="AC167" s="156"/>
      <c r="AD167" s="156"/>
      <c r="AE167" s="156"/>
      <c r="AF167" s="156"/>
      <c r="AG167" s="156"/>
      <c r="AH167" s="156"/>
      <c r="AI167" s="156"/>
      <c r="AJ167" s="156"/>
      <c r="AK167" s="156"/>
      <c r="AL167" s="156"/>
      <c r="AM167" s="156"/>
      <c r="AO167" s="153" t="s">
        <v>260</v>
      </c>
      <c r="AP167" s="284">
        <v>58</v>
      </c>
      <c r="AQ167" s="153"/>
      <c r="AR167" s="284">
        <v>80</v>
      </c>
      <c r="AS167" s="153"/>
      <c r="AT167" s="124">
        <v>80</v>
      </c>
      <c r="AU167" s="153"/>
      <c r="AV167" s="124">
        <v>57</v>
      </c>
      <c r="AW167" s="153"/>
      <c r="AX167" s="153"/>
      <c r="AY167" s="153"/>
      <c r="AZ167" s="153"/>
      <c r="BA167" s="153"/>
      <c r="BB167" s="153"/>
      <c r="BC167" s="154"/>
      <c r="BD167" s="154"/>
      <c r="BE167" s="154"/>
      <c r="BF167" s="154"/>
      <c r="BG167" s="154"/>
      <c r="BH167" s="154"/>
      <c r="BI167" s="154"/>
      <c r="BJ167" s="154"/>
      <c r="BK167" s="154"/>
      <c r="BL167" s="154"/>
      <c r="BM167" s="154"/>
      <c r="BN167" s="193">
        <f t="shared" si="274"/>
        <v>275</v>
      </c>
      <c r="BO167" s="161">
        <f t="shared" si="275"/>
        <v>0</v>
      </c>
      <c r="BP167" s="192"/>
      <c r="BQ167" s="192"/>
      <c r="BR167" s="192"/>
      <c r="BS167" s="192"/>
      <c r="BT167" s="156"/>
      <c r="BU167" s="156"/>
      <c r="BV167" s="156"/>
      <c r="BW167" s="156"/>
      <c r="BX167" s="156"/>
      <c r="BY167" s="156"/>
      <c r="BZ167" s="156"/>
      <c r="CA167" s="156"/>
    </row>
    <row r="168" spans="1:79" x14ac:dyDescent="0.2">
      <c r="A168" s="153" t="s">
        <v>261</v>
      </c>
      <c r="B168" s="153">
        <v>11</v>
      </c>
      <c r="C168" s="153">
        <v>0</v>
      </c>
      <c r="D168" s="153">
        <v>11</v>
      </c>
      <c r="E168" s="153">
        <v>0</v>
      </c>
      <c r="F168" s="153">
        <v>11</v>
      </c>
      <c r="G168" s="153">
        <v>0</v>
      </c>
      <c r="H168" s="153">
        <v>11</v>
      </c>
      <c r="I168" s="153">
        <v>0</v>
      </c>
      <c r="J168" s="153">
        <v>11</v>
      </c>
      <c r="K168" s="153">
        <v>0</v>
      </c>
      <c r="L168" s="153">
        <v>11</v>
      </c>
      <c r="M168" s="153">
        <v>0</v>
      </c>
      <c r="N168" s="153">
        <v>11</v>
      </c>
      <c r="O168" s="153">
        <v>0</v>
      </c>
      <c r="P168" s="153">
        <v>11</v>
      </c>
      <c r="Q168" s="153">
        <v>0</v>
      </c>
      <c r="R168" s="153">
        <v>11</v>
      </c>
      <c r="S168" s="153">
        <v>0</v>
      </c>
      <c r="T168" s="153">
        <v>11</v>
      </c>
      <c r="U168" s="153">
        <v>0</v>
      </c>
      <c r="V168" s="153">
        <v>11</v>
      </c>
      <c r="W168" s="153">
        <v>0</v>
      </c>
      <c r="X168" s="153">
        <v>11</v>
      </c>
      <c r="Y168" s="153">
        <v>0</v>
      </c>
      <c r="Z168" s="193">
        <f t="shared" si="272"/>
        <v>132</v>
      </c>
      <c r="AA168" s="161">
        <f t="shared" si="273"/>
        <v>0</v>
      </c>
      <c r="AB168" s="156"/>
      <c r="AC168" s="156"/>
      <c r="AD168" s="156"/>
      <c r="AE168" s="156"/>
      <c r="AF168" s="156"/>
      <c r="AG168" s="156"/>
      <c r="AH168" s="156"/>
      <c r="AI168" s="156"/>
      <c r="AJ168" s="156"/>
      <c r="AK168" s="156"/>
      <c r="AL168" s="156"/>
      <c r="AM168" s="156"/>
      <c r="AO168" s="153" t="s">
        <v>261</v>
      </c>
      <c r="AP168" s="284">
        <v>59</v>
      </c>
      <c r="AQ168" s="153"/>
      <c r="AR168" s="284">
        <v>71</v>
      </c>
      <c r="AS168" s="153"/>
      <c r="AT168" s="124">
        <v>47</v>
      </c>
      <c r="AU168" s="153"/>
      <c r="AV168" s="124">
        <v>34</v>
      </c>
      <c r="AW168" s="153"/>
      <c r="AX168" s="153"/>
      <c r="AY168" s="153"/>
      <c r="AZ168" s="153"/>
      <c r="BA168" s="153"/>
      <c r="BB168" s="153"/>
      <c r="BC168" s="154"/>
      <c r="BD168" s="154"/>
      <c r="BE168" s="154"/>
      <c r="BF168" s="154"/>
      <c r="BG168" s="154"/>
      <c r="BH168" s="154"/>
      <c r="BI168" s="154"/>
      <c r="BJ168" s="154"/>
      <c r="BK168" s="154"/>
      <c r="BL168" s="154"/>
      <c r="BM168" s="154"/>
      <c r="BN168" s="193">
        <f t="shared" si="274"/>
        <v>211</v>
      </c>
      <c r="BO168" s="161">
        <f t="shared" si="275"/>
        <v>0</v>
      </c>
      <c r="BP168" s="192"/>
      <c r="BQ168" s="192"/>
      <c r="BR168" s="192"/>
      <c r="BS168" s="192"/>
      <c r="BT168" s="156"/>
      <c r="BU168" s="156"/>
      <c r="BV168" s="156"/>
      <c r="BW168" s="156"/>
      <c r="BX168" s="156"/>
      <c r="BY168" s="156"/>
      <c r="BZ168" s="156"/>
      <c r="CA168" s="156"/>
    </row>
    <row r="169" spans="1:79" x14ac:dyDescent="0.2">
      <c r="A169" s="153" t="s">
        <v>262</v>
      </c>
      <c r="B169" s="153">
        <v>33</v>
      </c>
      <c r="C169" s="153">
        <v>0</v>
      </c>
      <c r="D169" s="153">
        <v>33</v>
      </c>
      <c r="E169" s="153">
        <v>0</v>
      </c>
      <c r="F169" s="153">
        <v>33</v>
      </c>
      <c r="G169" s="153">
        <v>0</v>
      </c>
      <c r="H169" s="153">
        <v>33</v>
      </c>
      <c r="I169" s="153">
        <v>0</v>
      </c>
      <c r="J169" s="153">
        <v>33</v>
      </c>
      <c r="K169" s="153">
        <v>0</v>
      </c>
      <c r="L169" s="153">
        <v>33</v>
      </c>
      <c r="M169" s="153">
        <v>0</v>
      </c>
      <c r="N169" s="153">
        <v>33</v>
      </c>
      <c r="O169" s="153">
        <v>0</v>
      </c>
      <c r="P169" s="153">
        <v>33</v>
      </c>
      <c r="Q169" s="153">
        <v>0</v>
      </c>
      <c r="R169" s="153">
        <v>33</v>
      </c>
      <c r="S169" s="153">
        <v>0</v>
      </c>
      <c r="T169" s="153">
        <v>34</v>
      </c>
      <c r="U169" s="153">
        <v>0</v>
      </c>
      <c r="V169" s="153">
        <v>33</v>
      </c>
      <c r="W169" s="153">
        <v>0</v>
      </c>
      <c r="X169" s="153">
        <v>33</v>
      </c>
      <c r="Y169" s="153">
        <v>0</v>
      </c>
      <c r="Z169" s="193">
        <f t="shared" si="272"/>
        <v>397</v>
      </c>
      <c r="AA169" s="161">
        <f t="shared" si="273"/>
        <v>0</v>
      </c>
      <c r="AB169" s="156"/>
      <c r="AC169" s="156"/>
      <c r="AD169" s="156"/>
      <c r="AE169" s="156"/>
      <c r="AF169" s="156"/>
      <c r="AG169" s="156"/>
      <c r="AH169" s="156"/>
      <c r="AI169" s="156"/>
      <c r="AJ169" s="156"/>
      <c r="AK169" s="156"/>
      <c r="AL169" s="156"/>
      <c r="AM169" s="156"/>
      <c r="AO169" s="153" t="s">
        <v>262</v>
      </c>
      <c r="AP169" s="284">
        <v>43</v>
      </c>
      <c r="AQ169" s="153"/>
      <c r="AR169" s="284">
        <v>73</v>
      </c>
      <c r="AS169" s="153"/>
      <c r="AT169" s="124">
        <v>72</v>
      </c>
      <c r="AU169" s="153"/>
      <c r="AV169" s="124">
        <v>40</v>
      </c>
      <c r="AW169" s="153"/>
      <c r="AX169" s="153"/>
      <c r="AY169" s="153"/>
      <c r="AZ169" s="153"/>
      <c r="BA169" s="153"/>
      <c r="BB169" s="153"/>
      <c r="BC169" s="154"/>
      <c r="BD169" s="154"/>
      <c r="BE169" s="154"/>
      <c r="BF169" s="154"/>
      <c r="BG169" s="154"/>
      <c r="BH169" s="154"/>
      <c r="BI169" s="154"/>
      <c r="BJ169" s="154"/>
      <c r="BK169" s="154"/>
      <c r="BL169" s="154"/>
      <c r="BM169" s="154"/>
      <c r="BN169" s="193">
        <f t="shared" si="274"/>
        <v>228</v>
      </c>
      <c r="BO169" s="161">
        <f t="shared" si="275"/>
        <v>0</v>
      </c>
      <c r="BP169" s="192"/>
      <c r="BQ169" s="192"/>
      <c r="BR169" s="192"/>
      <c r="BS169" s="192"/>
      <c r="BT169" s="156"/>
      <c r="BU169" s="156"/>
      <c r="BV169" s="156"/>
      <c r="BW169" s="156"/>
      <c r="BX169" s="156"/>
      <c r="BY169" s="156"/>
      <c r="BZ169" s="156"/>
      <c r="CA169" s="156"/>
    </row>
    <row r="170" spans="1:79" x14ac:dyDescent="0.2">
      <c r="A170" s="153" t="s">
        <v>263</v>
      </c>
      <c r="B170" s="153">
        <v>36</v>
      </c>
      <c r="C170" s="153">
        <v>0</v>
      </c>
      <c r="D170" s="153">
        <v>36</v>
      </c>
      <c r="E170" s="153">
        <v>0</v>
      </c>
      <c r="F170" s="153">
        <v>36</v>
      </c>
      <c r="G170" s="153">
        <v>0</v>
      </c>
      <c r="H170" s="153">
        <v>36</v>
      </c>
      <c r="I170" s="153">
        <v>0</v>
      </c>
      <c r="J170" s="153">
        <v>36</v>
      </c>
      <c r="K170" s="153">
        <v>0</v>
      </c>
      <c r="L170" s="153">
        <v>36</v>
      </c>
      <c r="M170" s="153">
        <v>0</v>
      </c>
      <c r="N170" s="153">
        <v>36</v>
      </c>
      <c r="O170" s="153">
        <v>0</v>
      </c>
      <c r="P170" s="153">
        <v>36</v>
      </c>
      <c r="Q170" s="153">
        <v>0</v>
      </c>
      <c r="R170" s="153">
        <v>36</v>
      </c>
      <c r="S170" s="153">
        <v>0</v>
      </c>
      <c r="T170" s="153">
        <v>36</v>
      </c>
      <c r="U170" s="153">
        <v>0</v>
      </c>
      <c r="V170" s="153">
        <v>36</v>
      </c>
      <c r="W170" s="153">
        <v>0</v>
      </c>
      <c r="X170" s="153">
        <v>36</v>
      </c>
      <c r="Y170" s="153">
        <v>0</v>
      </c>
      <c r="Z170" s="193">
        <f t="shared" si="272"/>
        <v>432</v>
      </c>
      <c r="AA170" s="161">
        <f t="shared" si="273"/>
        <v>0</v>
      </c>
      <c r="AB170" s="156"/>
      <c r="AC170" s="156"/>
      <c r="AD170" s="156"/>
      <c r="AE170" s="156"/>
      <c r="AF170" s="156"/>
      <c r="AG170" s="156"/>
      <c r="AH170" s="156"/>
      <c r="AI170" s="156"/>
      <c r="AJ170" s="156"/>
      <c r="AK170" s="156"/>
      <c r="AL170" s="156"/>
      <c r="AM170" s="156"/>
      <c r="AO170" s="153" t="s">
        <v>263</v>
      </c>
      <c r="AP170" s="284">
        <f>31+1</f>
        <v>32</v>
      </c>
      <c r="AQ170" s="153"/>
      <c r="AR170" s="284">
        <v>32</v>
      </c>
      <c r="AS170" s="153"/>
      <c r="AT170" s="124">
        <v>73</v>
      </c>
      <c r="AU170" s="153"/>
      <c r="AV170" s="124">
        <v>46</v>
      </c>
      <c r="AW170" s="153"/>
      <c r="AX170" s="153"/>
      <c r="AY170" s="153"/>
      <c r="AZ170" s="153"/>
      <c r="BA170" s="153"/>
      <c r="BB170" s="153"/>
      <c r="BC170" s="154"/>
      <c r="BD170" s="154"/>
      <c r="BE170" s="154"/>
      <c r="BF170" s="154"/>
      <c r="BG170" s="154"/>
      <c r="BH170" s="154"/>
      <c r="BI170" s="154"/>
      <c r="BJ170" s="154"/>
      <c r="BK170" s="154"/>
      <c r="BL170" s="154"/>
      <c r="BM170" s="154"/>
      <c r="BN170" s="193">
        <f t="shared" si="274"/>
        <v>183</v>
      </c>
      <c r="BO170" s="161">
        <f t="shared" si="275"/>
        <v>0</v>
      </c>
      <c r="BP170" s="192"/>
      <c r="BQ170" s="192"/>
      <c r="BR170" s="192"/>
      <c r="BS170" s="192"/>
      <c r="BT170" s="156"/>
      <c r="BU170" s="156"/>
      <c r="BV170" s="156"/>
      <c r="BW170" s="156"/>
      <c r="BX170" s="156"/>
      <c r="BY170" s="156"/>
      <c r="BZ170" s="156"/>
      <c r="CA170" s="156"/>
    </row>
    <row r="171" spans="1:79" x14ac:dyDescent="0.2">
      <c r="A171" s="153" t="s">
        <v>264</v>
      </c>
      <c r="B171" s="153">
        <v>5</v>
      </c>
      <c r="C171" s="153">
        <v>0</v>
      </c>
      <c r="D171" s="153">
        <v>5</v>
      </c>
      <c r="E171" s="153">
        <v>0</v>
      </c>
      <c r="F171" s="153">
        <v>5</v>
      </c>
      <c r="G171" s="153">
        <v>0</v>
      </c>
      <c r="H171" s="153">
        <v>5</v>
      </c>
      <c r="I171" s="153">
        <v>0</v>
      </c>
      <c r="J171" s="153">
        <v>5</v>
      </c>
      <c r="K171" s="153">
        <v>0</v>
      </c>
      <c r="L171" s="153">
        <v>5</v>
      </c>
      <c r="M171" s="153">
        <v>0</v>
      </c>
      <c r="N171" s="153">
        <v>5</v>
      </c>
      <c r="O171" s="153">
        <v>0</v>
      </c>
      <c r="P171" s="153">
        <v>5</v>
      </c>
      <c r="Q171" s="153">
        <v>0</v>
      </c>
      <c r="R171" s="153">
        <v>5</v>
      </c>
      <c r="S171" s="153">
        <v>0</v>
      </c>
      <c r="T171" s="153">
        <v>5</v>
      </c>
      <c r="U171" s="153">
        <v>0</v>
      </c>
      <c r="V171" s="153">
        <v>5</v>
      </c>
      <c r="W171" s="153">
        <v>0</v>
      </c>
      <c r="X171" s="153">
        <v>5</v>
      </c>
      <c r="Y171" s="153">
        <v>0</v>
      </c>
      <c r="Z171" s="193">
        <f t="shared" si="272"/>
        <v>60</v>
      </c>
      <c r="AA171" s="161">
        <f t="shared" si="273"/>
        <v>0</v>
      </c>
      <c r="AB171" s="156"/>
      <c r="AC171" s="156"/>
      <c r="AD171" s="156"/>
      <c r="AE171" s="156"/>
      <c r="AF171" s="156"/>
      <c r="AG171" s="156"/>
      <c r="AH171" s="156"/>
      <c r="AI171" s="156"/>
      <c r="AJ171" s="156"/>
      <c r="AK171" s="156"/>
      <c r="AL171" s="156"/>
      <c r="AM171" s="156"/>
      <c r="AO171" s="153" t="s">
        <v>264</v>
      </c>
      <c r="AP171" s="284">
        <v>18</v>
      </c>
      <c r="AQ171" s="153"/>
      <c r="AR171" s="284">
        <v>33</v>
      </c>
      <c r="AS171" s="153"/>
      <c r="AT171" s="124">
        <v>15</v>
      </c>
      <c r="AU171" s="153"/>
      <c r="AV171" s="124">
        <v>7</v>
      </c>
      <c r="AW171" s="153"/>
      <c r="AX171" s="153"/>
      <c r="AY171" s="153"/>
      <c r="AZ171" s="153"/>
      <c r="BA171" s="153"/>
      <c r="BB171" s="153"/>
      <c r="BC171" s="154"/>
      <c r="BD171" s="154"/>
      <c r="BE171" s="154"/>
      <c r="BF171" s="154"/>
      <c r="BG171" s="154"/>
      <c r="BH171" s="154"/>
      <c r="BI171" s="154"/>
      <c r="BJ171" s="154"/>
      <c r="BK171" s="154"/>
      <c r="BL171" s="154"/>
      <c r="BM171" s="154"/>
      <c r="BN171" s="193">
        <f t="shared" si="274"/>
        <v>73</v>
      </c>
      <c r="BO171" s="161">
        <f t="shared" si="275"/>
        <v>0</v>
      </c>
      <c r="BP171" s="192"/>
      <c r="BQ171" s="192"/>
      <c r="BR171" s="192"/>
      <c r="BS171" s="192"/>
      <c r="BT171" s="156"/>
      <c r="BU171" s="156"/>
      <c r="BV171" s="156"/>
      <c r="BW171" s="156"/>
      <c r="BX171" s="156"/>
      <c r="BY171" s="156"/>
      <c r="BZ171" s="156"/>
      <c r="CA171" s="156"/>
    </row>
    <row r="172" spans="1:79" x14ac:dyDescent="0.2">
      <c r="A172" s="158" t="s">
        <v>265</v>
      </c>
      <c r="B172" s="155">
        <f t="shared" ref="B172:AM172" si="276">SUM(B151:B171)</f>
        <v>518</v>
      </c>
      <c r="C172" s="155">
        <f t="shared" si="276"/>
        <v>0</v>
      </c>
      <c r="D172" s="155">
        <f t="shared" si="276"/>
        <v>516</v>
      </c>
      <c r="E172" s="155">
        <f t="shared" si="276"/>
        <v>0</v>
      </c>
      <c r="F172" s="155">
        <f t="shared" si="276"/>
        <v>516</v>
      </c>
      <c r="G172" s="155">
        <f t="shared" si="276"/>
        <v>0</v>
      </c>
      <c r="H172" s="155">
        <f t="shared" si="276"/>
        <v>516</v>
      </c>
      <c r="I172" s="155">
        <f t="shared" si="276"/>
        <v>0</v>
      </c>
      <c r="J172" s="155">
        <f t="shared" si="276"/>
        <v>517</v>
      </c>
      <c r="K172" s="155">
        <f t="shared" si="276"/>
        <v>0</v>
      </c>
      <c r="L172" s="155">
        <f t="shared" si="276"/>
        <v>516</v>
      </c>
      <c r="M172" s="155">
        <f t="shared" si="276"/>
        <v>0</v>
      </c>
      <c r="N172" s="155">
        <f t="shared" si="276"/>
        <v>517</v>
      </c>
      <c r="O172" s="155">
        <f t="shared" si="276"/>
        <v>0</v>
      </c>
      <c r="P172" s="155">
        <f t="shared" si="276"/>
        <v>518</v>
      </c>
      <c r="Q172" s="155">
        <f t="shared" si="276"/>
        <v>0</v>
      </c>
      <c r="R172" s="155">
        <f t="shared" si="276"/>
        <v>516</v>
      </c>
      <c r="S172" s="155">
        <f t="shared" si="276"/>
        <v>0</v>
      </c>
      <c r="T172" s="155">
        <f t="shared" si="276"/>
        <v>518</v>
      </c>
      <c r="U172" s="155">
        <f t="shared" si="276"/>
        <v>0</v>
      </c>
      <c r="V172" s="155">
        <f t="shared" si="276"/>
        <v>517</v>
      </c>
      <c r="W172" s="155">
        <f t="shared" si="276"/>
        <v>0</v>
      </c>
      <c r="X172" s="155">
        <f t="shared" si="276"/>
        <v>515</v>
      </c>
      <c r="Y172" s="155">
        <f t="shared" si="276"/>
        <v>0</v>
      </c>
      <c r="Z172" s="155">
        <f t="shared" si="276"/>
        <v>6200</v>
      </c>
      <c r="AA172" s="161">
        <f t="shared" si="276"/>
        <v>0</v>
      </c>
      <c r="AB172" s="155">
        <f t="shared" si="276"/>
        <v>0</v>
      </c>
      <c r="AC172" s="155">
        <f t="shared" si="276"/>
        <v>0</v>
      </c>
      <c r="AD172" s="155">
        <f t="shared" si="276"/>
        <v>0</v>
      </c>
      <c r="AE172" s="155">
        <f t="shared" si="276"/>
        <v>0</v>
      </c>
      <c r="AF172" s="155">
        <f t="shared" si="276"/>
        <v>0</v>
      </c>
      <c r="AG172" s="155">
        <f t="shared" si="276"/>
        <v>0</v>
      </c>
      <c r="AH172" s="155">
        <f t="shared" si="276"/>
        <v>0</v>
      </c>
      <c r="AI172" s="155">
        <f t="shared" si="276"/>
        <v>0</v>
      </c>
      <c r="AJ172" s="155">
        <f t="shared" si="276"/>
        <v>0</v>
      </c>
      <c r="AK172" s="155">
        <f t="shared" si="276"/>
        <v>0</v>
      </c>
      <c r="AL172" s="155">
        <f t="shared" si="276"/>
        <v>0</v>
      </c>
      <c r="AM172" s="155">
        <f t="shared" si="276"/>
        <v>0</v>
      </c>
      <c r="AO172" s="158" t="s">
        <v>265</v>
      </c>
      <c r="AP172" s="155">
        <f t="shared" ref="AP172:BB172" si="277">SUM(AP151:AP171)</f>
        <v>1044</v>
      </c>
      <c r="AQ172" s="155">
        <f t="shared" si="277"/>
        <v>0</v>
      </c>
      <c r="AR172" s="155">
        <f t="shared" si="277"/>
        <v>1185</v>
      </c>
      <c r="AS172" s="155">
        <f t="shared" si="277"/>
        <v>0</v>
      </c>
      <c r="AT172" s="155">
        <f t="shared" si="277"/>
        <v>1188</v>
      </c>
      <c r="AU172" s="155">
        <f t="shared" si="277"/>
        <v>0</v>
      </c>
      <c r="AV172" s="155">
        <f t="shared" si="277"/>
        <v>738</v>
      </c>
      <c r="AW172" s="155">
        <f t="shared" si="277"/>
        <v>0</v>
      </c>
      <c r="AX172" s="155">
        <f t="shared" si="277"/>
        <v>0</v>
      </c>
      <c r="AY172" s="155">
        <f t="shared" si="277"/>
        <v>0</v>
      </c>
      <c r="AZ172" s="155">
        <f t="shared" si="277"/>
        <v>0</v>
      </c>
      <c r="BA172" s="155">
        <f t="shared" si="277"/>
        <v>0</v>
      </c>
      <c r="BB172" s="155">
        <f t="shared" si="277"/>
        <v>0</v>
      </c>
      <c r="BC172" s="155">
        <f>SUM(BC151:BC171)</f>
        <v>0</v>
      </c>
      <c r="BD172" s="155">
        <f t="shared" ref="BD172:BU172" si="278">SUM(BD151:BD171)</f>
        <v>0</v>
      </c>
      <c r="BE172" s="155">
        <f t="shared" si="278"/>
        <v>0</v>
      </c>
      <c r="BF172" s="155">
        <f t="shared" si="278"/>
        <v>0</v>
      </c>
      <c r="BG172" s="155">
        <f t="shared" si="278"/>
        <v>0</v>
      </c>
      <c r="BH172" s="155">
        <f t="shared" si="278"/>
        <v>0</v>
      </c>
      <c r="BI172" s="155">
        <f t="shared" si="278"/>
        <v>0</v>
      </c>
      <c r="BJ172" s="155">
        <f t="shared" si="278"/>
        <v>0</v>
      </c>
      <c r="BK172" s="155">
        <f t="shared" si="278"/>
        <v>0</v>
      </c>
      <c r="BL172" s="155">
        <f t="shared" si="278"/>
        <v>0</v>
      </c>
      <c r="BM172" s="155">
        <f t="shared" si="278"/>
        <v>0</v>
      </c>
      <c r="BN172" s="194">
        <f t="shared" si="278"/>
        <v>4155</v>
      </c>
      <c r="BO172" s="162">
        <f t="shared" si="278"/>
        <v>0</v>
      </c>
      <c r="BP172" s="155">
        <f t="shared" si="278"/>
        <v>0</v>
      </c>
      <c r="BQ172" s="155">
        <f t="shared" si="278"/>
        <v>0</v>
      </c>
      <c r="BR172" s="155">
        <f t="shared" si="278"/>
        <v>0</v>
      </c>
      <c r="BS172" s="155">
        <f t="shared" si="278"/>
        <v>0</v>
      </c>
      <c r="BT172" s="155">
        <f t="shared" si="278"/>
        <v>0</v>
      </c>
      <c r="BU172" s="155">
        <f t="shared" si="278"/>
        <v>0</v>
      </c>
      <c r="BV172" s="155">
        <f t="shared" ref="BV172:CA172" si="279">SUM(BV151:BV171)</f>
        <v>0</v>
      </c>
      <c r="BW172" s="155">
        <f t="shared" si="279"/>
        <v>0</v>
      </c>
      <c r="BX172" s="155">
        <f t="shared" si="279"/>
        <v>0</v>
      </c>
      <c r="BY172" s="155">
        <f t="shared" si="279"/>
        <v>0</v>
      </c>
      <c r="BZ172" s="155">
        <f t="shared" si="279"/>
        <v>0</v>
      </c>
      <c r="CA172" s="155">
        <f t="shared" si="279"/>
        <v>0</v>
      </c>
    </row>
    <row r="173" spans="1:79" x14ac:dyDescent="0.2">
      <c r="AP173" s="108">
        <f>+AP172+AR172+AT172+AV172</f>
        <v>4155</v>
      </c>
    </row>
    <row r="174" spans="1:79" ht="15" x14ac:dyDescent="0.2">
      <c r="A174" s="159" t="s">
        <v>224</v>
      </c>
      <c r="B174" s="655"/>
      <c r="C174" s="655"/>
      <c r="D174" s="655"/>
      <c r="E174" s="655"/>
      <c r="F174" s="655"/>
      <c r="G174" s="655"/>
      <c r="H174" s="655"/>
      <c r="I174" s="655"/>
      <c r="J174" s="655"/>
      <c r="K174" s="655"/>
      <c r="L174" s="655"/>
      <c r="M174" s="655"/>
      <c r="N174" s="655"/>
      <c r="O174" s="655"/>
      <c r="P174" s="655"/>
      <c r="Q174" s="655"/>
      <c r="R174" s="655"/>
      <c r="S174" s="655"/>
      <c r="T174" s="655"/>
      <c r="U174" s="655"/>
      <c r="V174" s="655"/>
      <c r="W174" s="655"/>
      <c r="X174" s="655"/>
      <c r="Y174" s="655"/>
      <c r="Z174" s="655"/>
      <c r="AA174" s="655"/>
      <c r="AB174" s="655"/>
      <c r="AC174" s="655"/>
      <c r="AD174" s="655"/>
      <c r="AE174" s="655"/>
      <c r="AF174" s="655"/>
      <c r="AG174" s="655"/>
      <c r="AH174" s="655"/>
      <c r="AI174" s="655"/>
      <c r="AJ174" s="655"/>
      <c r="AK174" s="655"/>
      <c r="AL174" s="655"/>
      <c r="AM174" s="655"/>
      <c r="AN174" s="655"/>
      <c r="AO174" s="655"/>
      <c r="AP174" s="655"/>
      <c r="AQ174" s="655"/>
      <c r="AR174" s="655"/>
      <c r="AS174" s="655"/>
      <c r="AT174" s="655"/>
      <c r="AU174" s="655"/>
      <c r="AV174" s="655"/>
      <c r="AW174" s="655"/>
      <c r="AX174" s="655"/>
      <c r="AY174" s="655"/>
      <c r="AZ174" s="655"/>
      <c r="BA174" s="655"/>
      <c r="BB174" s="655"/>
      <c r="BC174" s="655"/>
      <c r="BD174" s="655"/>
      <c r="BE174" s="655"/>
      <c r="BF174" s="655"/>
      <c r="BG174" s="655"/>
      <c r="BH174" s="655"/>
      <c r="BI174" s="655"/>
      <c r="BJ174" s="655"/>
      <c r="BK174" s="655"/>
      <c r="BL174" s="655"/>
      <c r="BM174" s="655"/>
      <c r="BN174" s="655"/>
      <c r="BO174" s="655"/>
      <c r="BP174" s="655"/>
      <c r="BQ174" s="655"/>
      <c r="BR174" s="655"/>
      <c r="BS174" s="655"/>
      <c r="BT174" s="655"/>
      <c r="BU174" s="655"/>
      <c r="BV174" s="655"/>
      <c r="BW174" s="655"/>
      <c r="BX174" s="655"/>
      <c r="BY174" s="655"/>
      <c r="BZ174" s="655"/>
      <c r="CA174" s="655"/>
    </row>
    <row r="175" spans="1:79" ht="15" x14ac:dyDescent="0.2">
      <c r="A175" s="160" t="s">
        <v>225</v>
      </c>
      <c r="B175" s="656" t="s">
        <v>271</v>
      </c>
      <c r="C175" s="657"/>
      <c r="D175" s="657"/>
      <c r="E175" s="657"/>
      <c r="F175" s="657"/>
      <c r="G175" s="657"/>
      <c r="H175" s="657"/>
      <c r="I175" s="657"/>
      <c r="J175" s="657"/>
      <c r="K175" s="657"/>
      <c r="L175" s="657"/>
      <c r="M175" s="657"/>
      <c r="N175" s="657"/>
      <c r="O175" s="657"/>
      <c r="P175" s="657"/>
      <c r="Q175" s="657"/>
      <c r="R175" s="657"/>
      <c r="S175" s="657"/>
      <c r="T175" s="657"/>
      <c r="U175" s="657"/>
      <c r="V175" s="657"/>
      <c r="W175" s="657"/>
      <c r="X175" s="657"/>
      <c r="Y175" s="657"/>
      <c r="Z175" s="657"/>
      <c r="AA175" s="657"/>
      <c r="AB175" s="657"/>
      <c r="AC175" s="657"/>
      <c r="AD175" s="657"/>
      <c r="AE175" s="657"/>
      <c r="AF175" s="657"/>
      <c r="AG175" s="657"/>
      <c r="AH175" s="657"/>
      <c r="AI175" s="657"/>
      <c r="AJ175" s="657"/>
      <c r="AK175" s="657"/>
      <c r="AL175" s="657"/>
      <c r="AM175" s="657"/>
      <c r="AN175" s="657"/>
      <c r="AO175" s="657"/>
      <c r="AP175" s="657"/>
      <c r="AQ175" s="657"/>
      <c r="AR175" s="657"/>
      <c r="AS175" s="657"/>
      <c r="AT175" s="657"/>
      <c r="AU175" s="657"/>
      <c r="AV175" s="657"/>
      <c r="AW175" s="657"/>
      <c r="AX175" s="657"/>
      <c r="AY175" s="657"/>
      <c r="AZ175" s="657"/>
      <c r="BA175" s="657"/>
      <c r="BB175" s="657"/>
      <c r="BC175" s="657"/>
      <c r="BD175" s="657"/>
      <c r="BE175" s="657"/>
      <c r="BF175" s="657"/>
      <c r="BG175" s="657"/>
      <c r="BH175" s="657"/>
      <c r="BI175" s="657"/>
      <c r="BJ175" s="657"/>
      <c r="BK175" s="657"/>
      <c r="BL175" s="657"/>
      <c r="BM175" s="657"/>
      <c r="BN175" s="657"/>
      <c r="BO175" s="657"/>
      <c r="BP175" s="657"/>
      <c r="BQ175" s="657"/>
      <c r="BR175" s="657"/>
      <c r="BS175" s="657"/>
      <c r="BT175" s="657"/>
      <c r="BU175" s="657"/>
      <c r="BV175" s="657"/>
      <c r="BW175" s="657"/>
      <c r="BX175" s="657"/>
      <c r="BY175" s="657"/>
      <c r="BZ175" s="657"/>
      <c r="CA175" s="658"/>
    </row>
    <row r="176" spans="1:79" x14ac:dyDescent="0.2">
      <c r="A176" s="150"/>
      <c r="B176" s="150"/>
      <c r="C176" s="150"/>
      <c r="D176" s="150"/>
      <c r="E176" s="150"/>
      <c r="F176" s="150"/>
      <c r="G176" s="150"/>
      <c r="H176" s="150"/>
      <c r="I176" s="150"/>
      <c r="J176" s="150"/>
      <c r="K176" s="150"/>
      <c r="L176" s="150"/>
      <c r="M176" s="150"/>
      <c r="N176" s="150"/>
      <c r="O176" s="151"/>
      <c r="P176" s="151"/>
      <c r="Q176" s="151"/>
      <c r="R176" s="151"/>
      <c r="S176" s="151"/>
      <c r="T176" s="151"/>
      <c r="U176" s="151"/>
      <c r="V176" s="151"/>
      <c r="W176" s="151"/>
      <c r="X176" s="151"/>
      <c r="Y176" s="151"/>
      <c r="Z176" s="151"/>
      <c r="AA176" s="151"/>
      <c r="AB176" s="151"/>
      <c r="AC176" s="151"/>
      <c r="AD176" s="151"/>
      <c r="AE176" s="151"/>
      <c r="AF176" s="151"/>
      <c r="AG176" s="151"/>
      <c r="AH176" s="151"/>
      <c r="AI176" s="151"/>
      <c r="AJ176" s="151"/>
      <c r="AK176" s="151"/>
      <c r="AL176" s="151"/>
      <c r="AM176" s="151"/>
      <c r="AO176" s="150"/>
      <c r="AP176" s="151"/>
      <c r="AQ176" s="151"/>
      <c r="AR176" s="151"/>
      <c r="AS176" s="151"/>
      <c r="AT176" s="151"/>
      <c r="AU176" s="151"/>
      <c r="AV176" s="151"/>
      <c r="AW176" s="151"/>
      <c r="AX176" s="151"/>
      <c r="AY176" s="151"/>
      <c r="AZ176" s="151"/>
      <c r="BA176" s="151"/>
    </row>
    <row r="177" spans="1:79" x14ac:dyDescent="0.2">
      <c r="A177" s="659" t="s">
        <v>226</v>
      </c>
      <c r="B177" s="652" t="s">
        <v>35</v>
      </c>
      <c r="C177" s="653"/>
      <c r="D177" s="652" t="s">
        <v>36</v>
      </c>
      <c r="E177" s="653"/>
      <c r="F177" s="652" t="s">
        <v>37</v>
      </c>
      <c r="G177" s="653"/>
      <c r="H177" s="652" t="s">
        <v>38</v>
      </c>
      <c r="I177" s="653"/>
      <c r="J177" s="652" t="s">
        <v>39</v>
      </c>
      <c r="K177" s="653"/>
      <c r="L177" s="652" t="s">
        <v>40</v>
      </c>
      <c r="M177" s="653"/>
      <c r="N177" s="652" t="s">
        <v>41</v>
      </c>
      <c r="O177" s="653"/>
      <c r="P177" s="652" t="s">
        <v>42</v>
      </c>
      <c r="Q177" s="653"/>
      <c r="R177" s="652" t="s">
        <v>43</v>
      </c>
      <c r="S177" s="653"/>
      <c r="T177" s="652" t="s">
        <v>44</v>
      </c>
      <c r="U177" s="653"/>
      <c r="V177" s="652" t="s">
        <v>45</v>
      </c>
      <c r="W177" s="653"/>
      <c r="X177" s="652" t="s">
        <v>46</v>
      </c>
      <c r="Y177" s="653"/>
      <c r="Z177" s="652" t="s">
        <v>227</v>
      </c>
      <c r="AA177" s="653"/>
      <c r="AB177" s="652" t="s">
        <v>228</v>
      </c>
      <c r="AC177" s="654"/>
      <c r="AD177" s="654"/>
      <c r="AE177" s="654"/>
      <c r="AF177" s="654"/>
      <c r="AG177" s="653"/>
      <c r="AH177" s="652" t="s">
        <v>229</v>
      </c>
      <c r="AI177" s="654"/>
      <c r="AJ177" s="654"/>
      <c r="AK177" s="654"/>
      <c r="AL177" s="654"/>
      <c r="AM177" s="653"/>
      <c r="AO177" s="659" t="s">
        <v>226</v>
      </c>
      <c r="AP177" s="652" t="s">
        <v>35</v>
      </c>
      <c r="AQ177" s="653"/>
      <c r="AR177" s="652" t="s">
        <v>36</v>
      </c>
      <c r="AS177" s="653"/>
      <c r="AT177" s="652" t="s">
        <v>37</v>
      </c>
      <c r="AU177" s="653"/>
      <c r="AV177" s="652" t="s">
        <v>38</v>
      </c>
      <c r="AW177" s="653"/>
      <c r="AX177" s="652" t="s">
        <v>39</v>
      </c>
      <c r="AY177" s="653"/>
      <c r="AZ177" s="652" t="s">
        <v>40</v>
      </c>
      <c r="BA177" s="653"/>
      <c r="BB177" s="652" t="s">
        <v>41</v>
      </c>
      <c r="BC177" s="653"/>
      <c r="BD177" s="652" t="s">
        <v>42</v>
      </c>
      <c r="BE177" s="653"/>
      <c r="BF177" s="652" t="s">
        <v>43</v>
      </c>
      <c r="BG177" s="653"/>
      <c r="BH177" s="652" t="s">
        <v>44</v>
      </c>
      <c r="BI177" s="653"/>
      <c r="BJ177" s="652" t="s">
        <v>45</v>
      </c>
      <c r="BK177" s="653"/>
      <c r="BL177" s="652" t="s">
        <v>46</v>
      </c>
      <c r="BM177" s="653"/>
      <c r="BN177" s="652" t="s">
        <v>227</v>
      </c>
      <c r="BO177" s="653"/>
      <c r="BP177" s="652" t="s">
        <v>228</v>
      </c>
      <c r="BQ177" s="654"/>
      <c r="BR177" s="654"/>
      <c r="BS177" s="654"/>
      <c r="BT177" s="654"/>
      <c r="BU177" s="653"/>
      <c r="BV177" s="652" t="s">
        <v>229</v>
      </c>
      <c r="BW177" s="654"/>
      <c r="BX177" s="654"/>
      <c r="BY177" s="654"/>
      <c r="BZ177" s="654"/>
      <c r="CA177" s="653"/>
    </row>
    <row r="178" spans="1:79" ht="45" x14ac:dyDescent="0.2">
      <c r="A178" s="660"/>
      <c r="B178" s="121" t="s">
        <v>230</v>
      </c>
      <c r="C178" s="121" t="s">
        <v>231</v>
      </c>
      <c r="D178" s="121" t="s">
        <v>230</v>
      </c>
      <c r="E178" s="121" t="s">
        <v>231</v>
      </c>
      <c r="F178" s="121" t="s">
        <v>230</v>
      </c>
      <c r="G178" s="121" t="s">
        <v>231</v>
      </c>
      <c r="H178" s="121" t="s">
        <v>230</v>
      </c>
      <c r="I178" s="121" t="s">
        <v>231</v>
      </c>
      <c r="J178" s="121" t="s">
        <v>230</v>
      </c>
      <c r="K178" s="121" t="s">
        <v>231</v>
      </c>
      <c r="L178" s="121" t="s">
        <v>230</v>
      </c>
      <c r="M178" s="121" t="s">
        <v>231</v>
      </c>
      <c r="N178" s="121" t="s">
        <v>230</v>
      </c>
      <c r="O178" s="121" t="s">
        <v>231</v>
      </c>
      <c r="P178" s="121" t="s">
        <v>230</v>
      </c>
      <c r="Q178" s="121" t="s">
        <v>231</v>
      </c>
      <c r="R178" s="121" t="s">
        <v>230</v>
      </c>
      <c r="S178" s="121" t="s">
        <v>231</v>
      </c>
      <c r="T178" s="121" t="s">
        <v>230</v>
      </c>
      <c r="U178" s="121" t="s">
        <v>231</v>
      </c>
      <c r="V178" s="121" t="s">
        <v>230</v>
      </c>
      <c r="W178" s="121" t="s">
        <v>231</v>
      </c>
      <c r="X178" s="121" t="s">
        <v>230</v>
      </c>
      <c r="Y178" s="121" t="s">
        <v>231</v>
      </c>
      <c r="Z178" s="121" t="s">
        <v>230</v>
      </c>
      <c r="AA178" s="121" t="s">
        <v>231</v>
      </c>
      <c r="AB178" s="190" t="s">
        <v>232</v>
      </c>
      <c r="AC178" s="190" t="s">
        <v>233</v>
      </c>
      <c r="AD178" s="190" t="s">
        <v>234</v>
      </c>
      <c r="AE178" s="190" t="s">
        <v>235</v>
      </c>
      <c r="AF178" s="191" t="s">
        <v>236</v>
      </c>
      <c r="AG178" s="190" t="s">
        <v>237</v>
      </c>
      <c r="AH178" s="121" t="s">
        <v>238</v>
      </c>
      <c r="AI178" s="152" t="s">
        <v>239</v>
      </c>
      <c r="AJ178" s="121" t="s">
        <v>240</v>
      </c>
      <c r="AK178" s="121" t="s">
        <v>241</v>
      </c>
      <c r="AL178" s="121" t="s">
        <v>242</v>
      </c>
      <c r="AM178" s="121" t="s">
        <v>243</v>
      </c>
      <c r="AO178" s="660"/>
      <c r="AP178" s="121" t="s">
        <v>230</v>
      </c>
      <c r="AQ178" s="121" t="s">
        <v>231</v>
      </c>
      <c r="AR178" s="121" t="s">
        <v>230</v>
      </c>
      <c r="AS178" s="121" t="s">
        <v>231</v>
      </c>
      <c r="AT178" s="121" t="s">
        <v>230</v>
      </c>
      <c r="AU178" s="121" t="s">
        <v>231</v>
      </c>
      <c r="AV178" s="121" t="s">
        <v>230</v>
      </c>
      <c r="AW178" s="121" t="s">
        <v>231</v>
      </c>
      <c r="AX178" s="121" t="s">
        <v>230</v>
      </c>
      <c r="AY178" s="121" t="s">
        <v>231</v>
      </c>
      <c r="AZ178" s="121" t="s">
        <v>230</v>
      </c>
      <c r="BA178" s="121" t="s">
        <v>231</v>
      </c>
      <c r="BB178" s="121" t="s">
        <v>230</v>
      </c>
      <c r="BC178" s="121" t="s">
        <v>231</v>
      </c>
      <c r="BD178" s="121" t="s">
        <v>230</v>
      </c>
      <c r="BE178" s="121" t="s">
        <v>231</v>
      </c>
      <c r="BF178" s="121" t="s">
        <v>230</v>
      </c>
      <c r="BG178" s="121" t="s">
        <v>231</v>
      </c>
      <c r="BH178" s="121" t="s">
        <v>230</v>
      </c>
      <c r="BI178" s="121" t="s">
        <v>231</v>
      </c>
      <c r="BJ178" s="121" t="s">
        <v>230</v>
      </c>
      <c r="BK178" s="121" t="s">
        <v>231</v>
      </c>
      <c r="BL178" s="121" t="s">
        <v>230</v>
      </c>
      <c r="BM178" s="121" t="s">
        <v>231</v>
      </c>
      <c r="BN178" s="121" t="s">
        <v>230</v>
      </c>
      <c r="BO178" s="121" t="s">
        <v>231</v>
      </c>
      <c r="BP178" s="190" t="s">
        <v>232</v>
      </c>
      <c r="BQ178" s="190" t="s">
        <v>233</v>
      </c>
      <c r="BR178" s="190" t="s">
        <v>234</v>
      </c>
      <c r="BS178" s="190" t="s">
        <v>235</v>
      </c>
      <c r="BT178" s="191" t="s">
        <v>236</v>
      </c>
      <c r="BU178" s="190" t="s">
        <v>237</v>
      </c>
      <c r="BV178" s="121" t="s">
        <v>238</v>
      </c>
      <c r="BW178" s="152" t="s">
        <v>239</v>
      </c>
      <c r="BX178" s="121" t="s">
        <v>240</v>
      </c>
      <c r="BY178" s="121" t="s">
        <v>241</v>
      </c>
      <c r="BZ178" s="121" t="s">
        <v>242</v>
      </c>
      <c r="CA178" s="121" t="s">
        <v>243</v>
      </c>
    </row>
    <row r="179" spans="1:79" x14ac:dyDescent="0.2">
      <c r="A179" s="153" t="s">
        <v>244</v>
      </c>
      <c r="B179" s="267">
        <f>+B151+B123</f>
        <v>20</v>
      </c>
      <c r="C179" s="153"/>
      <c r="D179" s="267">
        <f>+D151+D123</f>
        <v>64</v>
      </c>
      <c r="E179" s="153"/>
      <c r="F179" s="267">
        <f>+F151+F123</f>
        <v>70</v>
      </c>
      <c r="G179" s="153"/>
      <c r="H179" s="267">
        <f>+H151+H123</f>
        <v>70</v>
      </c>
      <c r="I179" s="153"/>
      <c r="J179" s="267">
        <f>+J151+J123</f>
        <v>70</v>
      </c>
      <c r="K179" s="153"/>
      <c r="L179" s="267">
        <f>+L151+L123</f>
        <v>70</v>
      </c>
      <c r="M179" s="153"/>
      <c r="N179" s="267">
        <f>+N151+N123</f>
        <v>70</v>
      </c>
      <c r="O179" s="154"/>
      <c r="P179" s="267">
        <f>+P151+P123</f>
        <v>70</v>
      </c>
      <c r="Q179" s="154"/>
      <c r="R179" s="267">
        <f>+R151+R123</f>
        <v>70</v>
      </c>
      <c r="S179" s="154"/>
      <c r="T179" s="267">
        <f>+T151+T123</f>
        <v>70</v>
      </c>
      <c r="U179" s="154"/>
      <c r="V179" s="267">
        <f>+V151+V123</f>
        <v>68</v>
      </c>
      <c r="W179" s="154"/>
      <c r="X179" s="267">
        <f>+X151+X123</f>
        <v>64</v>
      </c>
      <c r="Y179" s="154"/>
      <c r="Z179" s="193">
        <f>B179+D179+F179+H179+J179+L179+N179+P179+R179+T179+V179+X179</f>
        <v>776</v>
      </c>
      <c r="AA179" s="161">
        <f>C179+E179+G179+I179+K179+M179+O179+Q179+S179+U179+W179+Y179</f>
        <v>0</v>
      </c>
      <c r="AB179" s="156"/>
      <c r="AC179" s="156"/>
      <c r="AD179" s="156"/>
      <c r="AE179" s="156"/>
      <c r="AF179" s="156"/>
      <c r="AG179" s="156"/>
      <c r="AH179" s="156"/>
      <c r="AI179" s="156"/>
      <c r="AJ179" s="156"/>
      <c r="AK179" s="156"/>
      <c r="AL179" s="156"/>
      <c r="AM179" s="157"/>
      <c r="AO179" s="153" t="s">
        <v>244</v>
      </c>
      <c r="AP179" s="153"/>
      <c r="AQ179" s="153"/>
      <c r="AR179" s="153"/>
      <c r="AS179" s="153"/>
      <c r="AT179" s="153"/>
      <c r="AU179" s="153"/>
      <c r="AV179" s="153"/>
      <c r="AW179" s="153"/>
      <c r="AX179" s="153"/>
      <c r="AY179" s="153"/>
      <c r="AZ179" s="153"/>
      <c r="BA179" s="153"/>
      <c r="BB179" s="153"/>
      <c r="BC179" s="154"/>
      <c r="BD179" s="154"/>
      <c r="BE179" s="154"/>
      <c r="BF179" s="154"/>
      <c r="BG179" s="154"/>
      <c r="BH179" s="154"/>
      <c r="BI179" s="154"/>
      <c r="BJ179" s="154"/>
      <c r="BK179" s="154"/>
      <c r="BL179" s="154"/>
      <c r="BM179" s="154"/>
      <c r="BN179" s="193">
        <f>AP179+AR179+AT179+AV179+AX179+AZ179+BB179+BD179+BF179+BH179+BJ179+BL179</f>
        <v>0</v>
      </c>
      <c r="BO179" s="161">
        <f>AQ179+AS179+AU179+AW179+AY179+BA179+BC179+BE179+BG179+BI179+BK179+BM179</f>
        <v>0</v>
      </c>
      <c r="BP179" s="192"/>
      <c r="BQ179" s="192"/>
      <c r="BR179" s="192"/>
      <c r="BS179" s="192"/>
      <c r="BT179" s="156"/>
      <c r="BU179" s="156"/>
      <c r="BV179" s="156"/>
      <c r="BW179" s="156"/>
      <c r="BX179" s="156"/>
      <c r="BY179" s="156"/>
      <c r="BZ179" s="156"/>
      <c r="CA179" s="157"/>
    </row>
    <row r="180" spans="1:79" x14ac:dyDescent="0.2">
      <c r="A180" s="153" t="s">
        <v>245</v>
      </c>
      <c r="B180" s="267">
        <f t="shared" ref="B180:D180" si="280">+B152+B124</f>
        <v>38</v>
      </c>
      <c r="C180" s="153"/>
      <c r="D180" s="267">
        <f t="shared" si="280"/>
        <v>38</v>
      </c>
      <c r="E180" s="153"/>
      <c r="F180" s="267">
        <f t="shared" ref="F180" si="281">+F152+F124</f>
        <v>38</v>
      </c>
      <c r="G180" s="153"/>
      <c r="H180" s="267">
        <f t="shared" ref="H180" si="282">+H152+H124</f>
        <v>38</v>
      </c>
      <c r="I180" s="153"/>
      <c r="J180" s="267">
        <f t="shared" ref="J180" si="283">+J152+J124</f>
        <v>38</v>
      </c>
      <c r="K180" s="153"/>
      <c r="L180" s="267">
        <f t="shared" ref="L180" si="284">+L152+L124</f>
        <v>38</v>
      </c>
      <c r="M180" s="153"/>
      <c r="N180" s="267">
        <f t="shared" ref="N180" si="285">+N152+N124</f>
        <v>38</v>
      </c>
      <c r="O180" s="154"/>
      <c r="P180" s="267">
        <f t="shared" ref="P180" si="286">+P152+P124</f>
        <v>38</v>
      </c>
      <c r="Q180" s="154"/>
      <c r="R180" s="267">
        <f t="shared" ref="R180" si="287">+R152+R124</f>
        <v>38</v>
      </c>
      <c r="S180" s="154"/>
      <c r="T180" s="267">
        <f t="shared" ref="T180" si="288">+T152+T124</f>
        <v>38</v>
      </c>
      <c r="U180" s="154"/>
      <c r="V180" s="267">
        <f t="shared" ref="V180" si="289">+V152+V124</f>
        <v>38</v>
      </c>
      <c r="W180" s="154"/>
      <c r="X180" s="267">
        <f t="shared" ref="X180" si="290">+X152+X124</f>
        <v>38</v>
      </c>
      <c r="Y180" s="154"/>
      <c r="Z180" s="193">
        <f t="shared" ref="Z180:Z199" si="291">B180+D180+F180+H180+J180+L180+N180+P180+R180+T180+V180+X180</f>
        <v>456</v>
      </c>
      <c r="AA180" s="161">
        <f t="shared" ref="AA180:AA199" si="292">C180+E180+G180+I180+K180+M180+O180+Q180+S180+U180+W180+Y180</f>
        <v>0</v>
      </c>
      <c r="AB180" s="156"/>
      <c r="AC180" s="156"/>
      <c r="AD180" s="156"/>
      <c r="AE180" s="156"/>
      <c r="AF180" s="156"/>
      <c r="AG180" s="156"/>
      <c r="AH180" s="156"/>
      <c r="AI180" s="156"/>
      <c r="AJ180" s="156"/>
      <c r="AK180" s="156"/>
      <c r="AL180" s="156"/>
      <c r="AM180" s="156"/>
      <c r="AO180" s="153" t="s">
        <v>245</v>
      </c>
      <c r="AP180" s="267">
        <f>AP152+AP124</f>
        <v>78</v>
      </c>
      <c r="AQ180" s="153"/>
      <c r="AR180" s="267">
        <f t="shared" ref="AR180:AT199" si="293">AR152+AR124</f>
        <v>95</v>
      </c>
      <c r="AS180" s="153"/>
      <c r="AT180" s="267">
        <f t="shared" si="293"/>
        <v>78</v>
      </c>
      <c r="AU180" s="153"/>
      <c r="AV180" s="267">
        <f t="shared" ref="AV180" si="294">AV152+AV124</f>
        <v>75</v>
      </c>
      <c r="AW180" s="153"/>
      <c r="AX180" s="153"/>
      <c r="AY180" s="153"/>
      <c r="AZ180" s="153"/>
      <c r="BA180" s="153"/>
      <c r="BB180" s="153"/>
      <c r="BC180" s="154"/>
      <c r="BD180" s="154"/>
      <c r="BE180" s="154"/>
      <c r="BF180" s="154"/>
      <c r="BG180" s="154"/>
      <c r="BH180" s="154"/>
      <c r="BI180" s="154"/>
      <c r="BJ180" s="154"/>
      <c r="BK180" s="154"/>
      <c r="BL180" s="154"/>
      <c r="BM180" s="154"/>
      <c r="BN180" s="193">
        <f t="shared" ref="BN180:BN199" si="295">AP180+AR180+AT180+AV180+AX180+AZ180+BB180+BD180+BF180+BH180+BJ180+BL180</f>
        <v>326</v>
      </c>
      <c r="BO180" s="161">
        <f t="shared" ref="BO180:BO199" si="296">AQ180+AS180+AU180+AW180+AY180+BA180+BC180+BE180+BG180+BI180+BK180+BM180</f>
        <v>0</v>
      </c>
      <c r="BP180" s="192"/>
      <c r="BQ180" s="192"/>
      <c r="BR180" s="192"/>
      <c r="BS180" s="192"/>
      <c r="BT180" s="156"/>
      <c r="BU180" s="156"/>
      <c r="BV180" s="156"/>
      <c r="BW180" s="156"/>
      <c r="BX180" s="156"/>
      <c r="BY180" s="156"/>
      <c r="BZ180" s="156"/>
      <c r="CA180" s="156"/>
    </row>
    <row r="181" spans="1:79" x14ac:dyDescent="0.2">
      <c r="A181" s="153" t="s">
        <v>246</v>
      </c>
      <c r="B181" s="267">
        <f t="shared" ref="B181:D181" si="297">+B153+B125</f>
        <v>12</v>
      </c>
      <c r="C181" s="153"/>
      <c r="D181" s="267">
        <f t="shared" si="297"/>
        <v>10</v>
      </c>
      <c r="E181" s="153"/>
      <c r="F181" s="267">
        <f t="shared" ref="F181" si="298">+F153+F125</f>
        <v>10</v>
      </c>
      <c r="G181" s="153"/>
      <c r="H181" s="267">
        <f t="shared" ref="H181" si="299">+H153+H125</f>
        <v>10</v>
      </c>
      <c r="I181" s="153"/>
      <c r="J181" s="267">
        <f t="shared" ref="J181" si="300">+J153+J125</f>
        <v>11</v>
      </c>
      <c r="K181" s="153"/>
      <c r="L181" s="267">
        <f t="shared" ref="L181" si="301">+L153+L125</f>
        <v>10</v>
      </c>
      <c r="M181" s="153"/>
      <c r="N181" s="267">
        <f t="shared" ref="N181" si="302">+N153+N125</f>
        <v>11</v>
      </c>
      <c r="O181" s="154"/>
      <c r="P181" s="267">
        <f t="shared" ref="P181" si="303">+P153+P125</f>
        <v>12</v>
      </c>
      <c r="Q181" s="154"/>
      <c r="R181" s="267">
        <f t="shared" ref="R181" si="304">+R153+R125</f>
        <v>10</v>
      </c>
      <c r="S181" s="154"/>
      <c r="T181" s="267">
        <f t="shared" ref="T181" si="305">+T153+T125</f>
        <v>10</v>
      </c>
      <c r="U181" s="154"/>
      <c r="V181" s="267">
        <f t="shared" ref="V181" si="306">+V153+V125</f>
        <v>11</v>
      </c>
      <c r="W181" s="154"/>
      <c r="X181" s="267">
        <f t="shared" ref="X181" si="307">+X153+X125</f>
        <v>10</v>
      </c>
      <c r="Y181" s="154"/>
      <c r="Z181" s="193">
        <f t="shared" si="291"/>
        <v>127</v>
      </c>
      <c r="AA181" s="161">
        <f t="shared" si="292"/>
        <v>0</v>
      </c>
      <c r="AB181" s="156"/>
      <c r="AC181" s="156"/>
      <c r="AD181" s="156"/>
      <c r="AE181" s="156"/>
      <c r="AF181" s="156"/>
      <c r="AG181" s="156"/>
      <c r="AH181" s="156"/>
      <c r="AI181" s="156"/>
      <c r="AJ181" s="156"/>
      <c r="AK181" s="156"/>
      <c r="AL181" s="156"/>
      <c r="AM181" s="156"/>
      <c r="AO181" s="153" t="s">
        <v>246</v>
      </c>
      <c r="AP181" s="267">
        <f t="shared" ref="AP181:AP199" si="308">AP153+AP125</f>
        <v>37</v>
      </c>
      <c r="AQ181" s="153"/>
      <c r="AR181" s="267">
        <f t="shared" si="293"/>
        <v>63</v>
      </c>
      <c r="AS181" s="153"/>
      <c r="AT181" s="267">
        <f t="shared" si="293"/>
        <v>57</v>
      </c>
      <c r="AU181" s="153"/>
      <c r="AV181" s="267">
        <f t="shared" ref="AV181" si="309">AV153+AV125</f>
        <v>42</v>
      </c>
      <c r="AW181" s="153"/>
      <c r="AX181" s="153"/>
      <c r="AY181" s="153"/>
      <c r="AZ181" s="153"/>
      <c r="BA181" s="153"/>
      <c r="BB181" s="153"/>
      <c r="BC181" s="154"/>
      <c r="BD181" s="154"/>
      <c r="BE181" s="154"/>
      <c r="BF181" s="154"/>
      <c r="BG181" s="154"/>
      <c r="BH181" s="154"/>
      <c r="BI181" s="154"/>
      <c r="BJ181" s="154"/>
      <c r="BK181" s="154"/>
      <c r="BL181" s="154"/>
      <c r="BM181" s="154"/>
      <c r="BN181" s="193">
        <f t="shared" si="295"/>
        <v>199</v>
      </c>
      <c r="BO181" s="161">
        <f t="shared" si="296"/>
        <v>0</v>
      </c>
      <c r="BP181" s="192"/>
      <c r="BQ181" s="192"/>
      <c r="BR181" s="192"/>
      <c r="BS181" s="192"/>
      <c r="BT181" s="156"/>
      <c r="BU181" s="156"/>
      <c r="BV181" s="156"/>
      <c r="BW181" s="156"/>
      <c r="BX181" s="156"/>
      <c r="BY181" s="156"/>
      <c r="BZ181" s="156"/>
      <c r="CA181" s="156"/>
    </row>
    <row r="182" spans="1:79" x14ac:dyDescent="0.2">
      <c r="A182" s="153" t="s">
        <v>247</v>
      </c>
      <c r="B182" s="267">
        <f t="shared" ref="B182:D182" si="310">+B154+B126</f>
        <v>19</v>
      </c>
      <c r="C182" s="153"/>
      <c r="D182" s="267">
        <f t="shared" si="310"/>
        <v>19</v>
      </c>
      <c r="E182" s="153"/>
      <c r="F182" s="267">
        <f t="shared" ref="F182" si="311">+F154+F126</f>
        <v>19</v>
      </c>
      <c r="G182" s="153"/>
      <c r="H182" s="267">
        <f t="shared" ref="H182" si="312">+H154+H126</f>
        <v>19</v>
      </c>
      <c r="I182" s="153"/>
      <c r="J182" s="267">
        <f t="shared" ref="J182" si="313">+J154+J126</f>
        <v>19</v>
      </c>
      <c r="K182" s="153"/>
      <c r="L182" s="267">
        <f t="shared" ref="L182" si="314">+L154+L126</f>
        <v>19</v>
      </c>
      <c r="M182" s="153"/>
      <c r="N182" s="267">
        <f t="shared" ref="N182" si="315">+N154+N126</f>
        <v>19</v>
      </c>
      <c r="O182" s="154"/>
      <c r="P182" s="267">
        <f t="shared" ref="P182" si="316">+P154+P126</f>
        <v>19</v>
      </c>
      <c r="Q182" s="154"/>
      <c r="R182" s="267">
        <f t="shared" ref="R182" si="317">+R154+R126</f>
        <v>19</v>
      </c>
      <c r="S182" s="154"/>
      <c r="T182" s="267">
        <f t="shared" ref="T182" si="318">+T154+T126</f>
        <v>19</v>
      </c>
      <c r="U182" s="154"/>
      <c r="V182" s="267">
        <f t="shared" ref="V182" si="319">+V154+V126</f>
        <v>19</v>
      </c>
      <c r="W182" s="154"/>
      <c r="X182" s="267">
        <f t="shared" ref="X182" si="320">+X154+X126</f>
        <v>18</v>
      </c>
      <c r="Y182" s="154"/>
      <c r="Z182" s="193">
        <f t="shared" si="291"/>
        <v>227</v>
      </c>
      <c r="AA182" s="161">
        <f t="shared" si="292"/>
        <v>0</v>
      </c>
      <c r="AB182" s="156"/>
      <c r="AC182" s="156"/>
      <c r="AD182" s="156"/>
      <c r="AE182" s="156"/>
      <c r="AF182" s="156"/>
      <c r="AG182" s="156"/>
      <c r="AH182" s="156"/>
      <c r="AI182" s="156"/>
      <c r="AJ182" s="156"/>
      <c r="AK182" s="156"/>
      <c r="AL182" s="156"/>
      <c r="AM182" s="156"/>
      <c r="AO182" s="153" t="s">
        <v>247</v>
      </c>
      <c r="AP182" s="267">
        <f t="shared" si="308"/>
        <v>38</v>
      </c>
      <c r="AQ182" s="153"/>
      <c r="AR182" s="267">
        <f t="shared" si="293"/>
        <v>49</v>
      </c>
      <c r="AS182" s="153"/>
      <c r="AT182" s="267">
        <f t="shared" si="293"/>
        <v>68</v>
      </c>
      <c r="AU182" s="153"/>
      <c r="AV182" s="267">
        <f t="shared" ref="AV182" si="321">AV154+AV126</f>
        <v>48</v>
      </c>
      <c r="AW182" s="153"/>
      <c r="AX182" s="153"/>
      <c r="AY182" s="153"/>
      <c r="AZ182" s="153"/>
      <c r="BA182" s="153"/>
      <c r="BB182" s="153"/>
      <c r="BC182" s="154"/>
      <c r="BD182" s="154"/>
      <c r="BE182" s="154"/>
      <c r="BF182" s="154"/>
      <c r="BG182" s="154"/>
      <c r="BH182" s="154"/>
      <c r="BI182" s="154"/>
      <c r="BJ182" s="154"/>
      <c r="BK182" s="154"/>
      <c r="BL182" s="154"/>
      <c r="BM182" s="154"/>
      <c r="BN182" s="193">
        <f t="shared" si="295"/>
        <v>203</v>
      </c>
      <c r="BO182" s="161">
        <f t="shared" si="296"/>
        <v>0</v>
      </c>
      <c r="BP182" s="192"/>
      <c r="BQ182" s="192"/>
      <c r="BR182" s="192"/>
      <c r="BS182" s="192"/>
      <c r="BT182" s="156"/>
      <c r="BU182" s="156"/>
      <c r="BV182" s="156"/>
      <c r="BW182" s="156"/>
      <c r="BX182" s="156"/>
      <c r="BY182" s="156"/>
      <c r="BZ182" s="156"/>
      <c r="CA182" s="156"/>
    </row>
    <row r="183" spans="1:79" x14ac:dyDescent="0.2">
      <c r="A183" s="153" t="s">
        <v>248</v>
      </c>
      <c r="B183" s="267">
        <f t="shared" ref="B183:D183" si="322">+B155+B127</f>
        <v>33</v>
      </c>
      <c r="C183" s="153"/>
      <c r="D183" s="267">
        <f t="shared" si="322"/>
        <v>33</v>
      </c>
      <c r="E183" s="153"/>
      <c r="F183" s="267">
        <f t="shared" ref="F183" si="323">+F155+F127</f>
        <v>33</v>
      </c>
      <c r="G183" s="153"/>
      <c r="H183" s="267">
        <f t="shared" ref="H183" si="324">+H155+H127</f>
        <v>33</v>
      </c>
      <c r="I183" s="153"/>
      <c r="J183" s="267">
        <f t="shared" ref="J183" si="325">+J155+J127</f>
        <v>33</v>
      </c>
      <c r="K183" s="153"/>
      <c r="L183" s="267">
        <f t="shared" ref="L183" si="326">+L155+L127</f>
        <v>33</v>
      </c>
      <c r="M183" s="153"/>
      <c r="N183" s="267">
        <f t="shared" ref="N183" si="327">+N155+N127</f>
        <v>33</v>
      </c>
      <c r="O183" s="154"/>
      <c r="P183" s="267">
        <f t="shared" ref="P183" si="328">+P155+P127</f>
        <v>33</v>
      </c>
      <c r="Q183" s="154"/>
      <c r="R183" s="267">
        <f t="shared" ref="R183" si="329">+R155+R127</f>
        <v>33</v>
      </c>
      <c r="S183" s="154"/>
      <c r="T183" s="267">
        <f t="shared" ref="T183" si="330">+T155+T127</f>
        <v>33</v>
      </c>
      <c r="U183" s="154"/>
      <c r="V183" s="267">
        <f t="shared" ref="V183" si="331">+V155+V127</f>
        <v>33</v>
      </c>
      <c r="W183" s="154"/>
      <c r="X183" s="267">
        <f t="shared" ref="X183" si="332">+X155+X127</f>
        <v>33</v>
      </c>
      <c r="Y183" s="154"/>
      <c r="Z183" s="193">
        <f t="shared" si="291"/>
        <v>396</v>
      </c>
      <c r="AA183" s="161">
        <f t="shared" si="292"/>
        <v>0</v>
      </c>
      <c r="AB183" s="156"/>
      <c r="AC183" s="156"/>
      <c r="AD183" s="156"/>
      <c r="AE183" s="156"/>
      <c r="AF183" s="156"/>
      <c r="AG183" s="156"/>
      <c r="AH183" s="156"/>
      <c r="AI183" s="156"/>
      <c r="AJ183" s="156"/>
      <c r="AK183" s="156"/>
      <c r="AL183" s="156"/>
      <c r="AM183" s="156"/>
      <c r="AO183" s="153" t="s">
        <v>248</v>
      </c>
      <c r="AP183" s="267">
        <f t="shared" si="308"/>
        <v>45</v>
      </c>
      <c r="AQ183" s="153"/>
      <c r="AR183" s="267">
        <f t="shared" si="293"/>
        <v>62</v>
      </c>
      <c r="AS183" s="153"/>
      <c r="AT183" s="267">
        <f t="shared" si="293"/>
        <v>27</v>
      </c>
      <c r="AU183" s="153"/>
      <c r="AV183" s="267">
        <f t="shared" ref="AV183" si="333">AV155+AV127</f>
        <v>30</v>
      </c>
      <c r="AW183" s="153"/>
      <c r="AX183" s="153"/>
      <c r="AY183" s="153"/>
      <c r="AZ183" s="153"/>
      <c r="BA183" s="153"/>
      <c r="BB183" s="153"/>
      <c r="BC183" s="154"/>
      <c r="BD183" s="154"/>
      <c r="BE183" s="154"/>
      <c r="BF183" s="154"/>
      <c r="BG183" s="154"/>
      <c r="BH183" s="154"/>
      <c r="BI183" s="154"/>
      <c r="BJ183" s="154"/>
      <c r="BK183" s="154"/>
      <c r="BL183" s="154"/>
      <c r="BM183" s="154"/>
      <c r="BN183" s="193">
        <f t="shared" si="295"/>
        <v>164</v>
      </c>
      <c r="BO183" s="161">
        <f t="shared" si="296"/>
        <v>0</v>
      </c>
      <c r="BP183" s="192"/>
      <c r="BQ183" s="192"/>
      <c r="BR183" s="192"/>
      <c r="BS183" s="192"/>
      <c r="BT183" s="156"/>
      <c r="BU183" s="156"/>
      <c r="BV183" s="156"/>
      <c r="BW183" s="156"/>
      <c r="BX183" s="156"/>
      <c r="BY183" s="156"/>
      <c r="BZ183" s="156"/>
      <c r="CA183" s="156"/>
    </row>
    <row r="184" spans="1:79" x14ac:dyDescent="0.2">
      <c r="A184" s="153" t="s">
        <v>249</v>
      </c>
      <c r="B184" s="267">
        <f t="shared" ref="B184:D184" si="334">+B156+B128</f>
        <v>30</v>
      </c>
      <c r="C184" s="153"/>
      <c r="D184" s="267">
        <f t="shared" si="334"/>
        <v>30</v>
      </c>
      <c r="E184" s="153"/>
      <c r="F184" s="267">
        <f t="shared" ref="F184" si="335">+F156+F128</f>
        <v>30</v>
      </c>
      <c r="G184" s="153"/>
      <c r="H184" s="267">
        <f t="shared" ref="H184" si="336">+H156+H128</f>
        <v>30</v>
      </c>
      <c r="I184" s="153"/>
      <c r="J184" s="267">
        <f t="shared" ref="J184" si="337">+J156+J128</f>
        <v>30</v>
      </c>
      <c r="K184" s="153"/>
      <c r="L184" s="267">
        <f t="shared" ref="L184" si="338">+L156+L128</f>
        <v>30</v>
      </c>
      <c r="M184" s="153"/>
      <c r="N184" s="267">
        <f t="shared" ref="N184" si="339">+N156+N128</f>
        <v>30</v>
      </c>
      <c r="O184" s="154"/>
      <c r="P184" s="267">
        <f t="shared" ref="P184" si="340">+P156+P128</f>
        <v>30</v>
      </c>
      <c r="Q184" s="154"/>
      <c r="R184" s="267">
        <f t="shared" ref="R184" si="341">+R156+R128</f>
        <v>30</v>
      </c>
      <c r="S184" s="154"/>
      <c r="T184" s="267">
        <f t="shared" ref="T184" si="342">+T156+T128</f>
        <v>30</v>
      </c>
      <c r="U184" s="154"/>
      <c r="V184" s="267">
        <f t="shared" ref="V184" si="343">+V156+V128</f>
        <v>30</v>
      </c>
      <c r="W184" s="154"/>
      <c r="X184" s="267">
        <f t="shared" ref="X184" si="344">+X156+X128</f>
        <v>30</v>
      </c>
      <c r="Y184" s="154"/>
      <c r="Z184" s="193">
        <f t="shared" si="291"/>
        <v>360</v>
      </c>
      <c r="AA184" s="161">
        <f t="shared" si="292"/>
        <v>0</v>
      </c>
      <c r="AB184" s="156"/>
      <c r="AC184" s="156"/>
      <c r="AD184" s="156"/>
      <c r="AE184" s="156"/>
      <c r="AF184" s="156"/>
      <c r="AG184" s="156"/>
      <c r="AH184" s="156"/>
      <c r="AI184" s="156"/>
      <c r="AJ184" s="156"/>
      <c r="AK184" s="156"/>
      <c r="AL184" s="156"/>
      <c r="AM184" s="156"/>
      <c r="AO184" s="153" t="s">
        <v>249</v>
      </c>
      <c r="AP184" s="267">
        <f t="shared" si="308"/>
        <v>53</v>
      </c>
      <c r="AQ184" s="153"/>
      <c r="AR184" s="267">
        <f t="shared" si="293"/>
        <v>59</v>
      </c>
      <c r="AS184" s="153"/>
      <c r="AT184" s="267">
        <f t="shared" si="293"/>
        <v>60</v>
      </c>
      <c r="AU184" s="153"/>
      <c r="AV184" s="267">
        <f t="shared" ref="AV184" si="345">AV156+AV128</f>
        <v>44</v>
      </c>
      <c r="AW184" s="153"/>
      <c r="AX184" s="153"/>
      <c r="AY184" s="153"/>
      <c r="AZ184" s="153"/>
      <c r="BA184" s="153"/>
      <c r="BB184" s="153"/>
      <c r="BC184" s="154"/>
      <c r="BD184" s="154"/>
      <c r="BE184" s="154"/>
      <c r="BF184" s="154"/>
      <c r="BG184" s="154"/>
      <c r="BH184" s="154"/>
      <c r="BI184" s="154"/>
      <c r="BJ184" s="154"/>
      <c r="BK184" s="154"/>
      <c r="BL184" s="154"/>
      <c r="BM184" s="154"/>
      <c r="BN184" s="193">
        <f t="shared" si="295"/>
        <v>216</v>
      </c>
      <c r="BO184" s="161">
        <f t="shared" si="296"/>
        <v>0</v>
      </c>
      <c r="BP184" s="192"/>
      <c r="BQ184" s="192"/>
      <c r="BR184" s="192"/>
      <c r="BS184" s="192"/>
      <c r="BT184" s="156"/>
      <c r="BU184" s="156"/>
      <c r="BV184" s="156"/>
      <c r="BW184" s="156"/>
      <c r="BX184" s="156"/>
      <c r="BY184" s="156"/>
      <c r="BZ184" s="156"/>
      <c r="CA184" s="156"/>
    </row>
    <row r="185" spans="1:79" x14ac:dyDescent="0.2">
      <c r="A185" s="153" t="s">
        <v>250</v>
      </c>
      <c r="B185" s="267">
        <f t="shared" ref="B185:D185" si="346">+B157+B129</f>
        <v>31</v>
      </c>
      <c r="C185" s="153"/>
      <c r="D185" s="267">
        <f t="shared" si="346"/>
        <v>31</v>
      </c>
      <c r="E185" s="153"/>
      <c r="F185" s="267">
        <f t="shared" ref="F185" si="347">+F157+F129</f>
        <v>31</v>
      </c>
      <c r="G185" s="153"/>
      <c r="H185" s="267">
        <f t="shared" ref="H185" si="348">+H157+H129</f>
        <v>31</v>
      </c>
      <c r="I185" s="153"/>
      <c r="J185" s="267">
        <f t="shared" ref="J185" si="349">+J157+J129</f>
        <v>31</v>
      </c>
      <c r="K185" s="153"/>
      <c r="L185" s="267">
        <f t="shared" ref="L185" si="350">+L157+L129</f>
        <v>31</v>
      </c>
      <c r="M185" s="153"/>
      <c r="N185" s="267">
        <f t="shared" ref="N185" si="351">+N157+N129</f>
        <v>31</v>
      </c>
      <c r="O185" s="154"/>
      <c r="P185" s="267">
        <f t="shared" ref="P185" si="352">+P157+P129</f>
        <v>31</v>
      </c>
      <c r="Q185" s="154"/>
      <c r="R185" s="267">
        <f t="shared" ref="R185" si="353">+R157+R129</f>
        <v>31</v>
      </c>
      <c r="S185" s="154"/>
      <c r="T185" s="267">
        <f t="shared" ref="T185" si="354">+T157+T129</f>
        <v>31</v>
      </c>
      <c r="U185" s="154"/>
      <c r="V185" s="267">
        <f t="shared" ref="V185" si="355">+V157+V129</f>
        <v>31</v>
      </c>
      <c r="W185" s="154"/>
      <c r="X185" s="267">
        <f t="shared" ref="X185" si="356">+X157+X129</f>
        <v>31</v>
      </c>
      <c r="Y185" s="154"/>
      <c r="Z185" s="193">
        <f t="shared" si="291"/>
        <v>372</v>
      </c>
      <c r="AA185" s="161">
        <f t="shared" si="292"/>
        <v>0</v>
      </c>
      <c r="AB185" s="156"/>
      <c r="AC185" s="156"/>
      <c r="AD185" s="156"/>
      <c r="AE185" s="156"/>
      <c r="AF185" s="156"/>
      <c r="AG185" s="156"/>
      <c r="AH185" s="156"/>
      <c r="AI185" s="156"/>
      <c r="AJ185" s="156"/>
      <c r="AK185" s="156"/>
      <c r="AL185" s="156"/>
      <c r="AM185" s="156"/>
      <c r="AO185" s="153" t="s">
        <v>250</v>
      </c>
      <c r="AP185" s="267">
        <f t="shared" si="308"/>
        <v>52</v>
      </c>
      <c r="AQ185" s="153"/>
      <c r="AR185" s="267">
        <f t="shared" si="293"/>
        <v>53</v>
      </c>
      <c r="AS185" s="153"/>
      <c r="AT185" s="267">
        <f t="shared" si="293"/>
        <v>75</v>
      </c>
      <c r="AU185" s="153"/>
      <c r="AV185" s="267">
        <f t="shared" ref="AV185" si="357">AV157+AV129</f>
        <v>36</v>
      </c>
      <c r="AW185" s="153"/>
      <c r="AX185" s="153"/>
      <c r="AY185" s="153"/>
      <c r="AZ185" s="153"/>
      <c r="BA185" s="153"/>
      <c r="BB185" s="153"/>
      <c r="BC185" s="154"/>
      <c r="BD185" s="154"/>
      <c r="BE185" s="154"/>
      <c r="BF185" s="154"/>
      <c r="BG185" s="154"/>
      <c r="BH185" s="154"/>
      <c r="BI185" s="154"/>
      <c r="BJ185" s="154"/>
      <c r="BK185" s="154"/>
      <c r="BL185" s="154"/>
      <c r="BM185" s="154"/>
      <c r="BN185" s="193">
        <f t="shared" si="295"/>
        <v>216</v>
      </c>
      <c r="BO185" s="161">
        <f t="shared" si="296"/>
        <v>0</v>
      </c>
      <c r="BP185" s="192"/>
      <c r="BQ185" s="192"/>
      <c r="BR185" s="192"/>
      <c r="BS185" s="192"/>
      <c r="BT185" s="156"/>
      <c r="BU185" s="156"/>
      <c r="BV185" s="156"/>
      <c r="BW185" s="156"/>
      <c r="BX185" s="156"/>
      <c r="BY185" s="156"/>
      <c r="BZ185" s="156"/>
      <c r="CA185" s="156"/>
    </row>
    <row r="186" spans="1:79" x14ac:dyDescent="0.2">
      <c r="A186" s="153" t="s">
        <v>251</v>
      </c>
      <c r="B186" s="267">
        <f t="shared" ref="B186:D186" si="358">+B158+B130</f>
        <v>30</v>
      </c>
      <c r="C186" s="153"/>
      <c r="D186" s="267">
        <f t="shared" si="358"/>
        <v>30</v>
      </c>
      <c r="E186" s="153"/>
      <c r="F186" s="267">
        <f t="shared" ref="F186" si="359">+F158+F130</f>
        <v>30</v>
      </c>
      <c r="G186" s="153"/>
      <c r="H186" s="267">
        <f t="shared" ref="H186" si="360">+H158+H130</f>
        <v>30</v>
      </c>
      <c r="I186" s="153"/>
      <c r="J186" s="267">
        <f t="shared" ref="J186" si="361">+J158+J130</f>
        <v>30</v>
      </c>
      <c r="K186" s="153"/>
      <c r="L186" s="267">
        <f t="shared" ref="L186" si="362">+L158+L130</f>
        <v>30</v>
      </c>
      <c r="M186" s="153"/>
      <c r="N186" s="267">
        <f t="shared" ref="N186" si="363">+N158+N130</f>
        <v>30</v>
      </c>
      <c r="O186" s="154"/>
      <c r="P186" s="267">
        <f t="shared" ref="P186" si="364">+P158+P130</f>
        <v>30</v>
      </c>
      <c r="Q186" s="154"/>
      <c r="R186" s="267">
        <f t="shared" ref="R186" si="365">+R158+R130</f>
        <v>30</v>
      </c>
      <c r="S186" s="154"/>
      <c r="T186" s="267">
        <f t="shared" ref="T186" si="366">+T158+T130</f>
        <v>30</v>
      </c>
      <c r="U186" s="154"/>
      <c r="V186" s="267">
        <f t="shared" ref="V186" si="367">+V158+V130</f>
        <v>30</v>
      </c>
      <c r="W186" s="154"/>
      <c r="X186" s="267">
        <f t="shared" ref="X186" si="368">+X158+X130</f>
        <v>30</v>
      </c>
      <c r="Y186" s="154"/>
      <c r="Z186" s="193">
        <f t="shared" si="291"/>
        <v>360</v>
      </c>
      <c r="AA186" s="161">
        <f t="shared" si="292"/>
        <v>0</v>
      </c>
      <c r="AB186" s="156"/>
      <c r="AC186" s="156"/>
      <c r="AD186" s="156"/>
      <c r="AE186" s="156"/>
      <c r="AF186" s="156"/>
      <c r="AG186" s="156"/>
      <c r="AH186" s="156"/>
      <c r="AI186" s="156"/>
      <c r="AJ186" s="156"/>
      <c r="AK186" s="156"/>
      <c r="AL186" s="156"/>
      <c r="AM186" s="156"/>
      <c r="AO186" s="153" t="s">
        <v>251</v>
      </c>
      <c r="AP186" s="267">
        <f t="shared" si="308"/>
        <v>70</v>
      </c>
      <c r="AQ186" s="153"/>
      <c r="AR186" s="267">
        <f t="shared" si="293"/>
        <v>70</v>
      </c>
      <c r="AS186" s="153"/>
      <c r="AT186" s="267">
        <f t="shared" si="293"/>
        <v>76</v>
      </c>
      <c r="AU186" s="153"/>
      <c r="AV186" s="267">
        <f t="shared" ref="AV186" si="369">AV158+AV130</f>
        <v>53</v>
      </c>
      <c r="AW186" s="153"/>
      <c r="AX186" s="153"/>
      <c r="AY186" s="153"/>
      <c r="AZ186" s="153"/>
      <c r="BA186" s="153"/>
      <c r="BB186" s="153"/>
      <c r="BC186" s="154"/>
      <c r="BD186" s="154"/>
      <c r="BE186" s="154"/>
      <c r="BF186" s="154"/>
      <c r="BG186" s="154"/>
      <c r="BH186" s="154"/>
      <c r="BI186" s="154"/>
      <c r="BJ186" s="154"/>
      <c r="BK186" s="154"/>
      <c r="BL186" s="154"/>
      <c r="BM186" s="154"/>
      <c r="BN186" s="193">
        <f t="shared" si="295"/>
        <v>269</v>
      </c>
      <c r="BO186" s="161">
        <f t="shared" si="296"/>
        <v>0</v>
      </c>
      <c r="BP186" s="192"/>
      <c r="BQ186" s="192"/>
      <c r="BR186" s="192"/>
      <c r="BS186" s="192"/>
      <c r="BT186" s="156"/>
      <c r="BU186" s="156"/>
      <c r="BV186" s="156"/>
      <c r="BW186" s="156"/>
      <c r="BX186" s="156"/>
      <c r="BY186" s="156"/>
      <c r="BZ186" s="156"/>
      <c r="CA186" s="156"/>
    </row>
    <row r="187" spans="1:79" x14ac:dyDescent="0.2">
      <c r="A187" s="153" t="s">
        <v>252</v>
      </c>
      <c r="B187" s="267">
        <f t="shared" ref="B187:D187" si="370">+B159+B131</f>
        <v>36</v>
      </c>
      <c r="C187" s="153"/>
      <c r="D187" s="267">
        <f t="shared" si="370"/>
        <v>36</v>
      </c>
      <c r="E187" s="153"/>
      <c r="F187" s="267">
        <f t="shared" ref="F187" si="371">+F159+F131</f>
        <v>36</v>
      </c>
      <c r="G187" s="153"/>
      <c r="H187" s="267">
        <f t="shared" ref="H187" si="372">+H159+H131</f>
        <v>36</v>
      </c>
      <c r="I187" s="153"/>
      <c r="J187" s="267">
        <f t="shared" ref="J187" si="373">+J159+J131</f>
        <v>36</v>
      </c>
      <c r="K187" s="153"/>
      <c r="L187" s="267">
        <f t="shared" ref="L187" si="374">+L159+L131</f>
        <v>36</v>
      </c>
      <c r="M187" s="153"/>
      <c r="N187" s="267">
        <f t="shared" ref="N187" si="375">+N159+N131</f>
        <v>36</v>
      </c>
      <c r="O187" s="154"/>
      <c r="P187" s="267">
        <f t="shared" ref="P187" si="376">+P159+P131</f>
        <v>36</v>
      </c>
      <c r="Q187" s="154"/>
      <c r="R187" s="267">
        <f t="shared" ref="R187" si="377">+R159+R131</f>
        <v>36</v>
      </c>
      <c r="S187" s="154"/>
      <c r="T187" s="267">
        <f t="shared" ref="T187" si="378">+T159+T131</f>
        <v>36</v>
      </c>
      <c r="U187" s="154"/>
      <c r="V187" s="267">
        <f t="shared" ref="V187" si="379">+V159+V131</f>
        <v>36</v>
      </c>
      <c r="W187" s="154"/>
      <c r="X187" s="267">
        <f t="shared" ref="X187" si="380">+X159+X131</f>
        <v>36</v>
      </c>
      <c r="Y187" s="154"/>
      <c r="Z187" s="193">
        <f t="shared" si="291"/>
        <v>432</v>
      </c>
      <c r="AA187" s="161">
        <f t="shared" si="292"/>
        <v>0</v>
      </c>
      <c r="AB187" s="156"/>
      <c r="AC187" s="156"/>
      <c r="AD187" s="156"/>
      <c r="AE187" s="156"/>
      <c r="AF187" s="156"/>
      <c r="AG187" s="156"/>
      <c r="AH187" s="156"/>
      <c r="AI187" s="156"/>
      <c r="AJ187" s="156"/>
      <c r="AK187" s="156"/>
      <c r="AL187" s="156"/>
      <c r="AM187" s="156"/>
      <c r="AO187" s="153" t="s">
        <v>252</v>
      </c>
      <c r="AP187" s="267">
        <f t="shared" si="308"/>
        <v>102</v>
      </c>
      <c r="AQ187" s="153"/>
      <c r="AR187" s="267">
        <f t="shared" si="293"/>
        <v>172</v>
      </c>
      <c r="AS187" s="153"/>
      <c r="AT187" s="267">
        <f t="shared" si="293"/>
        <v>210</v>
      </c>
      <c r="AU187" s="153"/>
      <c r="AV187" s="267">
        <f t="shared" ref="AV187" si="381">AV159+AV131</f>
        <v>146</v>
      </c>
      <c r="AW187" s="153"/>
      <c r="AX187" s="153"/>
      <c r="AY187" s="153"/>
      <c r="AZ187" s="153"/>
      <c r="BA187" s="153"/>
      <c r="BB187" s="153"/>
      <c r="BC187" s="154"/>
      <c r="BD187" s="154"/>
      <c r="BE187" s="154"/>
      <c r="BF187" s="154"/>
      <c r="BG187" s="154"/>
      <c r="BH187" s="154"/>
      <c r="BI187" s="154"/>
      <c r="BJ187" s="154"/>
      <c r="BK187" s="154"/>
      <c r="BL187" s="154"/>
      <c r="BM187" s="154"/>
      <c r="BN187" s="193">
        <f t="shared" si="295"/>
        <v>630</v>
      </c>
      <c r="BO187" s="161">
        <f t="shared" si="296"/>
        <v>0</v>
      </c>
      <c r="BP187" s="192"/>
      <c r="BQ187" s="192"/>
      <c r="BR187" s="192"/>
      <c r="BS187" s="192"/>
      <c r="BT187" s="156"/>
      <c r="BU187" s="156"/>
      <c r="BV187" s="156"/>
      <c r="BW187" s="156"/>
      <c r="BX187" s="156"/>
      <c r="BY187" s="156"/>
      <c r="BZ187" s="156"/>
      <c r="CA187" s="156"/>
    </row>
    <row r="188" spans="1:79" x14ac:dyDescent="0.2">
      <c r="A188" s="153" t="s">
        <v>253</v>
      </c>
      <c r="B188" s="267">
        <f t="shared" ref="B188:D188" si="382">+B160+B132</f>
        <v>27</v>
      </c>
      <c r="C188" s="153"/>
      <c r="D188" s="267">
        <f t="shared" si="382"/>
        <v>27</v>
      </c>
      <c r="E188" s="153"/>
      <c r="F188" s="267">
        <f t="shared" ref="F188" si="383">+F160+F132</f>
        <v>27</v>
      </c>
      <c r="G188" s="153"/>
      <c r="H188" s="267">
        <f t="shared" ref="H188" si="384">+H160+H132</f>
        <v>27</v>
      </c>
      <c r="I188" s="153"/>
      <c r="J188" s="267">
        <f t="shared" ref="J188" si="385">+J160+J132</f>
        <v>27</v>
      </c>
      <c r="K188" s="153"/>
      <c r="L188" s="267">
        <f t="shared" ref="L188" si="386">+L160+L132</f>
        <v>27</v>
      </c>
      <c r="M188" s="153"/>
      <c r="N188" s="267">
        <f t="shared" ref="N188" si="387">+N160+N132</f>
        <v>27</v>
      </c>
      <c r="O188" s="154"/>
      <c r="P188" s="267">
        <f t="shared" ref="P188" si="388">+P160+P132</f>
        <v>27</v>
      </c>
      <c r="Q188" s="154"/>
      <c r="R188" s="267">
        <f t="shared" ref="R188" si="389">+R160+R132</f>
        <v>27</v>
      </c>
      <c r="S188" s="154"/>
      <c r="T188" s="267">
        <f t="shared" ref="T188" si="390">+T160+T132</f>
        <v>27</v>
      </c>
      <c r="U188" s="154"/>
      <c r="V188" s="267">
        <f t="shared" ref="V188" si="391">+V160+V132</f>
        <v>27</v>
      </c>
      <c r="W188" s="154"/>
      <c r="X188" s="267">
        <f t="shared" ref="X188" si="392">+X160+X132</f>
        <v>27</v>
      </c>
      <c r="Y188" s="154"/>
      <c r="Z188" s="193">
        <f t="shared" si="291"/>
        <v>324</v>
      </c>
      <c r="AA188" s="161">
        <f t="shared" si="292"/>
        <v>0</v>
      </c>
      <c r="AB188" s="156"/>
      <c r="AC188" s="156"/>
      <c r="AD188" s="156"/>
      <c r="AE188" s="156"/>
      <c r="AF188" s="156"/>
      <c r="AG188" s="156"/>
      <c r="AH188" s="156"/>
      <c r="AI188" s="156"/>
      <c r="AJ188" s="156"/>
      <c r="AK188" s="156"/>
      <c r="AL188" s="156"/>
      <c r="AM188" s="156"/>
      <c r="AO188" s="153" t="s">
        <v>253</v>
      </c>
      <c r="AP188" s="267">
        <f t="shared" si="308"/>
        <v>45</v>
      </c>
      <c r="AQ188" s="153"/>
      <c r="AR188" s="267">
        <f t="shared" si="293"/>
        <v>50</v>
      </c>
      <c r="AS188" s="153"/>
      <c r="AT188" s="267">
        <f t="shared" si="293"/>
        <v>60</v>
      </c>
      <c r="AU188" s="153"/>
      <c r="AV188" s="267">
        <f t="shared" ref="AV188" si="393">AV160+AV132</f>
        <v>43</v>
      </c>
      <c r="AW188" s="153"/>
      <c r="AX188" s="153"/>
      <c r="AY188" s="153"/>
      <c r="AZ188" s="153"/>
      <c r="BA188" s="153"/>
      <c r="BB188" s="153"/>
      <c r="BC188" s="154"/>
      <c r="BD188" s="154"/>
      <c r="BE188" s="154"/>
      <c r="BF188" s="154"/>
      <c r="BG188" s="154"/>
      <c r="BH188" s="154"/>
      <c r="BI188" s="154"/>
      <c r="BJ188" s="154"/>
      <c r="BK188" s="154"/>
      <c r="BL188" s="154"/>
      <c r="BM188" s="154"/>
      <c r="BN188" s="193">
        <f t="shared" si="295"/>
        <v>198</v>
      </c>
      <c r="BO188" s="161">
        <f t="shared" si="296"/>
        <v>0</v>
      </c>
      <c r="BP188" s="192"/>
      <c r="BQ188" s="192"/>
      <c r="BR188" s="192"/>
      <c r="BS188" s="192"/>
      <c r="BT188" s="156"/>
      <c r="BU188" s="156"/>
      <c r="BV188" s="156"/>
      <c r="BW188" s="156"/>
      <c r="BX188" s="156"/>
      <c r="BY188" s="156"/>
      <c r="BZ188" s="156"/>
      <c r="CA188" s="156"/>
    </row>
    <row r="189" spans="1:79" x14ac:dyDescent="0.2">
      <c r="A189" s="153" t="s">
        <v>254</v>
      </c>
      <c r="B189" s="267">
        <f t="shared" ref="B189:D189" si="394">+B161+B133</f>
        <v>27</v>
      </c>
      <c r="C189" s="153"/>
      <c r="D189" s="267">
        <f t="shared" si="394"/>
        <v>27</v>
      </c>
      <c r="E189" s="153"/>
      <c r="F189" s="267">
        <f t="shared" ref="F189" si="395">+F161+F133</f>
        <v>27</v>
      </c>
      <c r="G189" s="153"/>
      <c r="H189" s="267">
        <f t="shared" ref="H189" si="396">+H161+H133</f>
        <v>27</v>
      </c>
      <c r="I189" s="153"/>
      <c r="J189" s="267">
        <f t="shared" ref="J189" si="397">+J161+J133</f>
        <v>27</v>
      </c>
      <c r="K189" s="153"/>
      <c r="L189" s="267">
        <f t="shared" ref="L189" si="398">+L161+L133</f>
        <v>27</v>
      </c>
      <c r="M189" s="153"/>
      <c r="N189" s="267">
        <f t="shared" ref="N189" si="399">+N161+N133</f>
        <v>27</v>
      </c>
      <c r="O189" s="154"/>
      <c r="P189" s="267">
        <f t="shared" ref="P189" si="400">+P161+P133</f>
        <v>27</v>
      </c>
      <c r="Q189" s="154"/>
      <c r="R189" s="267">
        <f t="shared" ref="R189" si="401">+R161+R133</f>
        <v>27</v>
      </c>
      <c r="S189" s="154"/>
      <c r="T189" s="267">
        <f t="shared" ref="T189" si="402">+T161+T133</f>
        <v>27</v>
      </c>
      <c r="U189" s="154"/>
      <c r="V189" s="267">
        <f t="shared" ref="V189" si="403">+V161+V133</f>
        <v>27</v>
      </c>
      <c r="W189" s="154"/>
      <c r="X189" s="267">
        <f t="shared" ref="X189" si="404">+X161+X133</f>
        <v>27</v>
      </c>
      <c r="Y189" s="154"/>
      <c r="Z189" s="193">
        <f t="shared" si="291"/>
        <v>324</v>
      </c>
      <c r="AA189" s="161">
        <f t="shared" si="292"/>
        <v>0</v>
      </c>
      <c r="AB189" s="156"/>
      <c r="AC189" s="156"/>
      <c r="AD189" s="156"/>
      <c r="AE189" s="156"/>
      <c r="AF189" s="156"/>
      <c r="AG189" s="156"/>
      <c r="AH189" s="156"/>
      <c r="AI189" s="156"/>
      <c r="AJ189" s="156"/>
      <c r="AK189" s="156"/>
      <c r="AL189" s="156"/>
      <c r="AM189" s="156"/>
      <c r="AO189" s="153" t="s">
        <v>254</v>
      </c>
      <c r="AP189" s="267">
        <f t="shared" si="308"/>
        <v>59</v>
      </c>
      <c r="AQ189" s="153"/>
      <c r="AR189" s="267">
        <f t="shared" si="293"/>
        <v>78</v>
      </c>
      <c r="AS189" s="153"/>
      <c r="AT189" s="267">
        <f t="shared" si="293"/>
        <v>65</v>
      </c>
      <c r="AU189" s="153"/>
      <c r="AV189" s="267">
        <f t="shared" ref="AV189" si="405">AV161+AV133</f>
        <v>40</v>
      </c>
      <c r="AW189" s="153"/>
      <c r="AX189" s="153"/>
      <c r="AY189" s="153"/>
      <c r="AZ189" s="153"/>
      <c r="BA189" s="153"/>
      <c r="BB189" s="153"/>
      <c r="BC189" s="154"/>
      <c r="BD189" s="154"/>
      <c r="BE189" s="154"/>
      <c r="BF189" s="154"/>
      <c r="BG189" s="154"/>
      <c r="BH189" s="154"/>
      <c r="BI189" s="154"/>
      <c r="BJ189" s="154"/>
      <c r="BK189" s="154"/>
      <c r="BL189" s="154"/>
      <c r="BM189" s="154"/>
      <c r="BN189" s="193">
        <f t="shared" si="295"/>
        <v>242</v>
      </c>
      <c r="BO189" s="161">
        <f t="shared" si="296"/>
        <v>0</v>
      </c>
      <c r="BP189" s="192"/>
      <c r="BQ189" s="192"/>
      <c r="BR189" s="192"/>
      <c r="BS189" s="192"/>
      <c r="BT189" s="156"/>
      <c r="BU189" s="156"/>
      <c r="BV189" s="156"/>
      <c r="BW189" s="156"/>
      <c r="BX189" s="156"/>
      <c r="BY189" s="156"/>
      <c r="BZ189" s="156"/>
      <c r="CA189" s="156"/>
    </row>
    <row r="190" spans="1:79" x14ac:dyDescent="0.2">
      <c r="A190" s="153" t="s">
        <v>255</v>
      </c>
      <c r="B190" s="267">
        <f t="shared" ref="B190:D190" si="406">+B162+B134</f>
        <v>36</v>
      </c>
      <c r="C190" s="153"/>
      <c r="D190" s="267">
        <f t="shared" si="406"/>
        <v>36</v>
      </c>
      <c r="E190" s="153"/>
      <c r="F190" s="267">
        <f t="shared" ref="F190" si="407">+F162+F134</f>
        <v>36</v>
      </c>
      <c r="G190" s="153"/>
      <c r="H190" s="267">
        <f t="shared" ref="H190" si="408">+H162+H134</f>
        <v>36</v>
      </c>
      <c r="I190" s="153"/>
      <c r="J190" s="267">
        <f t="shared" ref="J190" si="409">+J162+J134</f>
        <v>36</v>
      </c>
      <c r="K190" s="153"/>
      <c r="L190" s="267">
        <f t="shared" ref="L190" si="410">+L162+L134</f>
        <v>36</v>
      </c>
      <c r="M190" s="153"/>
      <c r="N190" s="267">
        <f t="shared" ref="N190" si="411">+N162+N134</f>
        <v>36</v>
      </c>
      <c r="O190" s="154"/>
      <c r="P190" s="267">
        <f t="shared" ref="P190" si="412">+P162+P134</f>
        <v>36</v>
      </c>
      <c r="Q190" s="154"/>
      <c r="R190" s="267">
        <f t="shared" ref="R190" si="413">+R162+R134</f>
        <v>36</v>
      </c>
      <c r="S190" s="154"/>
      <c r="T190" s="267">
        <f t="shared" ref="T190" si="414">+T162+T134</f>
        <v>36</v>
      </c>
      <c r="U190" s="154"/>
      <c r="V190" s="267">
        <f t="shared" ref="V190" si="415">+V162+V134</f>
        <v>36</v>
      </c>
      <c r="W190" s="154"/>
      <c r="X190" s="267">
        <f t="shared" ref="X190" si="416">+X162+X134</f>
        <v>36</v>
      </c>
      <c r="Y190" s="154"/>
      <c r="Z190" s="193">
        <f t="shared" si="291"/>
        <v>432</v>
      </c>
      <c r="AA190" s="161">
        <f t="shared" si="292"/>
        <v>0</v>
      </c>
      <c r="AB190" s="156"/>
      <c r="AC190" s="156"/>
      <c r="AD190" s="156"/>
      <c r="AE190" s="156"/>
      <c r="AF190" s="156"/>
      <c r="AG190" s="156"/>
      <c r="AH190" s="156"/>
      <c r="AI190" s="156"/>
      <c r="AJ190" s="156"/>
      <c r="AK190" s="156"/>
      <c r="AL190" s="156"/>
      <c r="AM190" s="156"/>
      <c r="AO190" s="153" t="s">
        <v>255</v>
      </c>
      <c r="AP190" s="267">
        <f t="shared" si="308"/>
        <v>55</v>
      </c>
      <c r="AQ190" s="153"/>
      <c r="AR190" s="267">
        <f t="shared" si="293"/>
        <v>73</v>
      </c>
      <c r="AS190" s="153"/>
      <c r="AT190" s="267">
        <f t="shared" si="293"/>
        <v>63</v>
      </c>
      <c r="AU190" s="153"/>
      <c r="AV190" s="267">
        <f t="shared" ref="AV190" si="417">AV162+AV134</f>
        <v>59</v>
      </c>
      <c r="AW190" s="153"/>
      <c r="AX190" s="153"/>
      <c r="AY190" s="153"/>
      <c r="AZ190" s="153"/>
      <c r="BA190" s="153"/>
      <c r="BB190" s="153"/>
      <c r="BC190" s="154"/>
      <c r="BD190" s="154"/>
      <c r="BE190" s="154"/>
      <c r="BF190" s="154"/>
      <c r="BG190" s="154"/>
      <c r="BH190" s="154"/>
      <c r="BI190" s="154"/>
      <c r="BJ190" s="154"/>
      <c r="BK190" s="154"/>
      <c r="BL190" s="154"/>
      <c r="BM190" s="154"/>
      <c r="BN190" s="193">
        <f t="shared" si="295"/>
        <v>250</v>
      </c>
      <c r="BO190" s="161">
        <f t="shared" si="296"/>
        <v>0</v>
      </c>
      <c r="BP190" s="192"/>
      <c r="BQ190" s="192"/>
      <c r="BR190" s="192"/>
      <c r="BS190" s="192"/>
      <c r="BT190" s="156"/>
      <c r="BU190" s="156"/>
      <c r="BV190" s="156"/>
      <c r="BW190" s="156"/>
      <c r="BX190" s="156"/>
      <c r="BY190" s="156"/>
      <c r="BZ190" s="156"/>
      <c r="CA190" s="156"/>
    </row>
    <row r="191" spans="1:79" x14ac:dyDescent="0.2">
      <c r="A191" s="153" t="s">
        <v>256</v>
      </c>
      <c r="B191" s="267">
        <f t="shared" ref="B191:D191" si="418">+B163+B135</f>
        <v>26</v>
      </c>
      <c r="C191" s="153"/>
      <c r="D191" s="267">
        <f t="shared" si="418"/>
        <v>26</v>
      </c>
      <c r="E191" s="153"/>
      <c r="F191" s="267">
        <f t="shared" ref="F191" si="419">+F163+F135</f>
        <v>26</v>
      </c>
      <c r="G191" s="153"/>
      <c r="H191" s="267">
        <f t="shared" ref="H191" si="420">+H163+H135</f>
        <v>26</v>
      </c>
      <c r="I191" s="153"/>
      <c r="J191" s="267">
        <f t="shared" ref="J191" si="421">+J163+J135</f>
        <v>26</v>
      </c>
      <c r="K191" s="153"/>
      <c r="L191" s="267">
        <f t="shared" ref="L191" si="422">+L163+L135</f>
        <v>26</v>
      </c>
      <c r="M191" s="153"/>
      <c r="N191" s="267">
        <f t="shared" ref="N191" si="423">+N163+N135</f>
        <v>26</v>
      </c>
      <c r="O191" s="154"/>
      <c r="P191" s="267">
        <f t="shared" ref="P191" si="424">+P163+P135</f>
        <v>26</v>
      </c>
      <c r="Q191" s="154"/>
      <c r="R191" s="267">
        <f t="shared" ref="R191" si="425">+R163+R135</f>
        <v>26</v>
      </c>
      <c r="S191" s="154"/>
      <c r="T191" s="267">
        <f t="shared" ref="T191" si="426">+T163+T135</f>
        <v>26</v>
      </c>
      <c r="U191" s="154"/>
      <c r="V191" s="267">
        <f t="shared" ref="V191" si="427">+V163+V135</f>
        <v>26</v>
      </c>
      <c r="W191" s="154"/>
      <c r="X191" s="267">
        <f t="shared" ref="X191" si="428">+X163+X135</f>
        <v>26</v>
      </c>
      <c r="Y191" s="154"/>
      <c r="Z191" s="193">
        <f t="shared" si="291"/>
        <v>312</v>
      </c>
      <c r="AA191" s="161">
        <f t="shared" si="292"/>
        <v>0</v>
      </c>
      <c r="AB191" s="156"/>
      <c r="AC191" s="156"/>
      <c r="AD191" s="156"/>
      <c r="AE191" s="156"/>
      <c r="AF191" s="156"/>
      <c r="AG191" s="156"/>
      <c r="AH191" s="156"/>
      <c r="AI191" s="156"/>
      <c r="AJ191" s="156"/>
      <c r="AK191" s="156"/>
      <c r="AL191" s="156"/>
      <c r="AM191" s="156"/>
      <c r="AO191" s="153" t="s">
        <v>256</v>
      </c>
      <c r="AP191" s="267">
        <f t="shared" si="308"/>
        <v>25</v>
      </c>
      <c r="AQ191" s="153"/>
      <c r="AR191" s="267">
        <f t="shared" si="293"/>
        <v>30</v>
      </c>
      <c r="AS191" s="153"/>
      <c r="AT191" s="267">
        <f t="shared" si="293"/>
        <v>58</v>
      </c>
      <c r="AU191" s="153"/>
      <c r="AV191" s="267">
        <f t="shared" ref="AV191" si="429">AV163+AV135</f>
        <v>3</v>
      </c>
      <c r="AW191" s="153"/>
      <c r="AX191" s="153"/>
      <c r="AY191" s="153"/>
      <c r="AZ191" s="153"/>
      <c r="BA191" s="153"/>
      <c r="BB191" s="153"/>
      <c r="BC191" s="154"/>
      <c r="BD191" s="154"/>
      <c r="BE191" s="154"/>
      <c r="BF191" s="154"/>
      <c r="BG191" s="154"/>
      <c r="BH191" s="154"/>
      <c r="BI191" s="154"/>
      <c r="BJ191" s="154"/>
      <c r="BK191" s="154"/>
      <c r="BL191" s="154"/>
      <c r="BM191" s="154"/>
      <c r="BN191" s="193">
        <f t="shared" si="295"/>
        <v>116</v>
      </c>
      <c r="BO191" s="161">
        <f t="shared" si="296"/>
        <v>0</v>
      </c>
      <c r="BP191" s="192"/>
      <c r="BQ191" s="192"/>
      <c r="BR191" s="192"/>
      <c r="BS191" s="192"/>
      <c r="BT191" s="156"/>
      <c r="BU191" s="156"/>
      <c r="BV191" s="156"/>
      <c r="BW191" s="156"/>
      <c r="BX191" s="156"/>
      <c r="BY191" s="156"/>
      <c r="BZ191" s="156"/>
      <c r="CA191" s="156"/>
    </row>
    <row r="192" spans="1:79" x14ac:dyDescent="0.2">
      <c r="A192" s="153" t="s">
        <v>257</v>
      </c>
      <c r="B192" s="267">
        <f t="shared" ref="B192:D192" si="430">+B164+B136</f>
        <v>21</v>
      </c>
      <c r="C192" s="153"/>
      <c r="D192" s="267">
        <f t="shared" si="430"/>
        <v>21</v>
      </c>
      <c r="E192" s="153"/>
      <c r="F192" s="267">
        <f t="shared" ref="F192" si="431">+F164+F136</f>
        <v>21</v>
      </c>
      <c r="G192" s="153"/>
      <c r="H192" s="267">
        <f t="shared" ref="H192" si="432">+H164+H136</f>
        <v>21</v>
      </c>
      <c r="I192" s="153"/>
      <c r="J192" s="267">
        <f t="shared" ref="J192" si="433">+J164+J136</f>
        <v>21</v>
      </c>
      <c r="K192" s="153"/>
      <c r="L192" s="267">
        <f t="shared" ref="L192" si="434">+L164+L136</f>
        <v>21</v>
      </c>
      <c r="M192" s="153"/>
      <c r="N192" s="267">
        <f t="shared" ref="N192" si="435">+N164+N136</f>
        <v>21</v>
      </c>
      <c r="O192" s="154"/>
      <c r="P192" s="267">
        <f t="shared" ref="P192" si="436">+P164+P136</f>
        <v>21</v>
      </c>
      <c r="Q192" s="154"/>
      <c r="R192" s="267">
        <f t="shared" ref="R192" si="437">+R164+R136</f>
        <v>21</v>
      </c>
      <c r="S192" s="154"/>
      <c r="T192" s="267">
        <f t="shared" ref="T192" si="438">+T164+T136</f>
        <v>21</v>
      </c>
      <c r="U192" s="154"/>
      <c r="V192" s="267">
        <f t="shared" ref="V192" si="439">+V164+V136</f>
        <v>21</v>
      </c>
      <c r="W192" s="154"/>
      <c r="X192" s="267">
        <f t="shared" ref="X192" si="440">+X164+X136</f>
        <v>21</v>
      </c>
      <c r="Y192" s="154"/>
      <c r="Z192" s="193">
        <f t="shared" si="291"/>
        <v>252</v>
      </c>
      <c r="AA192" s="161">
        <f t="shared" si="292"/>
        <v>0</v>
      </c>
      <c r="AB192" s="156"/>
      <c r="AC192" s="156"/>
      <c r="AD192" s="156"/>
      <c r="AE192" s="156"/>
      <c r="AF192" s="156"/>
      <c r="AG192" s="156"/>
      <c r="AH192" s="156"/>
      <c r="AI192" s="156"/>
      <c r="AJ192" s="156"/>
      <c r="AK192" s="156"/>
      <c r="AL192" s="156"/>
      <c r="AM192" s="156"/>
      <c r="AO192" s="153" t="s">
        <v>257</v>
      </c>
      <c r="AP192" s="267">
        <f t="shared" si="308"/>
        <v>79</v>
      </c>
      <c r="AQ192" s="153"/>
      <c r="AR192" s="267">
        <f t="shared" si="293"/>
        <v>65</v>
      </c>
      <c r="AS192" s="153"/>
      <c r="AT192" s="267">
        <f t="shared" si="293"/>
        <v>76</v>
      </c>
      <c r="AU192" s="153"/>
      <c r="AV192" s="267">
        <f t="shared" ref="AV192" si="441">AV164+AV136</f>
        <v>21</v>
      </c>
      <c r="AW192" s="153"/>
      <c r="AX192" s="153"/>
      <c r="AY192" s="153"/>
      <c r="AZ192" s="153"/>
      <c r="BA192" s="153"/>
      <c r="BB192" s="153"/>
      <c r="BC192" s="154"/>
      <c r="BD192" s="154"/>
      <c r="BE192" s="154"/>
      <c r="BF192" s="154"/>
      <c r="BG192" s="154"/>
      <c r="BH192" s="154"/>
      <c r="BI192" s="154"/>
      <c r="BJ192" s="154"/>
      <c r="BK192" s="154"/>
      <c r="BL192" s="154"/>
      <c r="BM192" s="154"/>
      <c r="BN192" s="193">
        <f t="shared" si="295"/>
        <v>241</v>
      </c>
      <c r="BO192" s="161">
        <f t="shared" si="296"/>
        <v>0</v>
      </c>
      <c r="BP192" s="192"/>
      <c r="BQ192" s="192"/>
      <c r="BR192" s="192"/>
      <c r="BS192" s="192"/>
      <c r="BT192" s="156"/>
      <c r="BU192" s="156"/>
      <c r="BV192" s="156"/>
      <c r="BW192" s="156"/>
      <c r="BX192" s="156"/>
      <c r="BY192" s="156"/>
      <c r="BZ192" s="156"/>
      <c r="CA192" s="156"/>
    </row>
    <row r="193" spans="1:79" x14ac:dyDescent="0.2">
      <c r="A193" s="153" t="s">
        <v>258</v>
      </c>
      <c r="B193" s="267">
        <f t="shared" ref="B193:D193" si="442">+B165+B137</f>
        <v>11</v>
      </c>
      <c r="C193" s="153"/>
      <c r="D193" s="267">
        <f t="shared" si="442"/>
        <v>11</v>
      </c>
      <c r="E193" s="153"/>
      <c r="F193" s="267">
        <f t="shared" ref="F193" si="443">+F165+F137</f>
        <v>11</v>
      </c>
      <c r="G193" s="153"/>
      <c r="H193" s="267">
        <f t="shared" ref="H193" si="444">+H165+H137</f>
        <v>11</v>
      </c>
      <c r="I193" s="153"/>
      <c r="J193" s="267">
        <f t="shared" ref="J193" si="445">+J165+J137</f>
        <v>11</v>
      </c>
      <c r="K193" s="153"/>
      <c r="L193" s="267">
        <f t="shared" ref="L193" si="446">+L165+L137</f>
        <v>11</v>
      </c>
      <c r="M193" s="153"/>
      <c r="N193" s="267">
        <f t="shared" ref="N193" si="447">+N165+N137</f>
        <v>11</v>
      </c>
      <c r="O193" s="154"/>
      <c r="P193" s="267">
        <f t="shared" ref="P193" si="448">+P165+P137</f>
        <v>11</v>
      </c>
      <c r="Q193" s="154"/>
      <c r="R193" s="267">
        <f t="shared" ref="R193" si="449">+R165+R137</f>
        <v>11</v>
      </c>
      <c r="S193" s="154"/>
      <c r="T193" s="267">
        <f t="shared" ref="T193" si="450">+T165+T137</f>
        <v>11</v>
      </c>
      <c r="U193" s="154"/>
      <c r="V193" s="267">
        <f t="shared" ref="V193" si="451">+V165+V137</f>
        <v>11</v>
      </c>
      <c r="W193" s="154"/>
      <c r="X193" s="267">
        <f t="shared" ref="X193" si="452">+X165+X137</f>
        <v>11</v>
      </c>
      <c r="Y193" s="154"/>
      <c r="Z193" s="193">
        <f t="shared" si="291"/>
        <v>132</v>
      </c>
      <c r="AA193" s="161">
        <f t="shared" si="292"/>
        <v>0</v>
      </c>
      <c r="AB193" s="156"/>
      <c r="AC193" s="156"/>
      <c r="AD193" s="156"/>
      <c r="AE193" s="156"/>
      <c r="AF193" s="156"/>
      <c r="AG193" s="156"/>
      <c r="AH193" s="156"/>
      <c r="AI193" s="156"/>
      <c r="AJ193" s="156"/>
      <c r="AK193" s="156"/>
      <c r="AL193" s="156"/>
      <c r="AM193" s="156"/>
      <c r="AO193" s="153" t="s">
        <v>258</v>
      </c>
      <c r="AP193" s="267">
        <f t="shared" si="308"/>
        <v>70</v>
      </c>
      <c r="AQ193" s="153"/>
      <c r="AR193" s="267">
        <f t="shared" si="293"/>
        <v>39</v>
      </c>
      <c r="AS193" s="153"/>
      <c r="AT193" s="267">
        <f t="shared" si="293"/>
        <v>43</v>
      </c>
      <c r="AU193" s="153"/>
      <c r="AV193" s="267">
        <f t="shared" ref="AV193" si="453">AV165+AV137</f>
        <v>26</v>
      </c>
      <c r="AW193" s="153"/>
      <c r="AX193" s="153"/>
      <c r="AY193" s="153"/>
      <c r="AZ193" s="153"/>
      <c r="BA193" s="153"/>
      <c r="BB193" s="153"/>
      <c r="BC193" s="154"/>
      <c r="BD193" s="154"/>
      <c r="BE193" s="154"/>
      <c r="BF193" s="154"/>
      <c r="BG193" s="154"/>
      <c r="BH193" s="154"/>
      <c r="BI193" s="154"/>
      <c r="BJ193" s="154"/>
      <c r="BK193" s="154"/>
      <c r="BL193" s="154"/>
      <c r="BM193" s="154"/>
      <c r="BN193" s="193">
        <f t="shared" si="295"/>
        <v>178</v>
      </c>
      <c r="BO193" s="161">
        <f t="shared" si="296"/>
        <v>0</v>
      </c>
      <c r="BP193" s="192"/>
      <c r="BQ193" s="192"/>
      <c r="BR193" s="192"/>
      <c r="BS193" s="192"/>
      <c r="BT193" s="156"/>
      <c r="BU193" s="156"/>
      <c r="BV193" s="156"/>
      <c r="BW193" s="156"/>
      <c r="BX193" s="156"/>
      <c r="BY193" s="156"/>
      <c r="BZ193" s="156"/>
      <c r="CA193" s="156"/>
    </row>
    <row r="194" spans="1:79" x14ac:dyDescent="0.2">
      <c r="A194" s="153" t="s">
        <v>259</v>
      </c>
      <c r="B194" s="267">
        <f t="shared" ref="B194:D194" si="454">+B166+B138</f>
        <v>23</v>
      </c>
      <c r="C194" s="153"/>
      <c r="D194" s="267">
        <f t="shared" si="454"/>
        <v>23</v>
      </c>
      <c r="E194" s="153"/>
      <c r="F194" s="267">
        <f t="shared" ref="F194" si="455">+F166+F138</f>
        <v>23</v>
      </c>
      <c r="G194" s="153"/>
      <c r="H194" s="267">
        <f t="shared" ref="H194" si="456">+H166+H138</f>
        <v>23</v>
      </c>
      <c r="I194" s="153"/>
      <c r="J194" s="267">
        <f t="shared" ref="J194" si="457">+J166+J138</f>
        <v>23</v>
      </c>
      <c r="K194" s="153"/>
      <c r="L194" s="267">
        <f t="shared" ref="L194" si="458">+L166+L138</f>
        <v>23</v>
      </c>
      <c r="M194" s="153"/>
      <c r="N194" s="267">
        <f t="shared" ref="N194" si="459">+N166+N138</f>
        <v>23</v>
      </c>
      <c r="O194" s="154"/>
      <c r="P194" s="267">
        <f t="shared" ref="P194" si="460">+P166+P138</f>
        <v>23</v>
      </c>
      <c r="Q194" s="154"/>
      <c r="R194" s="267">
        <f t="shared" ref="R194" si="461">+R166+R138</f>
        <v>23</v>
      </c>
      <c r="S194" s="154"/>
      <c r="T194" s="267">
        <f t="shared" ref="T194" si="462">+T166+T138</f>
        <v>23</v>
      </c>
      <c r="U194" s="154"/>
      <c r="V194" s="267">
        <f t="shared" ref="V194" si="463">+V166+V138</f>
        <v>23</v>
      </c>
      <c r="W194" s="154"/>
      <c r="X194" s="267">
        <f t="shared" ref="X194" si="464">+X166+X138</f>
        <v>23</v>
      </c>
      <c r="Y194" s="154"/>
      <c r="Z194" s="193">
        <f t="shared" si="291"/>
        <v>276</v>
      </c>
      <c r="AA194" s="161">
        <f t="shared" si="292"/>
        <v>0</v>
      </c>
      <c r="AB194" s="156"/>
      <c r="AC194" s="156"/>
      <c r="AD194" s="156"/>
      <c r="AE194" s="156"/>
      <c r="AF194" s="156"/>
      <c r="AG194" s="156"/>
      <c r="AH194" s="156"/>
      <c r="AI194" s="156"/>
      <c r="AJ194" s="156"/>
      <c r="AK194" s="156"/>
      <c r="AL194" s="156"/>
      <c r="AM194" s="156"/>
      <c r="AO194" s="153" t="s">
        <v>259</v>
      </c>
      <c r="AP194" s="267">
        <f t="shared" si="308"/>
        <v>26</v>
      </c>
      <c r="AQ194" s="153"/>
      <c r="AR194" s="267">
        <f t="shared" si="293"/>
        <v>58</v>
      </c>
      <c r="AS194" s="153"/>
      <c r="AT194" s="267">
        <f t="shared" si="293"/>
        <v>56</v>
      </c>
      <c r="AU194" s="153"/>
      <c r="AV194" s="267">
        <f t="shared" ref="AV194" si="465">AV166+AV138</f>
        <v>16</v>
      </c>
      <c r="AW194" s="153"/>
      <c r="AX194" s="153"/>
      <c r="AY194" s="153"/>
      <c r="AZ194" s="153"/>
      <c r="BA194" s="153"/>
      <c r="BB194" s="153"/>
      <c r="BC194" s="154"/>
      <c r="BD194" s="154"/>
      <c r="BE194" s="154"/>
      <c r="BF194" s="154"/>
      <c r="BG194" s="154"/>
      <c r="BH194" s="154"/>
      <c r="BI194" s="154"/>
      <c r="BJ194" s="154"/>
      <c r="BK194" s="154"/>
      <c r="BL194" s="154"/>
      <c r="BM194" s="154"/>
      <c r="BN194" s="193">
        <f t="shared" si="295"/>
        <v>156</v>
      </c>
      <c r="BO194" s="161">
        <f t="shared" si="296"/>
        <v>0</v>
      </c>
      <c r="BP194" s="192"/>
      <c r="BQ194" s="192"/>
      <c r="BR194" s="192"/>
      <c r="BS194" s="192"/>
      <c r="BT194" s="156"/>
      <c r="BU194" s="156"/>
      <c r="BV194" s="156"/>
      <c r="BW194" s="156"/>
      <c r="BX194" s="156"/>
      <c r="BY194" s="156"/>
      <c r="BZ194" s="156"/>
      <c r="CA194" s="156"/>
    </row>
    <row r="195" spans="1:79" x14ac:dyDescent="0.2">
      <c r="A195" s="153" t="s">
        <v>260</v>
      </c>
      <c r="B195" s="267">
        <f t="shared" ref="B195:D195" si="466">+B167+B139</f>
        <v>33</v>
      </c>
      <c r="C195" s="153"/>
      <c r="D195" s="267">
        <f t="shared" si="466"/>
        <v>33</v>
      </c>
      <c r="E195" s="153"/>
      <c r="F195" s="267">
        <f t="shared" ref="F195" si="467">+F167+F139</f>
        <v>33</v>
      </c>
      <c r="G195" s="153"/>
      <c r="H195" s="267">
        <f t="shared" ref="H195" si="468">+H167+H139</f>
        <v>33</v>
      </c>
      <c r="I195" s="153"/>
      <c r="J195" s="267">
        <f t="shared" ref="J195" si="469">+J167+J139</f>
        <v>33</v>
      </c>
      <c r="K195" s="153"/>
      <c r="L195" s="267">
        <f t="shared" ref="L195" si="470">+L167+L139</f>
        <v>33</v>
      </c>
      <c r="M195" s="153"/>
      <c r="N195" s="267">
        <f t="shared" ref="N195" si="471">+N167+N139</f>
        <v>33</v>
      </c>
      <c r="O195" s="154"/>
      <c r="P195" s="267">
        <f t="shared" ref="P195" si="472">+P167+P139</f>
        <v>33</v>
      </c>
      <c r="Q195" s="154"/>
      <c r="R195" s="267">
        <f t="shared" ref="R195" si="473">+R167+R139</f>
        <v>33</v>
      </c>
      <c r="S195" s="154"/>
      <c r="T195" s="267">
        <f t="shared" ref="T195" si="474">+T167+T139</f>
        <v>34</v>
      </c>
      <c r="U195" s="154"/>
      <c r="V195" s="267">
        <f t="shared" ref="V195" si="475">+V167+V139</f>
        <v>33</v>
      </c>
      <c r="W195" s="154"/>
      <c r="X195" s="267">
        <f t="shared" ref="X195" si="476">+X167+X139</f>
        <v>33</v>
      </c>
      <c r="Y195" s="154"/>
      <c r="Z195" s="193">
        <f t="shared" si="291"/>
        <v>397</v>
      </c>
      <c r="AA195" s="161">
        <f t="shared" si="292"/>
        <v>0</v>
      </c>
      <c r="AB195" s="156"/>
      <c r="AC195" s="156"/>
      <c r="AD195" s="156"/>
      <c r="AE195" s="156"/>
      <c r="AF195" s="156"/>
      <c r="AG195" s="156"/>
      <c r="AH195" s="156"/>
      <c r="AI195" s="156"/>
      <c r="AJ195" s="156"/>
      <c r="AK195" s="156"/>
      <c r="AL195" s="156"/>
      <c r="AM195" s="156"/>
      <c r="AO195" s="153" t="s">
        <v>260</v>
      </c>
      <c r="AP195" s="267">
        <f t="shared" si="308"/>
        <v>58</v>
      </c>
      <c r="AQ195" s="153"/>
      <c r="AR195" s="267">
        <f t="shared" si="293"/>
        <v>81</v>
      </c>
      <c r="AS195" s="153"/>
      <c r="AT195" s="267">
        <f t="shared" si="293"/>
        <v>80</v>
      </c>
      <c r="AU195" s="153"/>
      <c r="AV195" s="267">
        <f t="shared" ref="AV195" si="477">AV167+AV139</f>
        <v>57</v>
      </c>
      <c r="AW195" s="153"/>
      <c r="AX195" s="153"/>
      <c r="AY195" s="153"/>
      <c r="AZ195" s="153"/>
      <c r="BA195" s="153"/>
      <c r="BB195" s="153"/>
      <c r="BC195" s="154"/>
      <c r="BD195" s="154"/>
      <c r="BE195" s="154"/>
      <c r="BF195" s="154"/>
      <c r="BG195" s="154"/>
      <c r="BH195" s="154"/>
      <c r="BI195" s="154"/>
      <c r="BJ195" s="154"/>
      <c r="BK195" s="154"/>
      <c r="BL195" s="154"/>
      <c r="BM195" s="154"/>
      <c r="BN195" s="193">
        <f t="shared" si="295"/>
        <v>276</v>
      </c>
      <c r="BO195" s="161">
        <f t="shared" si="296"/>
        <v>0</v>
      </c>
      <c r="BP195" s="192"/>
      <c r="BQ195" s="192"/>
      <c r="BR195" s="192"/>
      <c r="BS195" s="192"/>
      <c r="BT195" s="156"/>
      <c r="BU195" s="156"/>
      <c r="BV195" s="156"/>
      <c r="BW195" s="156"/>
      <c r="BX195" s="156"/>
      <c r="BY195" s="156"/>
      <c r="BZ195" s="156"/>
      <c r="CA195" s="156"/>
    </row>
    <row r="196" spans="1:79" x14ac:dyDescent="0.2">
      <c r="A196" s="153" t="s">
        <v>261</v>
      </c>
      <c r="B196" s="267">
        <f t="shared" ref="B196:D196" si="478">+B168+B140</f>
        <v>11</v>
      </c>
      <c r="C196" s="153"/>
      <c r="D196" s="267">
        <f t="shared" si="478"/>
        <v>11</v>
      </c>
      <c r="E196" s="153"/>
      <c r="F196" s="267">
        <f t="shared" ref="F196" si="479">+F168+F140</f>
        <v>11</v>
      </c>
      <c r="G196" s="153"/>
      <c r="H196" s="267">
        <f t="shared" ref="H196" si="480">+H168+H140</f>
        <v>11</v>
      </c>
      <c r="I196" s="153"/>
      <c r="J196" s="267">
        <f t="shared" ref="J196" si="481">+J168+J140</f>
        <v>11</v>
      </c>
      <c r="K196" s="153"/>
      <c r="L196" s="267">
        <f t="shared" ref="L196" si="482">+L168+L140</f>
        <v>11</v>
      </c>
      <c r="M196" s="153"/>
      <c r="N196" s="267">
        <f t="shared" ref="N196" si="483">+N168+N140</f>
        <v>11</v>
      </c>
      <c r="O196" s="154"/>
      <c r="P196" s="267">
        <f t="shared" ref="P196" si="484">+P168+P140</f>
        <v>11</v>
      </c>
      <c r="Q196" s="154"/>
      <c r="R196" s="267">
        <f t="shared" ref="R196" si="485">+R168+R140</f>
        <v>11</v>
      </c>
      <c r="S196" s="154"/>
      <c r="T196" s="267">
        <f t="shared" ref="T196" si="486">+T168+T140</f>
        <v>11</v>
      </c>
      <c r="U196" s="154"/>
      <c r="V196" s="267">
        <f t="shared" ref="V196" si="487">+V168+V140</f>
        <v>11</v>
      </c>
      <c r="W196" s="154"/>
      <c r="X196" s="267">
        <f t="shared" ref="X196" si="488">+X168+X140</f>
        <v>11</v>
      </c>
      <c r="Y196" s="154"/>
      <c r="Z196" s="193">
        <f t="shared" si="291"/>
        <v>132</v>
      </c>
      <c r="AA196" s="161">
        <f t="shared" si="292"/>
        <v>0</v>
      </c>
      <c r="AB196" s="156"/>
      <c r="AC196" s="156"/>
      <c r="AD196" s="156"/>
      <c r="AE196" s="156"/>
      <c r="AF196" s="156"/>
      <c r="AG196" s="156"/>
      <c r="AH196" s="156"/>
      <c r="AI196" s="156"/>
      <c r="AJ196" s="156"/>
      <c r="AK196" s="156"/>
      <c r="AL196" s="156"/>
      <c r="AM196" s="156"/>
      <c r="AO196" s="153" t="s">
        <v>261</v>
      </c>
      <c r="AP196" s="267">
        <f t="shared" si="308"/>
        <v>59</v>
      </c>
      <c r="AQ196" s="153"/>
      <c r="AR196" s="267">
        <f t="shared" si="293"/>
        <v>71</v>
      </c>
      <c r="AS196" s="153"/>
      <c r="AT196" s="267">
        <f t="shared" si="293"/>
        <v>47</v>
      </c>
      <c r="AU196" s="153"/>
      <c r="AV196" s="267">
        <f t="shared" ref="AV196" si="489">AV168+AV140</f>
        <v>34</v>
      </c>
      <c r="AW196" s="153"/>
      <c r="AX196" s="153"/>
      <c r="AY196" s="153"/>
      <c r="AZ196" s="153"/>
      <c r="BA196" s="153"/>
      <c r="BB196" s="153"/>
      <c r="BC196" s="154"/>
      <c r="BD196" s="154"/>
      <c r="BE196" s="154"/>
      <c r="BF196" s="154"/>
      <c r="BG196" s="154"/>
      <c r="BH196" s="154"/>
      <c r="BI196" s="154"/>
      <c r="BJ196" s="154"/>
      <c r="BK196" s="154"/>
      <c r="BL196" s="154"/>
      <c r="BM196" s="154"/>
      <c r="BN196" s="193">
        <f t="shared" si="295"/>
        <v>211</v>
      </c>
      <c r="BO196" s="161">
        <f t="shared" si="296"/>
        <v>0</v>
      </c>
      <c r="BP196" s="192"/>
      <c r="BQ196" s="192"/>
      <c r="BR196" s="192"/>
      <c r="BS196" s="192"/>
      <c r="BT196" s="156"/>
      <c r="BU196" s="156"/>
      <c r="BV196" s="156"/>
      <c r="BW196" s="156"/>
      <c r="BX196" s="156"/>
      <c r="BY196" s="156"/>
      <c r="BZ196" s="156"/>
      <c r="CA196" s="156"/>
    </row>
    <row r="197" spans="1:79" x14ac:dyDescent="0.2">
      <c r="A197" s="153" t="s">
        <v>262</v>
      </c>
      <c r="B197" s="267">
        <f t="shared" ref="B197:D197" si="490">+B169+B141</f>
        <v>33</v>
      </c>
      <c r="C197" s="153"/>
      <c r="D197" s="267">
        <f t="shared" si="490"/>
        <v>33</v>
      </c>
      <c r="E197" s="153"/>
      <c r="F197" s="267">
        <f t="shared" ref="F197" si="491">+F169+F141</f>
        <v>33</v>
      </c>
      <c r="G197" s="153"/>
      <c r="H197" s="267">
        <f t="shared" ref="H197" si="492">+H169+H141</f>
        <v>33</v>
      </c>
      <c r="I197" s="153"/>
      <c r="J197" s="267">
        <f t="shared" ref="J197" si="493">+J169+J141</f>
        <v>33</v>
      </c>
      <c r="K197" s="153"/>
      <c r="L197" s="267">
        <f t="shared" ref="L197" si="494">+L169+L141</f>
        <v>33</v>
      </c>
      <c r="M197" s="153"/>
      <c r="N197" s="267">
        <f t="shared" ref="N197" si="495">+N169+N141</f>
        <v>33</v>
      </c>
      <c r="O197" s="154"/>
      <c r="P197" s="267">
        <f t="shared" ref="P197" si="496">+P169+P141</f>
        <v>33</v>
      </c>
      <c r="Q197" s="154"/>
      <c r="R197" s="267">
        <f t="shared" ref="R197" si="497">+R169+R141</f>
        <v>33</v>
      </c>
      <c r="S197" s="154"/>
      <c r="T197" s="267">
        <f t="shared" ref="T197" si="498">+T169+T141</f>
        <v>34</v>
      </c>
      <c r="U197" s="154"/>
      <c r="V197" s="267">
        <f t="shared" ref="V197" si="499">+V169+V141</f>
        <v>33</v>
      </c>
      <c r="W197" s="154"/>
      <c r="X197" s="267">
        <f t="shared" ref="X197" si="500">+X169+X141</f>
        <v>33</v>
      </c>
      <c r="Y197" s="154"/>
      <c r="Z197" s="193">
        <f t="shared" si="291"/>
        <v>397</v>
      </c>
      <c r="AA197" s="161">
        <f t="shared" si="292"/>
        <v>0</v>
      </c>
      <c r="AB197" s="156"/>
      <c r="AC197" s="156"/>
      <c r="AD197" s="156"/>
      <c r="AE197" s="156"/>
      <c r="AF197" s="156"/>
      <c r="AG197" s="156"/>
      <c r="AH197" s="156"/>
      <c r="AI197" s="156"/>
      <c r="AJ197" s="156"/>
      <c r="AK197" s="156"/>
      <c r="AL197" s="156"/>
      <c r="AM197" s="156"/>
      <c r="AO197" s="153" t="s">
        <v>262</v>
      </c>
      <c r="AP197" s="267">
        <f t="shared" si="308"/>
        <v>43</v>
      </c>
      <c r="AQ197" s="153"/>
      <c r="AR197" s="267">
        <f t="shared" si="293"/>
        <v>73</v>
      </c>
      <c r="AS197" s="153"/>
      <c r="AT197" s="267">
        <f t="shared" si="293"/>
        <v>72</v>
      </c>
      <c r="AU197" s="153"/>
      <c r="AV197" s="267">
        <f t="shared" ref="AV197" si="501">AV169+AV141</f>
        <v>42</v>
      </c>
      <c r="AW197" s="153"/>
      <c r="AX197" s="153"/>
      <c r="AY197" s="153"/>
      <c r="AZ197" s="153"/>
      <c r="BA197" s="153"/>
      <c r="BB197" s="153"/>
      <c r="BC197" s="154"/>
      <c r="BD197" s="154"/>
      <c r="BE197" s="154"/>
      <c r="BF197" s="154"/>
      <c r="BG197" s="154"/>
      <c r="BH197" s="154"/>
      <c r="BI197" s="154"/>
      <c r="BJ197" s="154"/>
      <c r="BK197" s="154"/>
      <c r="BL197" s="154"/>
      <c r="BM197" s="154"/>
      <c r="BN197" s="193">
        <f t="shared" si="295"/>
        <v>230</v>
      </c>
      <c r="BO197" s="161">
        <f t="shared" si="296"/>
        <v>0</v>
      </c>
      <c r="BP197" s="192"/>
      <c r="BQ197" s="192"/>
      <c r="BR197" s="192"/>
      <c r="BS197" s="192"/>
      <c r="BT197" s="156"/>
      <c r="BU197" s="156"/>
      <c r="BV197" s="156"/>
      <c r="BW197" s="156"/>
      <c r="BX197" s="156"/>
      <c r="BY197" s="156"/>
      <c r="BZ197" s="156"/>
      <c r="CA197" s="156"/>
    </row>
    <row r="198" spans="1:79" x14ac:dyDescent="0.2">
      <c r="A198" s="153" t="s">
        <v>263</v>
      </c>
      <c r="B198" s="267">
        <f t="shared" ref="B198:D198" si="502">+B170+B142</f>
        <v>36</v>
      </c>
      <c r="C198" s="153"/>
      <c r="D198" s="267">
        <f t="shared" si="502"/>
        <v>36</v>
      </c>
      <c r="E198" s="153"/>
      <c r="F198" s="267">
        <f t="shared" ref="F198" si="503">+F170+F142</f>
        <v>36</v>
      </c>
      <c r="G198" s="153"/>
      <c r="H198" s="267">
        <f t="shared" ref="H198" si="504">+H170+H142</f>
        <v>36</v>
      </c>
      <c r="I198" s="153"/>
      <c r="J198" s="267">
        <f t="shared" ref="J198" si="505">+J170+J142</f>
        <v>36</v>
      </c>
      <c r="K198" s="153"/>
      <c r="L198" s="267">
        <f t="shared" ref="L198" si="506">+L170+L142</f>
        <v>36</v>
      </c>
      <c r="M198" s="153"/>
      <c r="N198" s="267">
        <f t="shared" ref="N198" si="507">+N170+N142</f>
        <v>36</v>
      </c>
      <c r="O198" s="154"/>
      <c r="P198" s="267">
        <f t="shared" ref="P198" si="508">+P170+P142</f>
        <v>36</v>
      </c>
      <c r="Q198" s="154"/>
      <c r="R198" s="267">
        <f t="shared" ref="R198" si="509">+R170+R142</f>
        <v>36</v>
      </c>
      <c r="S198" s="154"/>
      <c r="T198" s="267">
        <f t="shared" ref="T198" si="510">+T170+T142</f>
        <v>36</v>
      </c>
      <c r="U198" s="154"/>
      <c r="V198" s="267">
        <f t="shared" ref="V198" si="511">+V170+V142</f>
        <v>36</v>
      </c>
      <c r="W198" s="154"/>
      <c r="X198" s="267">
        <f t="shared" ref="X198" si="512">+X170+X142</f>
        <v>36</v>
      </c>
      <c r="Y198" s="154"/>
      <c r="Z198" s="193">
        <f t="shared" si="291"/>
        <v>432</v>
      </c>
      <c r="AA198" s="161">
        <f t="shared" si="292"/>
        <v>0</v>
      </c>
      <c r="AB198" s="156"/>
      <c r="AC198" s="156"/>
      <c r="AD198" s="156"/>
      <c r="AE198" s="156"/>
      <c r="AF198" s="156"/>
      <c r="AG198" s="156"/>
      <c r="AH198" s="156"/>
      <c r="AI198" s="156"/>
      <c r="AJ198" s="156"/>
      <c r="AK198" s="156"/>
      <c r="AL198" s="156"/>
      <c r="AM198" s="156"/>
      <c r="AO198" s="153" t="s">
        <v>263</v>
      </c>
      <c r="AP198" s="267">
        <f t="shared" si="308"/>
        <v>33</v>
      </c>
      <c r="AQ198" s="153"/>
      <c r="AR198" s="267">
        <f t="shared" si="293"/>
        <v>34</v>
      </c>
      <c r="AS198" s="153"/>
      <c r="AT198" s="267">
        <f t="shared" si="293"/>
        <v>83</v>
      </c>
      <c r="AU198" s="153"/>
      <c r="AV198" s="267">
        <f t="shared" ref="AV198" si="513">AV170+AV142</f>
        <v>49</v>
      </c>
      <c r="AW198" s="153"/>
      <c r="AX198" s="153"/>
      <c r="AY198" s="153"/>
      <c r="AZ198" s="153"/>
      <c r="BA198" s="153"/>
      <c r="BB198" s="153"/>
      <c r="BC198" s="154"/>
      <c r="BD198" s="154"/>
      <c r="BE198" s="154"/>
      <c r="BF198" s="154"/>
      <c r="BG198" s="154"/>
      <c r="BH198" s="154"/>
      <c r="BI198" s="154"/>
      <c r="BJ198" s="154"/>
      <c r="BK198" s="154"/>
      <c r="BL198" s="154"/>
      <c r="BM198" s="154"/>
      <c r="BN198" s="193">
        <f t="shared" si="295"/>
        <v>199</v>
      </c>
      <c r="BO198" s="161">
        <f t="shared" si="296"/>
        <v>0</v>
      </c>
      <c r="BP198" s="192"/>
      <c r="BQ198" s="192"/>
      <c r="BR198" s="192"/>
      <c r="BS198" s="192"/>
      <c r="BT198" s="156"/>
      <c r="BU198" s="156"/>
      <c r="BV198" s="156"/>
      <c r="BW198" s="156"/>
      <c r="BX198" s="156"/>
      <c r="BY198" s="156"/>
      <c r="BZ198" s="156"/>
      <c r="CA198" s="156"/>
    </row>
    <row r="199" spans="1:79" x14ac:dyDescent="0.2">
      <c r="A199" s="153" t="s">
        <v>264</v>
      </c>
      <c r="B199" s="267">
        <f t="shared" ref="B199:D199" si="514">+B171+B143</f>
        <v>5</v>
      </c>
      <c r="C199" s="153"/>
      <c r="D199" s="267">
        <f t="shared" si="514"/>
        <v>5</v>
      </c>
      <c r="E199" s="153"/>
      <c r="F199" s="267">
        <f t="shared" ref="F199" si="515">+F171+F143</f>
        <v>5</v>
      </c>
      <c r="G199" s="153"/>
      <c r="H199" s="267">
        <f t="shared" ref="H199" si="516">+H171+H143</f>
        <v>5</v>
      </c>
      <c r="I199" s="153"/>
      <c r="J199" s="267">
        <f t="shared" ref="J199" si="517">+J171+J143</f>
        <v>5</v>
      </c>
      <c r="K199" s="153"/>
      <c r="L199" s="267">
        <f t="shared" ref="L199" si="518">+L171+L143</f>
        <v>5</v>
      </c>
      <c r="M199" s="153"/>
      <c r="N199" s="267">
        <f t="shared" ref="N199" si="519">+N171+N143</f>
        <v>5</v>
      </c>
      <c r="O199" s="154"/>
      <c r="P199" s="267">
        <f t="shared" ref="P199" si="520">+P171+P143</f>
        <v>5</v>
      </c>
      <c r="Q199" s="154"/>
      <c r="R199" s="267">
        <f t="shared" ref="R199" si="521">+R171+R143</f>
        <v>5</v>
      </c>
      <c r="S199" s="154"/>
      <c r="T199" s="267">
        <f t="shared" ref="T199" si="522">+T171+T143</f>
        <v>5</v>
      </c>
      <c r="U199" s="154"/>
      <c r="V199" s="267">
        <f t="shared" ref="V199" si="523">+V171+V143</f>
        <v>5</v>
      </c>
      <c r="W199" s="154"/>
      <c r="X199" s="267">
        <f t="shared" ref="X199" si="524">+X171+X143</f>
        <v>5</v>
      </c>
      <c r="Y199" s="154"/>
      <c r="Z199" s="193">
        <f t="shared" si="291"/>
        <v>60</v>
      </c>
      <c r="AA199" s="161">
        <f t="shared" si="292"/>
        <v>0</v>
      </c>
      <c r="AB199" s="156"/>
      <c r="AC199" s="156"/>
      <c r="AD199" s="156"/>
      <c r="AE199" s="156"/>
      <c r="AF199" s="156"/>
      <c r="AG199" s="156"/>
      <c r="AH199" s="156"/>
      <c r="AI199" s="156"/>
      <c r="AJ199" s="156"/>
      <c r="AK199" s="156"/>
      <c r="AL199" s="156"/>
      <c r="AM199" s="156"/>
      <c r="AO199" s="153" t="s">
        <v>264</v>
      </c>
      <c r="AP199" s="267">
        <f t="shared" si="308"/>
        <v>18</v>
      </c>
      <c r="AQ199" s="153"/>
      <c r="AR199" s="267">
        <f t="shared" si="293"/>
        <v>33</v>
      </c>
      <c r="AS199" s="153"/>
      <c r="AT199" s="267">
        <f t="shared" si="293"/>
        <v>15</v>
      </c>
      <c r="AU199" s="153"/>
      <c r="AV199" s="267">
        <f t="shared" ref="AV199" si="525">AV171+AV143</f>
        <v>7</v>
      </c>
      <c r="AW199" s="153"/>
      <c r="AX199" s="153"/>
      <c r="AY199" s="153"/>
      <c r="AZ199" s="153"/>
      <c r="BA199" s="153"/>
      <c r="BB199" s="153"/>
      <c r="BC199" s="154"/>
      <c r="BD199" s="154"/>
      <c r="BE199" s="154"/>
      <c r="BF199" s="154"/>
      <c r="BG199" s="154"/>
      <c r="BH199" s="154"/>
      <c r="BI199" s="154"/>
      <c r="BJ199" s="154"/>
      <c r="BK199" s="154"/>
      <c r="BL199" s="154"/>
      <c r="BM199" s="154"/>
      <c r="BN199" s="193">
        <f t="shared" si="295"/>
        <v>73</v>
      </c>
      <c r="BO199" s="161">
        <f t="shared" si="296"/>
        <v>0</v>
      </c>
      <c r="BP199" s="192"/>
      <c r="BQ199" s="192"/>
      <c r="BR199" s="192"/>
      <c r="BS199" s="192"/>
      <c r="BT199" s="156"/>
      <c r="BU199" s="156"/>
      <c r="BV199" s="156"/>
      <c r="BW199" s="156"/>
      <c r="BX199" s="156"/>
      <c r="BY199" s="156"/>
      <c r="BZ199" s="156"/>
      <c r="CA199" s="156"/>
    </row>
    <row r="200" spans="1:79" x14ac:dyDescent="0.2">
      <c r="A200" s="158" t="s">
        <v>265</v>
      </c>
      <c r="B200" s="155">
        <f t="shared" ref="B200:D200" si="526">SUM(B179:B199)</f>
        <v>538</v>
      </c>
      <c r="C200" s="155">
        <f t="shared" ref="C200:AM200" si="527">SUM(C179:C199)</f>
        <v>0</v>
      </c>
      <c r="D200" s="155">
        <f t="shared" si="526"/>
        <v>580</v>
      </c>
      <c r="E200" s="155">
        <f t="shared" si="527"/>
        <v>0</v>
      </c>
      <c r="F200" s="155">
        <f t="shared" si="527"/>
        <v>586</v>
      </c>
      <c r="G200" s="155">
        <f t="shared" si="527"/>
        <v>0</v>
      </c>
      <c r="H200" s="155">
        <f t="shared" si="527"/>
        <v>586</v>
      </c>
      <c r="I200" s="155">
        <f t="shared" si="527"/>
        <v>0</v>
      </c>
      <c r="J200" s="155">
        <f t="shared" si="527"/>
        <v>587</v>
      </c>
      <c r="K200" s="155">
        <f t="shared" si="527"/>
        <v>0</v>
      </c>
      <c r="L200" s="155">
        <f t="shared" si="527"/>
        <v>586</v>
      </c>
      <c r="M200" s="155">
        <f t="shared" si="527"/>
        <v>0</v>
      </c>
      <c r="N200" s="155">
        <f t="shared" si="527"/>
        <v>587</v>
      </c>
      <c r="O200" s="155">
        <f t="shared" si="527"/>
        <v>0</v>
      </c>
      <c r="P200" s="155">
        <f t="shared" si="527"/>
        <v>588</v>
      </c>
      <c r="Q200" s="155">
        <f t="shared" si="527"/>
        <v>0</v>
      </c>
      <c r="R200" s="155">
        <f t="shared" si="527"/>
        <v>586</v>
      </c>
      <c r="S200" s="155">
        <f t="shared" si="527"/>
        <v>0</v>
      </c>
      <c r="T200" s="155">
        <f t="shared" si="527"/>
        <v>588</v>
      </c>
      <c r="U200" s="155">
        <f t="shared" si="527"/>
        <v>0</v>
      </c>
      <c r="V200" s="155">
        <f t="shared" si="527"/>
        <v>585</v>
      </c>
      <c r="W200" s="155">
        <f t="shared" si="527"/>
        <v>0</v>
      </c>
      <c r="X200" s="155">
        <f t="shared" si="527"/>
        <v>579</v>
      </c>
      <c r="Y200" s="155">
        <f t="shared" si="527"/>
        <v>0</v>
      </c>
      <c r="Z200" s="155">
        <f t="shared" si="527"/>
        <v>6976</v>
      </c>
      <c r="AA200" s="161">
        <f t="shared" si="527"/>
        <v>0</v>
      </c>
      <c r="AB200" s="155">
        <f t="shared" si="527"/>
        <v>0</v>
      </c>
      <c r="AC200" s="155">
        <f t="shared" si="527"/>
        <v>0</v>
      </c>
      <c r="AD200" s="155">
        <f t="shared" si="527"/>
        <v>0</v>
      </c>
      <c r="AE200" s="155">
        <f t="shared" si="527"/>
        <v>0</v>
      </c>
      <c r="AF200" s="155">
        <f t="shared" si="527"/>
        <v>0</v>
      </c>
      <c r="AG200" s="155">
        <f t="shared" si="527"/>
        <v>0</v>
      </c>
      <c r="AH200" s="155">
        <f t="shared" si="527"/>
        <v>0</v>
      </c>
      <c r="AI200" s="155">
        <f t="shared" si="527"/>
        <v>0</v>
      </c>
      <c r="AJ200" s="155">
        <f t="shared" si="527"/>
        <v>0</v>
      </c>
      <c r="AK200" s="155">
        <f t="shared" si="527"/>
        <v>0</v>
      </c>
      <c r="AL200" s="155">
        <f t="shared" si="527"/>
        <v>0</v>
      </c>
      <c r="AM200" s="155">
        <f t="shared" si="527"/>
        <v>0</v>
      </c>
      <c r="AO200" s="158" t="s">
        <v>265</v>
      </c>
      <c r="AP200" s="155">
        <f t="shared" ref="AP200:BB200" si="528">SUM(AP179:AP199)</f>
        <v>1045</v>
      </c>
      <c r="AQ200" s="155">
        <f t="shared" si="528"/>
        <v>0</v>
      </c>
      <c r="AR200" s="155">
        <f t="shared" si="528"/>
        <v>1308</v>
      </c>
      <c r="AS200" s="155">
        <f t="shared" si="528"/>
        <v>0</v>
      </c>
      <c r="AT200" s="155">
        <f t="shared" si="528"/>
        <v>1369</v>
      </c>
      <c r="AU200" s="155">
        <f t="shared" si="528"/>
        <v>0</v>
      </c>
      <c r="AV200" s="155">
        <f t="shared" si="528"/>
        <v>871</v>
      </c>
      <c r="AW200" s="155">
        <f t="shared" si="528"/>
        <v>0</v>
      </c>
      <c r="AX200" s="155">
        <f t="shared" si="528"/>
        <v>0</v>
      </c>
      <c r="AY200" s="155">
        <f t="shared" si="528"/>
        <v>0</v>
      </c>
      <c r="AZ200" s="155">
        <f t="shared" si="528"/>
        <v>0</v>
      </c>
      <c r="BA200" s="155">
        <f t="shared" si="528"/>
        <v>0</v>
      </c>
      <c r="BB200" s="155">
        <f t="shared" si="528"/>
        <v>0</v>
      </c>
      <c r="BC200" s="155">
        <f>SUM(BC179:BC199)</f>
        <v>0</v>
      </c>
      <c r="BD200" s="155">
        <f t="shared" ref="BD200:BU200" si="529">SUM(BD179:BD199)</f>
        <v>0</v>
      </c>
      <c r="BE200" s="155">
        <f t="shared" si="529"/>
        <v>0</v>
      </c>
      <c r="BF200" s="155">
        <f t="shared" si="529"/>
        <v>0</v>
      </c>
      <c r="BG200" s="155">
        <f t="shared" si="529"/>
        <v>0</v>
      </c>
      <c r="BH200" s="155">
        <f t="shared" si="529"/>
        <v>0</v>
      </c>
      <c r="BI200" s="155">
        <f t="shared" si="529"/>
        <v>0</v>
      </c>
      <c r="BJ200" s="155">
        <f t="shared" si="529"/>
        <v>0</v>
      </c>
      <c r="BK200" s="155">
        <f t="shared" si="529"/>
        <v>0</v>
      </c>
      <c r="BL200" s="155">
        <f t="shared" si="529"/>
        <v>0</v>
      </c>
      <c r="BM200" s="155">
        <f t="shared" si="529"/>
        <v>0</v>
      </c>
      <c r="BN200" s="194">
        <f t="shared" si="529"/>
        <v>4593</v>
      </c>
      <c r="BO200" s="162">
        <f t="shared" si="529"/>
        <v>0</v>
      </c>
      <c r="BP200" s="155">
        <f t="shared" si="529"/>
        <v>0</v>
      </c>
      <c r="BQ200" s="155">
        <f t="shared" si="529"/>
        <v>0</v>
      </c>
      <c r="BR200" s="155">
        <f t="shared" si="529"/>
        <v>0</v>
      </c>
      <c r="BS200" s="155">
        <f t="shared" si="529"/>
        <v>0</v>
      </c>
      <c r="BT200" s="155">
        <f t="shared" si="529"/>
        <v>0</v>
      </c>
      <c r="BU200" s="155">
        <f t="shared" si="529"/>
        <v>0</v>
      </c>
      <c r="BV200" s="155">
        <f t="shared" ref="BV200:CA200" si="530">SUM(BV179:BV199)</f>
        <v>0</v>
      </c>
      <c r="BW200" s="155">
        <f t="shared" si="530"/>
        <v>0</v>
      </c>
      <c r="BX200" s="155">
        <f t="shared" si="530"/>
        <v>0</v>
      </c>
      <c r="BY200" s="155">
        <f t="shared" si="530"/>
        <v>0</v>
      </c>
      <c r="BZ200" s="155">
        <f t="shared" si="530"/>
        <v>0</v>
      </c>
      <c r="CA200" s="155">
        <f t="shared" si="530"/>
        <v>0</v>
      </c>
    </row>
    <row r="202" spans="1:79" ht="15" x14ac:dyDescent="0.2">
      <c r="A202" s="219" t="s">
        <v>224</v>
      </c>
      <c r="B202" s="679"/>
      <c r="C202" s="679"/>
      <c r="D202" s="679"/>
      <c r="E202" s="679"/>
      <c r="F202" s="679"/>
      <c r="G202" s="679"/>
      <c r="H202" s="679"/>
      <c r="I202" s="679"/>
      <c r="J202" s="679"/>
      <c r="K202" s="679"/>
      <c r="L202" s="679"/>
      <c r="M202" s="679"/>
      <c r="N202" s="679"/>
      <c r="O202" s="679"/>
      <c r="P202" s="679"/>
      <c r="Q202" s="679"/>
      <c r="R202" s="679"/>
      <c r="S202" s="679"/>
      <c r="T202" s="679"/>
      <c r="U202" s="679"/>
      <c r="V202" s="679"/>
      <c r="W202" s="679"/>
      <c r="X202" s="679"/>
      <c r="Y202" s="679"/>
      <c r="Z202" s="679"/>
      <c r="AA202" s="679"/>
      <c r="AB202" s="679"/>
      <c r="AC202" s="679"/>
      <c r="AD202" s="679"/>
      <c r="AE202" s="679"/>
      <c r="AF202" s="679"/>
      <c r="AG202" s="679"/>
      <c r="AH202" s="679"/>
      <c r="AI202" s="679"/>
      <c r="AJ202" s="679"/>
      <c r="AK202" s="679"/>
      <c r="AL202" s="679"/>
      <c r="AM202" s="679"/>
      <c r="AN202" s="679"/>
      <c r="AO202" s="679"/>
      <c r="AP202" s="679"/>
      <c r="AQ202" s="679"/>
      <c r="AR202" s="679"/>
      <c r="AS202" s="679"/>
      <c r="AT202" s="679"/>
      <c r="AU202" s="679"/>
      <c r="AV202" s="679"/>
      <c r="AW202" s="679"/>
      <c r="AX202" s="679"/>
      <c r="AY202" s="679"/>
      <c r="AZ202" s="679"/>
      <c r="BA202" s="679"/>
      <c r="BB202" s="679"/>
      <c r="BC202" s="679"/>
      <c r="BD202" s="679"/>
      <c r="BE202" s="679"/>
      <c r="BF202" s="679"/>
      <c r="BG202" s="679"/>
      <c r="BH202" s="679"/>
      <c r="BI202" s="679"/>
      <c r="BJ202" s="679"/>
      <c r="BK202" s="679"/>
      <c r="BL202" s="679"/>
      <c r="BM202" s="679"/>
      <c r="BN202" s="679"/>
      <c r="BO202" s="679"/>
      <c r="BP202" s="679"/>
      <c r="BQ202" s="679"/>
      <c r="BR202" s="679"/>
      <c r="BS202" s="679"/>
      <c r="BT202" s="679"/>
      <c r="BU202" s="679"/>
      <c r="BV202" s="679"/>
      <c r="BW202" s="679"/>
      <c r="BX202" s="679"/>
      <c r="BY202" s="679"/>
      <c r="BZ202" s="679"/>
      <c r="CA202" s="679"/>
    </row>
    <row r="203" spans="1:79" ht="15" x14ac:dyDescent="0.2">
      <c r="A203" s="220" t="s">
        <v>225</v>
      </c>
      <c r="B203" s="680" t="s">
        <v>272</v>
      </c>
      <c r="C203" s="681"/>
      <c r="D203" s="681"/>
      <c r="E203" s="681"/>
      <c r="F203" s="681"/>
      <c r="G203" s="681"/>
      <c r="H203" s="681"/>
      <c r="I203" s="681"/>
      <c r="J203" s="681"/>
      <c r="K203" s="681"/>
      <c r="L203" s="681"/>
      <c r="M203" s="681"/>
      <c r="N203" s="681"/>
      <c r="O203" s="681"/>
      <c r="P203" s="681"/>
      <c r="Q203" s="681"/>
      <c r="R203" s="681"/>
      <c r="S203" s="681"/>
      <c r="T203" s="681"/>
      <c r="U203" s="681"/>
      <c r="V203" s="681"/>
      <c r="W203" s="681"/>
      <c r="X203" s="681"/>
      <c r="Y203" s="681"/>
      <c r="Z203" s="681"/>
      <c r="AA203" s="681"/>
      <c r="AB203" s="681"/>
      <c r="AC203" s="681"/>
      <c r="AD203" s="681"/>
      <c r="AE203" s="681"/>
      <c r="AF203" s="681"/>
      <c r="AG203" s="681"/>
      <c r="AH203" s="681"/>
      <c r="AI203" s="681"/>
      <c r="AJ203" s="681"/>
      <c r="AK203" s="681"/>
      <c r="AL203" s="681"/>
      <c r="AM203" s="681"/>
      <c r="AN203" s="681"/>
      <c r="AO203" s="681"/>
      <c r="AP203" s="681"/>
      <c r="AQ203" s="681"/>
      <c r="AR203" s="681"/>
      <c r="AS203" s="681"/>
      <c r="AT203" s="681"/>
      <c r="AU203" s="681"/>
      <c r="AV203" s="681"/>
      <c r="AW203" s="681"/>
      <c r="AX203" s="681"/>
      <c r="AY203" s="681"/>
      <c r="AZ203" s="681"/>
      <c r="BA203" s="681"/>
      <c r="BB203" s="681"/>
      <c r="BC203" s="681"/>
      <c r="BD203" s="681"/>
      <c r="BE203" s="681"/>
      <c r="BF203" s="681"/>
      <c r="BG203" s="681"/>
      <c r="BH203" s="681"/>
      <c r="BI203" s="681"/>
      <c r="BJ203" s="681"/>
      <c r="BK203" s="681"/>
      <c r="BL203" s="681"/>
      <c r="BM203" s="681"/>
      <c r="BN203" s="681"/>
      <c r="BO203" s="681"/>
      <c r="BP203" s="681"/>
      <c r="BQ203" s="681"/>
      <c r="BR203" s="681"/>
      <c r="BS203" s="681"/>
      <c r="BT203" s="681"/>
      <c r="BU203" s="681"/>
      <c r="BV203" s="681"/>
      <c r="BW203" s="681"/>
      <c r="BX203" s="681"/>
      <c r="BY203" s="681"/>
      <c r="BZ203" s="681"/>
      <c r="CA203" s="682"/>
    </row>
    <row r="204" spans="1:79" x14ac:dyDescent="0.2">
      <c r="A204" s="150"/>
      <c r="B204" s="150"/>
      <c r="C204" s="150"/>
      <c r="D204" s="150"/>
      <c r="E204" s="150"/>
      <c r="F204" s="150"/>
      <c r="G204" s="150"/>
      <c r="H204" s="150"/>
      <c r="I204" s="150"/>
      <c r="J204" s="150"/>
      <c r="K204" s="150"/>
      <c r="L204" s="150"/>
      <c r="M204" s="150"/>
      <c r="N204" s="150"/>
      <c r="O204" s="151"/>
      <c r="P204" s="151"/>
      <c r="Q204" s="151"/>
      <c r="R204" s="151"/>
      <c r="S204" s="151"/>
      <c r="T204" s="151"/>
      <c r="U204" s="151"/>
      <c r="V204" s="151"/>
      <c r="W204" s="151"/>
      <c r="X204" s="151"/>
      <c r="Y204" s="151"/>
      <c r="Z204" s="151"/>
      <c r="AA204" s="151"/>
      <c r="AB204" s="151"/>
      <c r="AC204" s="151"/>
      <c r="AD204" s="151"/>
      <c r="AE204" s="151"/>
      <c r="AF204" s="151"/>
      <c r="AG204" s="151"/>
      <c r="AH204" s="151"/>
      <c r="AI204" s="151"/>
      <c r="AJ204" s="151"/>
      <c r="AK204" s="151"/>
      <c r="AL204" s="151"/>
      <c r="AM204" s="151"/>
      <c r="AO204" s="150"/>
      <c r="AP204" s="151"/>
      <c r="AQ204" s="151"/>
      <c r="AR204" s="151"/>
      <c r="AS204" s="151"/>
      <c r="AT204" s="151"/>
      <c r="AU204" s="151"/>
      <c r="AV204" s="151"/>
      <c r="AW204" s="151"/>
      <c r="AX204" s="151"/>
      <c r="AY204" s="151"/>
      <c r="AZ204" s="151"/>
      <c r="BA204" s="151"/>
    </row>
    <row r="205" spans="1:79" x14ac:dyDescent="0.2">
      <c r="A205" s="683" t="s">
        <v>226</v>
      </c>
      <c r="B205" s="685" t="s">
        <v>35</v>
      </c>
      <c r="C205" s="686"/>
      <c r="D205" s="685" t="s">
        <v>36</v>
      </c>
      <c r="E205" s="686"/>
      <c r="F205" s="685" t="s">
        <v>37</v>
      </c>
      <c r="G205" s="686"/>
      <c r="H205" s="685" t="s">
        <v>38</v>
      </c>
      <c r="I205" s="686"/>
      <c r="J205" s="685" t="s">
        <v>39</v>
      </c>
      <c r="K205" s="686"/>
      <c r="L205" s="685" t="s">
        <v>40</v>
      </c>
      <c r="M205" s="686"/>
      <c r="N205" s="685" t="s">
        <v>41</v>
      </c>
      <c r="O205" s="686"/>
      <c r="P205" s="685" t="s">
        <v>42</v>
      </c>
      <c r="Q205" s="686"/>
      <c r="R205" s="685" t="s">
        <v>43</v>
      </c>
      <c r="S205" s="686"/>
      <c r="T205" s="685" t="s">
        <v>44</v>
      </c>
      <c r="U205" s="686"/>
      <c r="V205" s="685" t="s">
        <v>45</v>
      </c>
      <c r="W205" s="686"/>
      <c r="X205" s="685" t="s">
        <v>46</v>
      </c>
      <c r="Y205" s="686"/>
      <c r="Z205" s="685" t="s">
        <v>227</v>
      </c>
      <c r="AA205" s="686"/>
      <c r="AB205" s="685" t="s">
        <v>228</v>
      </c>
      <c r="AC205" s="687"/>
      <c r="AD205" s="687"/>
      <c r="AE205" s="687"/>
      <c r="AF205" s="687"/>
      <c r="AG205" s="686"/>
      <c r="AH205" s="685" t="s">
        <v>229</v>
      </c>
      <c r="AI205" s="687"/>
      <c r="AJ205" s="687"/>
      <c r="AK205" s="687"/>
      <c r="AL205" s="687"/>
      <c r="AM205" s="686"/>
      <c r="AN205" s="221"/>
      <c r="AO205" s="683" t="s">
        <v>226</v>
      </c>
      <c r="AP205" s="685" t="s">
        <v>35</v>
      </c>
      <c r="AQ205" s="686"/>
      <c r="AR205" s="685" t="s">
        <v>36</v>
      </c>
      <c r="AS205" s="686"/>
      <c r="AT205" s="685" t="s">
        <v>37</v>
      </c>
      <c r="AU205" s="686"/>
      <c r="AV205" s="685" t="s">
        <v>38</v>
      </c>
      <c r="AW205" s="686"/>
      <c r="AX205" s="685" t="s">
        <v>39</v>
      </c>
      <c r="AY205" s="686"/>
      <c r="AZ205" s="685" t="s">
        <v>40</v>
      </c>
      <c r="BA205" s="686"/>
      <c r="BB205" s="685" t="s">
        <v>41</v>
      </c>
      <c r="BC205" s="686"/>
      <c r="BD205" s="685" t="s">
        <v>42</v>
      </c>
      <c r="BE205" s="686"/>
      <c r="BF205" s="685" t="s">
        <v>43</v>
      </c>
      <c r="BG205" s="686"/>
      <c r="BH205" s="685" t="s">
        <v>44</v>
      </c>
      <c r="BI205" s="686"/>
      <c r="BJ205" s="685" t="s">
        <v>45</v>
      </c>
      <c r="BK205" s="686"/>
      <c r="BL205" s="685" t="s">
        <v>46</v>
      </c>
      <c r="BM205" s="686"/>
      <c r="BN205" s="685" t="s">
        <v>227</v>
      </c>
      <c r="BO205" s="686"/>
      <c r="BP205" s="685" t="s">
        <v>228</v>
      </c>
      <c r="BQ205" s="687"/>
      <c r="BR205" s="687"/>
      <c r="BS205" s="687"/>
      <c r="BT205" s="687"/>
      <c r="BU205" s="686"/>
      <c r="BV205" s="685" t="s">
        <v>229</v>
      </c>
      <c r="BW205" s="687"/>
      <c r="BX205" s="687"/>
      <c r="BY205" s="687"/>
      <c r="BZ205" s="687"/>
      <c r="CA205" s="686"/>
    </row>
    <row r="206" spans="1:79" ht="45" x14ac:dyDescent="0.2">
      <c r="A206" s="684"/>
      <c r="B206" s="246" t="s">
        <v>230</v>
      </c>
      <c r="C206" s="247" t="s">
        <v>231</v>
      </c>
      <c r="D206" s="246" t="s">
        <v>230</v>
      </c>
      <c r="E206" s="247" t="s">
        <v>231</v>
      </c>
      <c r="F206" s="246" t="s">
        <v>230</v>
      </c>
      <c r="G206" s="247" t="s">
        <v>231</v>
      </c>
      <c r="H206" s="246" t="s">
        <v>230</v>
      </c>
      <c r="I206" s="247" t="s">
        <v>231</v>
      </c>
      <c r="J206" s="246" t="s">
        <v>230</v>
      </c>
      <c r="K206" s="247" t="s">
        <v>231</v>
      </c>
      <c r="L206" s="246" t="s">
        <v>230</v>
      </c>
      <c r="M206" s="247" t="s">
        <v>231</v>
      </c>
      <c r="N206" s="246" t="s">
        <v>230</v>
      </c>
      <c r="O206" s="247" t="s">
        <v>231</v>
      </c>
      <c r="P206" s="246" t="s">
        <v>230</v>
      </c>
      <c r="Q206" s="247" t="s">
        <v>231</v>
      </c>
      <c r="R206" s="246" t="s">
        <v>230</v>
      </c>
      <c r="S206" s="247" t="s">
        <v>231</v>
      </c>
      <c r="T206" s="246" t="s">
        <v>230</v>
      </c>
      <c r="U206" s="247" t="s">
        <v>231</v>
      </c>
      <c r="V206" s="246" t="s">
        <v>230</v>
      </c>
      <c r="W206" s="247" t="s">
        <v>231</v>
      </c>
      <c r="X206" s="246" t="s">
        <v>230</v>
      </c>
      <c r="Y206" s="247" t="s">
        <v>231</v>
      </c>
      <c r="Z206" s="246" t="s">
        <v>230</v>
      </c>
      <c r="AA206" s="246" t="s">
        <v>231</v>
      </c>
      <c r="AB206" s="222" t="s">
        <v>232</v>
      </c>
      <c r="AC206" s="222" t="s">
        <v>233</v>
      </c>
      <c r="AD206" s="222" t="s">
        <v>234</v>
      </c>
      <c r="AE206" s="222" t="s">
        <v>235</v>
      </c>
      <c r="AF206" s="223" t="s">
        <v>236</v>
      </c>
      <c r="AG206" s="222" t="s">
        <v>237</v>
      </c>
      <c r="AH206" s="246" t="s">
        <v>238</v>
      </c>
      <c r="AI206" s="224" t="s">
        <v>239</v>
      </c>
      <c r="AJ206" s="246" t="s">
        <v>240</v>
      </c>
      <c r="AK206" s="246" t="s">
        <v>241</v>
      </c>
      <c r="AL206" s="246" t="s">
        <v>242</v>
      </c>
      <c r="AM206" s="246" t="s">
        <v>243</v>
      </c>
      <c r="AN206" s="221"/>
      <c r="AO206" s="684"/>
      <c r="AP206" s="246" t="s">
        <v>230</v>
      </c>
      <c r="AQ206" s="246" t="s">
        <v>231</v>
      </c>
      <c r="AR206" s="246" t="s">
        <v>230</v>
      </c>
      <c r="AS206" s="246" t="s">
        <v>231</v>
      </c>
      <c r="AT206" s="246" t="s">
        <v>230</v>
      </c>
      <c r="AU206" s="246" t="s">
        <v>231</v>
      </c>
      <c r="AV206" s="246" t="s">
        <v>230</v>
      </c>
      <c r="AW206" s="246" t="s">
        <v>231</v>
      </c>
      <c r="AX206" s="246" t="s">
        <v>230</v>
      </c>
      <c r="AY206" s="246" t="s">
        <v>231</v>
      </c>
      <c r="AZ206" s="246" t="s">
        <v>230</v>
      </c>
      <c r="BA206" s="246" t="s">
        <v>231</v>
      </c>
      <c r="BB206" s="246" t="s">
        <v>230</v>
      </c>
      <c r="BC206" s="246" t="s">
        <v>231</v>
      </c>
      <c r="BD206" s="246" t="s">
        <v>230</v>
      </c>
      <c r="BE206" s="246" t="s">
        <v>231</v>
      </c>
      <c r="BF206" s="246" t="s">
        <v>230</v>
      </c>
      <c r="BG206" s="246" t="s">
        <v>231</v>
      </c>
      <c r="BH206" s="246" t="s">
        <v>230</v>
      </c>
      <c r="BI206" s="246" t="s">
        <v>231</v>
      </c>
      <c r="BJ206" s="246" t="s">
        <v>230</v>
      </c>
      <c r="BK206" s="246" t="s">
        <v>231</v>
      </c>
      <c r="BL206" s="246" t="s">
        <v>230</v>
      </c>
      <c r="BM206" s="246" t="s">
        <v>231</v>
      </c>
      <c r="BN206" s="246" t="s">
        <v>230</v>
      </c>
      <c r="BO206" s="246" t="s">
        <v>231</v>
      </c>
      <c r="BP206" s="222" t="s">
        <v>232</v>
      </c>
      <c r="BQ206" s="222" t="s">
        <v>233</v>
      </c>
      <c r="BR206" s="222" t="s">
        <v>234</v>
      </c>
      <c r="BS206" s="222" t="s">
        <v>235</v>
      </c>
      <c r="BT206" s="223" t="s">
        <v>236</v>
      </c>
      <c r="BU206" s="222" t="s">
        <v>237</v>
      </c>
      <c r="BV206" s="246" t="s">
        <v>238</v>
      </c>
      <c r="BW206" s="224" t="s">
        <v>239</v>
      </c>
      <c r="BX206" s="246" t="s">
        <v>240</v>
      </c>
      <c r="BY206" s="246" t="s">
        <v>241</v>
      </c>
      <c r="BZ206" s="246" t="s">
        <v>242</v>
      </c>
      <c r="CA206" s="246" t="s">
        <v>243</v>
      </c>
    </row>
    <row r="207" spans="1:79" x14ac:dyDescent="0.2">
      <c r="A207" s="153" t="s">
        <v>244</v>
      </c>
      <c r="B207" s="153"/>
      <c r="C207" s="248"/>
      <c r="D207" s="153"/>
      <c r="E207" s="248"/>
      <c r="F207" s="153"/>
      <c r="G207" s="248"/>
      <c r="H207" s="153"/>
      <c r="I207" s="248"/>
      <c r="J207" s="153"/>
      <c r="K207" s="248"/>
      <c r="L207" s="153"/>
      <c r="M207" s="248"/>
      <c r="N207" s="153"/>
      <c r="O207" s="249"/>
      <c r="P207" s="154"/>
      <c r="Q207" s="249"/>
      <c r="R207" s="154"/>
      <c r="S207" s="249"/>
      <c r="T207" s="154"/>
      <c r="U207" s="249"/>
      <c r="V207" s="154"/>
      <c r="W207" s="249"/>
      <c r="X207" s="154"/>
      <c r="Y207" s="249"/>
      <c r="Z207" s="193">
        <f>B207+D207+F207+H207+J207+L207+N207+P207+R207+T207+V207+X207</f>
        <v>0</v>
      </c>
      <c r="AA207" s="161">
        <f>C207+E207+G207+I207+K207+M207+O207+Q207+S207+U207+W207+Y207</f>
        <v>0</v>
      </c>
      <c r="AB207" s="156"/>
      <c r="AC207" s="156"/>
      <c r="AD207" s="156"/>
      <c r="AE207" s="156"/>
      <c r="AF207" s="156"/>
      <c r="AG207" s="156"/>
      <c r="AH207" s="156"/>
      <c r="AI207" s="156"/>
      <c r="AJ207" s="156"/>
      <c r="AK207" s="156"/>
      <c r="AL207" s="156"/>
      <c r="AM207" s="157"/>
      <c r="AO207" s="153" t="s">
        <v>244</v>
      </c>
      <c r="AP207" s="153"/>
      <c r="AQ207" s="153"/>
      <c r="AR207" s="153"/>
      <c r="AS207" s="153"/>
      <c r="AT207" s="153"/>
      <c r="AU207" s="153"/>
      <c r="AV207" s="153"/>
      <c r="AW207" s="153"/>
      <c r="AX207" s="153"/>
      <c r="AY207" s="153"/>
      <c r="AZ207" s="153"/>
      <c r="BA207" s="153"/>
      <c r="BB207" s="153"/>
      <c r="BC207" s="154"/>
      <c r="BD207" s="154"/>
      <c r="BE207" s="154"/>
      <c r="BF207" s="154"/>
      <c r="BG207" s="154"/>
      <c r="BH207" s="154"/>
      <c r="BI207" s="154"/>
      <c r="BJ207" s="154"/>
      <c r="BK207" s="154"/>
      <c r="BL207" s="154"/>
      <c r="BM207" s="154"/>
      <c r="BN207" s="193">
        <f>AP207+AR207+AT207+AV207+AX207+AZ207+BB207+BD207+BF207+BH207+BJ207+BL207</f>
        <v>0</v>
      </c>
      <c r="BO207" s="161">
        <f>AQ207+AS207+AU207+AW207+AY207+BA207+BC207+BE207+BG207+BI207+BK207+BM207</f>
        <v>0</v>
      </c>
      <c r="BP207" s="192"/>
      <c r="BQ207" s="192"/>
      <c r="BR207" s="192"/>
      <c r="BS207" s="192"/>
      <c r="BT207" s="156"/>
      <c r="BU207" s="156"/>
      <c r="BV207" s="156"/>
      <c r="BW207" s="156"/>
      <c r="BX207" s="156"/>
      <c r="BY207" s="156"/>
      <c r="BZ207" s="156"/>
      <c r="CA207" s="157"/>
    </row>
    <row r="208" spans="1:79" ht="15" x14ac:dyDescent="0.2">
      <c r="A208" s="153" t="s">
        <v>245</v>
      </c>
      <c r="B208" s="153">
        <v>1</v>
      </c>
      <c r="C208" s="248">
        <v>247040181.65263155</v>
      </c>
      <c r="D208" s="153">
        <v>1</v>
      </c>
      <c r="E208" s="248">
        <v>9436147.3157894742</v>
      </c>
      <c r="F208" s="153">
        <v>1</v>
      </c>
      <c r="G208" s="248">
        <v>10205126.565789474</v>
      </c>
      <c r="H208" s="153">
        <v>1</v>
      </c>
      <c r="I208" s="248">
        <v>42308975.292105258</v>
      </c>
      <c r="J208" s="153">
        <v>1</v>
      </c>
      <c r="K208" s="248">
        <v>25183357.715789471</v>
      </c>
      <c r="L208" s="153">
        <v>1</v>
      </c>
      <c r="M208" s="248">
        <v>81912646.013157904</v>
      </c>
      <c r="N208" s="153">
        <v>1</v>
      </c>
      <c r="O208" s="249">
        <v>381589.06578947371</v>
      </c>
      <c r="P208" s="153">
        <v>1</v>
      </c>
      <c r="Q208" s="249">
        <v>3019089.0657894737</v>
      </c>
      <c r="R208" s="153">
        <v>1</v>
      </c>
      <c r="S208" s="249">
        <v>381589.06578947371</v>
      </c>
      <c r="T208" s="153">
        <v>1</v>
      </c>
      <c r="U208" s="249">
        <v>381589.06578947371</v>
      </c>
      <c r="V208" s="153">
        <v>1</v>
      </c>
      <c r="W208" s="249">
        <v>381589.06578947371</v>
      </c>
      <c r="X208" s="153">
        <v>1</v>
      </c>
      <c r="Y208" s="249">
        <v>381589.06578947371</v>
      </c>
      <c r="Z208" s="193">
        <v>1</v>
      </c>
      <c r="AA208" s="161">
        <f t="shared" ref="AA208:AA227" si="531">C208+E208+G208+I208+K208+M208+O208+Q208+S208+U208+W208+Y208</f>
        <v>421013468.94999993</v>
      </c>
      <c r="AB208" s="156"/>
      <c r="AC208" s="156"/>
      <c r="AD208" s="156"/>
      <c r="AE208" s="156"/>
      <c r="AF208" s="156"/>
      <c r="AG208" s="156"/>
      <c r="AH208" s="156"/>
      <c r="AI208" s="156"/>
      <c r="AJ208" s="156"/>
      <c r="AK208" s="156"/>
      <c r="AL208" s="156"/>
      <c r="AM208" s="156"/>
      <c r="AO208" s="153" t="s">
        <v>245</v>
      </c>
      <c r="AP208" s="153">
        <v>1</v>
      </c>
      <c r="AQ208" s="273">
        <v>259242532.625</v>
      </c>
      <c r="AR208" s="153">
        <v>1</v>
      </c>
      <c r="AS208" s="153">
        <v>439060.6875</v>
      </c>
      <c r="AT208" s="153">
        <v>1</v>
      </c>
      <c r="AU208" s="153">
        <v>12741203.625</v>
      </c>
      <c r="AV208" s="153">
        <v>1</v>
      </c>
      <c r="AW208" s="153">
        <v>8928214.3499999996</v>
      </c>
      <c r="AX208" s="153"/>
      <c r="AY208" s="153"/>
      <c r="AZ208" s="153"/>
      <c r="BA208" s="153"/>
      <c r="BB208" s="153"/>
      <c r="BC208" s="154"/>
      <c r="BD208" s="154"/>
      <c r="BE208" s="154"/>
      <c r="BF208" s="154"/>
      <c r="BG208" s="154"/>
      <c r="BH208" s="154"/>
      <c r="BI208" s="154"/>
      <c r="BJ208" s="154"/>
      <c r="BK208" s="154"/>
      <c r="BL208" s="154"/>
      <c r="BM208" s="154"/>
      <c r="BN208" s="193">
        <f t="shared" ref="BN208:BO227" si="532">AP208+AR208+AT208+AV208+AX208+AZ208+BB208+BD208+BF208+BH208+BJ208+BL208</f>
        <v>4</v>
      </c>
      <c r="BO208" s="161">
        <f t="shared" si="532"/>
        <v>281351011.28750002</v>
      </c>
      <c r="BP208" s="192"/>
      <c r="BQ208" s="192"/>
      <c r="BR208" s="192"/>
      <c r="BS208" s="192"/>
      <c r="BT208" s="156"/>
      <c r="BU208" s="156"/>
      <c r="BV208" s="156"/>
      <c r="BW208" s="156"/>
      <c r="BX208" s="156"/>
      <c r="BY208" s="156"/>
      <c r="BZ208" s="156"/>
      <c r="CA208" s="156"/>
    </row>
    <row r="209" spans="1:79" ht="15" x14ac:dyDescent="0.2">
      <c r="A209" s="153" t="s">
        <v>246</v>
      </c>
      <c r="B209" s="153">
        <v>1</v>
      </c>
      <c r="C209" s="248">
        <v>208075077.65263155</v>
      </c>
      <c r="D209" s="153">
        <v>1</v>
      </c>
      <c r="E209" s="248">
        <v>9436147.3157894742</v>
      </c>
      <c r="F209" s="153">
        <v>1</v>
      </c>
      <c r="G209" s="248">
        <v>10205126.565789474</v>
      </c>
      <c r="H209" s="153">
        <v>1</v>
      </c>
      <c r="I209" s="248">
        <v>42308975.292105258</v>
      </c>
      <c r="J209" s="153">
        <v>1</v>
      </c>
      <c r="K209" s="248">
        <v>63163357.715789467</v>
      </c>
      <c r="L209" s="153">
        <v>1</v>
      </c>
      <c r="M209" s="248">
        <v>81912646.013157904</v>
      </c>
      <c r="N209" s="153">
        <v>1</v>
      </c>
      <c r="O209" s="249">
        <v>381589.06578947371</v>
      </c>
      <c r="P209" s="153">
        <v>1</v>
      </c>
      <c r="Q209" s="249">
        <v>3019089.0657894737</v>
      </c>
      <c r="R209" s="153">
        <v>1</v>
      </c>
      <c r="S209" s="249">
        <v>381589.06578947371</v>
      </c>
      <c r="T209" s="153">
        <v>1</v>
      </c>
      <c r="U209" s="249">
        <v>381589.06578947371</v>
      </c>
      <c r="V209" s="153">
        <v>1</v>
      </c>
      <c r="W209" s="249">
        <v>381589.06578947371</v>
      </c>
      <c r="X209" s="153">
        <v>1</v>
      </c>
      <c r="Y209" s="249">
        <v>381589.06578947371</v>
      </c>
      <c r="Z209" s="193">
        <v>1</v>
      </c>
      <c r="AA209" s="161">
        <f t="shared" si="531"/>
        <v>420028364.94999987</v>
      </c>
      <c r="AB209" s="156"/>
      <c r="AC209" s="156"/>
      <c r="AD209" s="156"/>
      <c r="AE209" s="156"/>
      <c r="AF209" s="156"/>
      <c r="AG209" s="156"/>
      <c r="AH209" s="156"/>
      <c r="AI209" s="156"/>
      <c r="AJ209" s="156"/>
      <c r="AK209" s="156"/>
      <c r="AL209" s="156"/>
      <c r="AM209" s="156"/>
      <c r="AO209" s="153" t="s">
        <v>246</v>
      </c>
      <c r="AP209" s="153">
        <v>1</v>
      </c>
      <c r="AQ209" s="273">
        <v>201382667.625</v>
      </c>
      <c r="AR209" s="153">
        <v>1</v>
      </c>
      <c r="AS209" s="153">
        <v>439060.6875</v>
      </c>
      <c r="AT209" s="153">
        <v>1</v>
      </c>
      <c r="AU209" s="153">
        <v>31594373.625</v>
      </c>
      <c r="AV209" s="153">
        <v>1</v>
      </c>
      <c r="AW209" s="153">
        <v>8928214.3499999996</v>
      </c>
      <c r="AX209" s="153"/>
      <c r="AY209" s="153"/>
      <c r="AZ209" s="153"/>
      <c r="BA209" s="153"/>
      <c r="BB209" s="153"/>
      <c r="BC209" s="154"/>
      <c r="BD209" s="154"/>
      <c r="BE209" s="154"/>
      <c r="BF209" s="154"/>
      <c r="BG209" s="154"/>
      <c r="BH209" s="154"/>
      <c r="BI209" s="154"/>
      <c r="BJ209" s="154"/>
      <c r="BK209" s="154"/>
      <c r="BL209" s="154"/>
      <c r="BM209" s="154"/>
      <c r="BN209" s="193">
        <f t="shared" si="532"/>
        <v>4</v>
      </c>
      <c r="BO209" s="161">
        <f t="shared" si="532"/>
        <v>242344316.28749999</v>
      </c>
      <c r="BP209" s="192"/>
      <c r="BQ209" s="192"/>
      <c r="BR209" s="192"/>
      <c r="BS209" s="192"/>
      <c r="BT209" s="156"/>
      <c r="BU209" s="156"/>
      <c r="BV209" s="156"/>
      <c r="BW209" s="156"/>
      <c r="BX209" s="156"/>
      <c r="BY209" s="156"/>
      <c r="BZ209" s="156"/>
      <c r="CA209" s="156"/>
    </row>
    <row r="210" spans="1:79" ht="15" x14ac:dyDescent="0.2">
      <c r="A210" s="153" t="s">
        <v>247</v>
      </c>
      <c r="B210" s="153">
        <v>1</v>
      </c>
      <c r="C210" s="248">
        <v>225085077.65263155</v>
      </c>
      <c r="D210" s="153">
        <v>1</v>
      </c>
      <c r="E210" s="248">
        <v>9436147.3157894742</v>
      </c>
      <c r="F210" s="153">
        <v>1</v>
      </c>
      <c r="G210" s="248">
        <v>10205126.565789474</v>
      </c>
      <c r="H210" s="153">
        <v>1</v>
      </c>
      <c r="I210" s="248">
        <v>42308975.292105258</v>
      </c>
      <c r="J210" s="153">
        <v>1</v>
      </c>
      <c r="K210" s="248">
        <v>92703357.715789467</v>
      </c>
      <c r="L210" s="153">
        <v>1</v>
      </c>
      <c r="M210" s="248">
        <v>81912646.013157904</v>
      </c>
      <c r="N210" s="153">
        <v>1</v>
      </c>
      <c r="O210" s="249">
        <v>381589.06578947371</v>
      </c>
      <c r="P210" s="153">
        <v>1</v>
      </c>
      <c r="Q210" s="249">
        <v>3019089.0657894737</v>
      </c>
      <c r="R210" s="153">
        <v>1</v>
      </c>
      <c r="S210" s="249">
        <v>381589.06578947371</v>
      </c>
      <c r="T210" s="153">
        <v>1</v>
      </c>
      <c r="U210" s="249">
        <v>381589.06578947371</v>
      </c>
      <c r="V210" s="153">
        <v>1</v>
      </c>
      <c r="W210" s="249">
        <v>381589.06578947371</v>
      </c>
      <c r="X210" s="153">
        <v>1</v>
      </c>
      <c r="Y210" s="249">
        <v>381589.06578947371</v>
      </c>
      <c r="Z210" s="193">
        <v>1</v>
      </c>
      <c r="AA210" s="161">
        <f t="shared" si="531"/>
        <v>466578364.94999987</v>
      </c>
      <c r="AB210" s="156"/>
      <c r="AC210" s="156"/>
      <c r="AD210" s="156"/>
      <c r="AE210" s="156"/>
      <c r="AF210" s="156"/>
      <c r="AG210" s="156"/>
      <c r="AH210" s="156"/>
      <c r="AI210" s="156"/>
      <c r="AJ210" s="156"/>
      <c r="AK210" s="156"/>
      <c r="AL210" s="156"/>
      <c r="AM210" s="156"/>
      <c r="AO210" s="153" t="s">
        <v>247</v>
      </c>
      <c r="AP210" s="153">
        <v>1</v>
      </c>
      <c r="AQ210" s="273">
        <v>201382667.625</v>
      </c>
      <c r="AR210" s="153">
        <v>1</v>
      </c>
      <c r="AS210" s="153">
        <v>439060.6875</v>
      </c>
      <c r="AT210" s="153">
        <v>1</v>
      </c>
      <c r="AU210" s="153">
        <v>12741203.625</v>
      </c>
      <c r="AV210" s="153">
        <v>1</v>
      </c>
      <c r="AW210" s="153">
        <v>8928214.3499999996</v>
      </c>
      <c r="AX210" s="153"/>
      <c r="AY210" s="153"/>
      <c r="AZ210" s="153"/>
      <c r="BA210" s="153"/>
      <c r="BB210" s="153"/>
      <c r="BC210" s="154"/>
      <c r="BD210" s="154"/>
      <c r="BE210" s="154"/>
      <c r="BF210" s="154"/>
      <c r="BG210" s="154"/>
      <c r="BH210" s="154"/>
      <c r="BI210" s="154"/>
      <c r="BJ210" s="154"/>
      <c r="BK210" s="154"/>
      <c r="BL210" s="154"/>
      <c r="BM210" s="154"/>
      <c r="BN210" s="193">
        <f t="shared" si="532"/>
        <v>4</v>
      </c>
      <c r="BO210" s="161">
        <f t="shared" si="532"/>
        <v>223491146.28749999</v>
      </c>
      <c r="BP210" s="192"/>
      <c r="BQ210" s="192"/>
      <c r="BR210" s="192"/>
      <c r="BS210" s="192"/>
      <c r="BT210" s="156"/>
      <c r="BU210" s="156"/>
      <c r="BV210" s="156"/>
      <c r="BW210" s="156"/>
      <c r="BX210" s="156"/>
      <c r="BY210" s="156"/>
      <c r="BZ210" s="156"/>
      <c r="CA210" s="156"/>
    </row>
    <row r="211" spans="1:79" ht="15" x14ac:dyDescent="0.2">
      <c r="A211" s="153" t="s">
        <v>248</v>
      </c>
      <c r="B211" s="153">
        <v>1</v>
      </c>
      <c r="C211" s="248">
        <v>212295077.65263155</v>
      </c>
      <c r="D211" s="153">
        <v>1</v>
      </c>
      <c r="E211" s="248">
        <v>9436147.3157894742</v>
      </c>
      <c r="F211" s="153">
        <v>1</v>
      </c>
      <c r="G211" s="248">
        <v>10205126.565789474</v>
      </c>
      <c r="H211" s="153">
        <v>1</v>
      </c>
      <c r="I211" s="248">
        <v>42308975.292105258</v>
      </c>
      <c r="J211" s="153">
        <v>1</v>
      </c>
      <c r="K211" s="248">
        <v>97183357.715789467</v>
      </c>
      <c r="L211" s="153">
        <v>1</v>
      </c>
      <c r="M211" s="248">
        <v>81912646.013157904</v>
      </c>
      <c r="N211" s="153">
        <v>1</v>
      </c>
      <c r="O211" s="249">
        <v>381589.06578947371</v>
      </c>
      <c r="P211" s="153">
        <v>1</v>
      </c>
      <c r="Q211" s="249">
        <v>3019089.0657894737</v>
      </c>
      <c r="R211" s="153">
        <v>1</v>
      </c>
      <c r="S211" s="249">
        <v>381589.06578947371</v>
      </c>
      <c r="T211" s="153">
        <v>1</v>
      </c>
      <c r="U211" s="249">
        <v>381589.06578947371</v>
      </c>
      <c r="V211" s="153">
        <v>1</v>
      </c>
      <c r="W211" s="249">
        <v>381589.06578947371</v>
      </c>
      <c r="X211" s="153">
        <v>1</v>
      </c>
      <c r="Y211" s="249">
        <v>381589.06578947371</v>
      </c>
      <c r="Z211" s="193">
        <v>1</v>
      </c>
      <c r="AA211" s="161">
        <f t="shared" si="531"/>
        <v>458268364.94999987</v>
      </c>
      <c r="AB211" s="156"/>
      <c r="AC211" s="156"/>
      <c r="AD211" s="156"/>
      <c r="AE211" s="156"/>
      <c r="AF211" s="156"/>
      <c r="AG211" s="156"/>
      <c r="AH211" s="156"/>
      <c r="AI211" s="156"/>
      <c r="AJ211" s="156"/>
      <c r="AK211" s="156"/>
      <c r="AL211" s="156"/>
      <c r="AM211" s="156"/>
      <c r="AO211" s="153" t="s">
        <v>248</v>
      </c>
      <c r="AP211" s="153">
        <v>1</v>
      </c>
      <c r="AQ211" s="273">
        <v>255382667.625</v>
      </c>
      <c r="AR211" s="153">
        <v>1</v>
      </c>
      <c r="AS211" s="153">
        <v>439060.6875</v>
      </c>
      <c r="AT211" s="153">
        <v>1</v>
      </c>
      <c r="AU211" s="153">
        <v>12741203.625</v>
      </c>
      <c r="AV211" s="153">
        <v>1</v>
      </c>
      <c r="AW211" s="153">
        <v>8928214.3499999996</v>
      </c>
      <c r="AX211" s="153"/>
      <c r="AY211" s="153"/>
      <c r="AZ211" s="153"/>
      <c r="BA211" s="153"/>
      <c r="BB211" s="153"/>
      <c r="BC211" s="154"/>
      <c r="BD211" s="154"/>
      <c r="BE211" s="154"/>
      <c r="BF211" s="154"/>
      <c r="BG211" s="154"/>
      <c r="BH211" s="154"/>
      <c r="BI211" s="154"/>
      <c r="BJ211" s="154"/>
      <c r="BK211" s="154"/>
      <c r="BL211" s="154"/>
      <c r="BM211" s="154"/>
      <c r="BN211" s="193">
        <f t="shared" si="532"/>
        <v>4</v>
      </c>
      <c r="BO211" s="161">
        <f t="shared" si="532"/>
        <v>277491146.28750002</v>
      </c>
      <c r="BP211" s="192"/>
      <c r="BQ211" s="192"/>
      <c r="BR211" s="192"/>
      <c r="BS211" s="192"/>
      <c r="BT211" s="156"/>
      <c r="BU211" s="156"/>
      <c r="BV211" s="156"/>
      <c r="BW211" s="156"/>
      <c r="BX211" s="156"/>
      <c r="BY211" s="156"/>
      <c r="BZ211" s="156"/>
      <c r="CA211" s="156"/>
    </row>
    <row r="212" spans="1:79" ht="15" x14ac:dyDescent="0.2">
      <c r="A212" s="153" t="s">
        <v>249</v>
      </c>
      <c r="B212" s="153">
        <v>1</v>
      </c>
      <c r="C212" s="248">
        <v>206410570.65263155</v>
      </c>
      <c r="D212" s="153">
        <v>1</v>
      </c>
      <c r="E212" s="248">
        <v>9436147.3157894742</v>
      </c>
      <c r="F212" s="153">
        <v>1</v>
      </c>
      <c r="G212" s="248">
        <v>10205126.565789474</v>
      </c>
      <c r="H212" s="153">
        <v>1</v>
      </c>
      <c r="I212" s="248">
        <v>42308975.292105258</v>
      </c>
      <c r="J212" s="153">
        <v>1</v>
      </c>
      <c r="K212" s="248">
        <v>59834342.715789467</v>
      </c>
      <c r="L212" s="153">
        <v>1</v>
      </c>
      <c r="M212" s="248">
        <v>81912646.013157904</v>
      </c>
      <c r="N212" s="153">
        <v>1</v>
      </c>
      <c r="O212" s="249">
        <v>381589.06578947371</v>
      </c>
      <c r="P212" s="153">
        <v>1</v>
      </c>
      <c r="Q212" s="249">
        <v>3019089.0657894737</v>
      </c>
      <c r="R212" s="153">
        <v>1</v>
      </c>
      <c r="S212" s="249">
        <v>381589.06578947371</v>
      </c>
      <c r="T212" s="153">
        <v>1</v>
      </c>
      <c r="U212" s="249">
        <v>381589.06578947371</v>
      </c>
      <c r="V212" s="153">
        <v>1</v>
      </c>
      <c r="W212" s="249">
        <v>381589.06578947371</v>
      </c>
      <c r="X212" s="153">
        <v>1</v>
      </c>
      <c r="Y212" s="249">
        <v>381589.06578947371</v>
      </c>
      <c r="Z212" s="193">
        <v>1</v>
      </c>
      <c r="AA212" s="161">
        <f t="shared" si="531"/>
        <v>415034842.94999987</v>
      </c>
      <c r="AB212" s="156"/>
      <c r="AC212" s="156"/>
      <c r="AD212" s="156"/>
      <c r="AE212" s="156"/>
      <c r="AF212" s="156"/>
      <c r="AG212" s="156"/>
      <c r="AH212" s="156"/>
      <c r="AI212" s="156"/>
      <c r="AJ212" s="156"/>
      <c r="AK212" s="156"/>
      <c r="AL212" s="156"/>
      <c r="AM212" s="156"/>
      <c r="AO212" s="153" t="s">
        <v>249</v>
      </c>
      <c r="AP212" s="153">
        <v>1</v>
      </c>
      <c r="AQ212" s="273">
        <v>163461855</v>
      </c>
      <c r="AR212" s="153">
        <v>1</v>
      </c>
      <c r="AS212" s="153">
        <v>0</v>
      </c>
      <c r="AT212" s="153">
        <v>1</v>
      </c>
      <c r="AU212" s="153">
        <v>-30900</v>
      </c>
      <c r="AV212" s="153">
        <v>1</v>
      </c>
      <c r="AW212" s="153">
        <v>8542230.5999999996</v>
      </c>
      <c r="AX212" s="153"/>
      <c r="AY212" s="153"/>
      <c r="AZ212" s="153"/>
      <c r="BA212" s="153"/>
      <c r="BB212" s="153"/>
      <c r="BC212" s="154"/>
      <c r="BD212" s="154"/>
      <c r="BE212" s="154"/>
      <c r="BF212" s="154"/>
      <c r="BG212" s="154"/>
      <c r="BH212" s="154"/>
      <c r="BI212" s="154"/>
      <c r="BJ212" s="154"/>
      <c r="BK212" s="154"/>
      <c r="BL212" s="154"/>
      <c r="BM212" s="154"/>
      <c r="BN212" s="193">
        <f t="shared" si="532"/>
        <v>4</v>
      </c>
      <c r="BO212" s="161">
        <f t="shared" si="532"/>
        <v>171973185.59999999</v>
      </c>
      <c r="BP212" s="192"/>
      <c r="BQ212" s="192"/>
      <c r="BR212" s="192"/>
      <c r="BS212" s="192"/>
      <c r="BT212" s="156"/>
      <c r="BU212" s="156"/>
      <c r="BV212" s="156"/>
      <c r="BW212" s="156"/>
      <c r="BX212" s="156"/>
      <c r="BY212" s="156"/>
      <c r="BZ212" s="156"/>
      <c r="CA212" s="156"/>
    </row>
    <row r="213" spans="1:79" ht="15" x14ac:dyDescent="0.2">
      <c r="A213" s="153" t="s">
        <v>250</v>
      </c>
      <c r="B213" s="153">
        <v>1</v>
      </c>
      <c r="C213" s="248">
        <v>206410570.65263155</v>
      </c>
      <c r="D213" s="153">
        <v>1</v>
      </c>
      <c r="E213" s="248">
        <v>9436147.3157894742</v>
      </c>
      <c r="F213" s="153">
        <v>1</v>
      </c>
      <c r="G213" s="248">
        <v>10205126.565789474</v>
      </c>
      <c r="H213" s="153">
        <v>1</v>
      </c>
      <c r="I213" s="248">
        <v>42308975.292105258</v>
      </c>
      <c r="J213" s="153">
        <v>1</v>
      </c>
      <c r="K213" s="248">
        <v>59834342.715789467</v>
      </c>
      <c r="L213" s="153">
        <v>1</v>
      </c>
      <c r="M213" s="248">
        <v>81912646.013157904</v>
      </c>
      <c r="N213" s="153">
        <v>1</v>
      </c>
      <c r="O213" s="249">
        <v>381589.06578947371</v>
      </c>
      <c r="P213" s="153">
        <v>1</v>
      </c>
      <c r="Q213" s="249">
        <v>3019089.0657894737</v>
      </c>
      <c r="R213" s="153">
        <v>1</v>
      </c>
      <c r="S213" s="249">
        <v>381589.06578947371</v>
      </c>
      <c r="T213" s="153">
        <v>1</v>
      </c>
      <c r="U213" s="249">
        <v>381589.06578947371</v>
      </c>
      <c r="V213" s="153">
        <v>1</v>
      </c>
      <c r="W213" s="249">
        <v>381589.06578947371</v>
      </c>
      <c r="X213" s="153">
        <v>1</v>
      </c>
      <c r="Y213" s="249">
        <v>381589.06578947371</v>
      </c>
      <c r="Z213" s="193">
        <v>1</v>
      </c>
      <c r="AA213" s="161">
        <f t="shared" si="531"/>
        <v>415034842.94999987</v>
      </c>
      <c r="AB213" s="156"/>
      <c r="AC213" s="156"/>
      <c r="AD213" s="156"/>
      <c r="AE213" s="156"/>
      <c r="AF213" s="156"/>
      <c r="AG213" s="156"/>
      <c r="AH213" s="156"/>
      <c r="AI213" s="156"/>
      <c r="AJ213" s="156"/>
      <c r="AK213" s="156"/>
      <c r="AL213" s="156"/>
      <c r="AM213" s="156"/>
      <c r="AO213" s="153" t="s">
        <v>250</v>
      </c>
      <c r="AP213" s="153">
        <v>1</v>
      </c>
      <c r="AQ213" s="273">
        <v>201382667.625</v>
      </c>
      <c r="AR213" s="153">
        <v>1</v>
      </c>
      <c r="AS213" s="153">
        <v>439060.6875</v>
      </c>
      <c r="AT213" s="153">
        <v>1</v>
      </c>
      <c r="AU213" s="153">
        <v>29941850.625</v>
      </c>
      <c r="AV213" s="153">
        <v>1</v>
      </c>
      <c r="AW213" s="153">
        <v>8928214.3499999996</v>
      </c>
      <c r="AX213" s="153"/>
      <c r="AY213" s="153"/>
      <c r="AZ213" s="153"/>
      <c r="BA213" s="153"/>
      <c r="BB213" s="153"/>
      <c r="BC213" s="154"/>
      <c r="BD213" s="154"/>
      <c r="BE213" s="154"/>
      <c r="BF213" s="154"/>
      <c r="BG213" s="154"/>
      <c r="BH213" s="154"/>
      <c r="BI213" s="154"/>
      <c r="BJ213" s="154"/>
      <c r="BK213" s="154"/>
      <c r="BL213" s="154"/>
      <c r="BM213" s="154"/>
      <c r="BN213" s="193">
        <f t="shared" si="532"/>
        <v>4</v>
      </c>
      <c r="BO213" s="161">
        <f t="shared" si="532"/>
        <v>240691793.28749999</v>
      </c>
      <c r="BP213" s="192"/>
      <c r="BQ213" s="192"/>
      <c r="BR213" s="192"/>
      <c r="BS213" s="192"/>
      <c r="BT213" s="156"/>
      <c r="BU213" s="156"/>
      <c r="BV213" s="156"/>
      <c r="BW213" s="156"/>
      <c r="BX213" s="156"/>
      <c r="BY213" s="156"/>
      <c r="BZ213" s="156"/>
      <c r="CA213" s="156"/>
    </row>
    <row r="214" spans="1:79" ht="15" x14ac:dyDescent="0.2">
      <c r="A214" s="153" t="s">
        <v>251</v>
      </c>
      <c r="B214" s="153">
        <v>1</v>
      </c>
      <c r="C214" s="248">
        <v>210185077.65263155</v>
      </c>
      <c r="D214" s="153">
        <v>1</v>
      </c>
      <c r="E214" s="248">
        <v>9436147.3157894742</v>
      </c>
      <c r="F214" s="153">
        <v>1</v>
      </c>
      <c r="G214" s="248">
        <v>10205126.565789474</v>
      </c>
      <c r="H214" s="153">
        <v>1</v>
      </c>
      <c r="I214" s="248">
        <v>42308975.292105258</v>
      </c>
      <c r="J214" s="153">
        <v>1</v>
      </c>
      <c r="K214" s="248">
        <v>67383357.715789467</v>
      </c>
      <c r="L214" s="153">
        <v>1</v>
      </c>
      <c r="M214" s="248">
        <v>81912646.013157904</v>
      </c>
      <c r="N214" s="153">
        <v>1</v>
      </c>
      <c r="O214" s="249">
        <v>381589.06578947371</v>
      </c>
      <c r="P214" s="153">
        <v>1</v>
      </c>
      <c r="Q214" s="249">
        <v>3019089.0657894737</v>
      </c>
      <c r="R214" s="153">
        <v>1</v>
      </c>
      <c r="S214" s="249">
        <v>381589.06578947371</v>
      </c>
      <c r="T214" s="153">
        <v>1</v>
      </c>
      <c r="U214" s="249">
        <v>381589.06578947371</v>
      </c>
      <c r="V214" s="153">
        <v>1</v>
      </c>
      <c r="W214" s="249">
        <v>381589.06578947371</v>
      </c>
      <c r="X214" s="153">
        <v>1</v>
      </c>
      <c r="Y214" s="249">
        <v>381589.06578947371</v>
      </c>
      <c r="Z214" s="193">
        <v>1</v>
      </c>
      <c r="AA214" s="161">
        <f t="shared" si="531"/>
        <v>426358364.94999987</v>
      </c>
      <c r="AB214" s="156"/>
      <c r="AC214" s="156"/>
      <c r="AD214" s="156"/>
      <c r="AE214" s="156"/>
      <c r="AF214" s="156"/>
      <c r="AG214" s="156"/>
      <c r="AH214" s="156"/>
      <c r="AI214" s="156"/>
      <c r="AJ214" s="156"/>
      <c r="AK214" s="156"/>
      <c r="AL214" s="156"/>
      <c r="AM214" s="156"/>
      <c r="AO214" s="153" t="s">
        <v>251</v>
      </c>
      <c r="AP214" s="153">
        <v>1</v>
      </c>
      <c r="AQ214" s="273">
        <v>163461855</v>
      </c>
      <c r="AR214" s="153">
        <v>1</v>
      </c>
      <c r="AS214" s="153">
        <v>0</v>
      </c>
      <c r="AT214" s="153">
        <v>1</v>
      </c>
      <c r="AU214" s="153">
        <v>-30900</v>
      </c>
      <c r="AV214" s="153">
        <v>1</v>
      </c>
      <c r="AW214" s="153">
        <v>8542230.5999999996</v>
      </c>
      <c r="AX214" s="153"/>
      <c r="AY214" s="153"/>
      <c r="AZ214" s="153"/>
      <c r="BA214" s="153"/>
      <c r="BB214" s="153"/>
      <c r="BC214" s="154"/>
      <c r="BD214" s="154"/>
      <c r="BE214" s="154"/>
      <c r="BF214" s="154"/>
      <c r="BG214" s="154"/>
      <c r="BH214" s="154"/>
      <c r="BI214" s="154"/>
      <c r="BJ214" s="154"/>
      <c r="BK214" s="154"/>
      <c r="BL214" s="154"/>
      <c r="BM214" s="154"/>
      <c r="BN214" s="193">
        <f t="shared" si="532"/>
        <v>4</v>
      </c>
      <c r="BO214" s="161">
        <f t="shared" si="532"/>
        <v>171973185.59999999</v>
      </c>
      <c r="BP214" s="192"/>
      <c r="BQ214" s="192"/>
      <c r="BR214" s="192"/>
      <c r="BS214" s="192"/>
      <c r="BT214" s="156"/>
      <c r="BU214" s="156"/>
      <c r="BV214" s="156"/>
      <c r="BW214" s="156"/>
      <c r="BX214" s="156"/>
      <c r="BY214" s="156"/>
      <c r="BZ214" s="156"/>
      <c r="CA214" s="156"/>
    </row>
    <row r="215" spans="1:79" ht="15" x14ac:dyDescent="0.2">
      <c r="A215" s="153" t="s">
        <v>252</v>
      </c>
      <c r="B215" s="153">
        <v>1</v>
      </c>
      <c r="C215" s="248">
        <v>214692402.65263155</v>
      </c>
      <c r="D215" s="153">
        <v>1</v>
      </c>
      <c r="E215" s="248">
        <v>9436147.3157894742</v>
      </c>
      <c r="F215" s="153">
        <v>1</v>
      </c>
      <c r="G215" s="248">
        <v>10205126.565789474</v>
      </c>
      <c r="H215" s="153">
        <v>1</v>
      </c>
      <c r="I215" s="248">
        <v>42308975.292105258</v>
      </c>
      <c r="J215" s="153">
        <v>1</v>
      </c>
      <c r="K215" s="248">
        <v>58472880.715789467</v>
      </c>
      <c r="L215" s="153">
        <v>1</v>
      </c>
      <c r="M215" s="248">
        <v>81912646.013157904</v>
      </c>
      <c r="N215" s="153">
        <v>1</v>
      </c>
      <c r="O215" s="249">
        <v>381589.06578947371</v>
      </c>
      <c r="P215" s="153">
        <v>1</v>
      </c>
      <c r="Q215" s="249">
        <v>3019089.0657894737</v>
      </c>
      <c r="R215" s="153">
        <v>1</v>
      </c>
      <c r="S215" s="249">
        <v>381589.06578947371</v>
      </c>
      <c r="T215" s="153">
        <v>1</v>
      </c>
      <c r="U215" s="249">
        <v>381589.06578947371</v>
      </c>
      <c r="V215" s="153">
        <v>1</v>
      </c>
      <c r="W215" s="249">
        <v>381589.06578947371</v>
      </c>
      <c r="X215" s="153">
        <v>1</v>
      </c>
      <c r="Y215" s="249">
        <v>381589.06578947371</v>
      </c>
      <c r="Z215" s="193">
        <v>1</v>
      </c>
      <c r="AA215" s="161">
        <f t="shared" si="531"/>
        <v>421955212.94999987</v>
      </c>
      <c r="AB215" s="156"/>
      <c r="AC215" s="156"/>
      <c r="AD215" s="156"/>
      <c r="AE215" s="156"/>
      <c r="AF215" s="156"/>
      <c r="AG215" s="156"/>
      <c r="AH215" s="156"/>
      <c r="AI215" s="156"/>
      <c r="AJ215" s="156"/>
      <c r="AK215" s="156"/>
      <c r="AL215" s="156"/>
      <c r="AM215" s="156"/>
      <c r="AO215" s="153" t="s">
        <v>252</v>
      </c>
      <c r="AP215" s="153">
        <v>1</v>
      </c>
      <c r="AQ215" s="273">
        <v>201382667.625</v>
      </c>
      <c r="AR215" s="153">
        <v>1</v>
      </c>
      <c r="AS215" s="153">
        <v>24708240.6875</v>
      </c>
      <c r="AT215" s="153">
        <v>1</v>
      </c>
      <c r="AU215" s="153">
        <v>12741203.625</v>
      </c>
      <c r="AV215" s="153">
        <v>1</v>
      </c>
      <c r="AW215" s="153">
        <v>8928214.3499999996</v>
      </c>
      <c r="AX215" s="153"/>
      <c r="AY215" s="153"/>
      <c r="AZ215" s="153"/>
      <c r="BA215" s="153"/>
      <c r="BB215" s="153"/>
      <c r="BC215" s="154"/>
      <c r="BD215" s="154"/>
      <c r="BE215" s="154"/>
      <c r="BF215" s="154"/>
      <c r="BG215" s="154"/>
      <c r="BH215" s="154"/>
      <c r="BI215" s="154"/>
      <c r="BJ215" s="154"/>
      <c r="BK215" s="154"/>
      <c r="BL215" s="154"/>
      <c r="BM215" s="154"/>
      <c r="BN215" s="193">
        <f t="shared" si="532"/>
        <v>4</v>
      </c>
      <c r="BO215" s="161">
        <f t="shared" si="532"/>
        <v>247760326.28749999</v>
      </c>
      <c r="BP215" s="192"/>
      <c r="BQ215" s="192"/>
      <c r="BR215" s="192"/>
      <c r="BS215" s="192"/>
      <c r="BT215" s="156"/>
      <c r="BU215" s="156"/>
      <c r="BV215" s="156"/>
      <c r="BW215" s="156"/>
      <c r="BX215" s="156"/>
      <c r="BY215" s="156"/>
      <c r="BZ215" s="156"/>
      <c r="CA215" s="156"/>
    </row>
    <row r="216" spans="1:79" ht="15" x14ac:dyDescent="0.2">
      <c r="A216" s="153" t="s">
        <v>253</v>
      </c>
      <c r="B216" s="153">
        <v>1</v>
      </c>
      <c r="C216" s="248">
        <v>189085077.65263155</v>
      </c>
      <c r="D216" s="153">
        <v>1</v>
      </c>
      <c r="E216" s="248">
        <v>9436147.3157894742</v>
      </c>
      <c r="F216" s="153">
        <v>1</v>
      </c>
      <c r="G216" s="248">
        <v>10205126.565789474</v>
      </c>
      <c r="H216" s="153">
        <v>1</v>
      </c>
      <c r="I216" s="248">
        <v>42308975.292105258</v>
      </c>
      <c r="J216" s="153">
        <v>1</v>
      </c>
      <c r="K216" s="248">
        <v>25183357.715789471</v>
      </c>
      <c r="L216" s="153">
        <v>1</v>
      </c>
      <c r="M216" s="248">
        <v>81912646.013157904</v>
      </c>
      <c r="N216" s="153">
        <v>1</v>
      </c>
      <c r="O216" s="249">
        <v>381589.06578947371</v>
      </c>
      <c r="P216" s="153">
        <v>1</v>
      </c>
      <c r="Q216" s="249">
        <v>3019089.0657894737</v>
      </c>
      <c r="R216" s="153">
        <v>1</v>
      </c>
      <c r="S216" s="249">
        <v>381589.06578947371</v>
      </c>
      <c r="T216" s="153">
        <v>1</v>
      </c>
      <c r="U216" s="249">
        <v>381589.06578947371</v>
      </c>
      <c r="V216" s="153">
        <v>1</v>
      </c>
      <c r="W216" s="249">
        <v>381589.06578947371</v>
      </c>
      <c r="X216" s="153">
        <v>1</v>
      </c>
      <c r="Y216" s="249">
        <v>381589.06578947371</v>
      </c>
      <c r="Z216" s="193">
        <v>1</v>
      </c>
      <c r="AA216" s="161">
        <f t="shared" si="531"/>
        <v>363058364.94999987</v>
      </c>
      <c r="AB216" s="156"/>
      <c r="AC216" s="156"/>
      <c r="AD216" s="156"/>
      <c r="AE216" s="156"/>
      <c r="AF216" s="156"/>
      <c r="AG216" s="156"/>
      <c r="AH216" s="156"/>
      <c r="AI216" s="156"/>
      <c r="AJ216" s="156"/>
      <c r="AK216" s="156"/>
      <c r="AL216" s="156"/>
      <c r="AM216" s="156"/>
      <c r="AO216" s="153" t="s">
        <v>253</v>
      </c>
      <c r="AP216" s="153">
        <v>1</v>
      </c>
      <c r="AQ216" s="273">
        <v>201382667.625</v>
      </c>
      <c r="AR216" s="153">
        <v>1</v>
      </c>
      <c r="AS216" s="153">
        <v>439060.6875</v>
      </c>
      <c r="AT216" s="153">
        <v>1</v>
      </c>
      <c r="AU216" s="153">
        <v>12741203.625</v>
      </c>
      <c r="AV216" s="153">
        <v>1</v>
      </c>
      <c r="AW216" s="153">
        <v>8928214.3499999996</v>
      </c>
      <c r="AX216" s="153"/>
      <c r="AY216" s="153"/>
      <c r="AZ216" s="153"/>
      <c r="BA216" s="153"/>
      <c r="BB216" s="153"/>
      <c r="BC216" s="154"/>
      <c r="BD216" s="154"/>
      <c r="BE216" s="154"/>
      <c r="BF216" s="154"/>
      <c r="BG216" s="154"/>
      <c r="BH216" s="154"/>
      <c r="BI216" s="154"/>
      <c r="BJ216" s="154"/>
      <c r="BK216" s="154"/>
      <c r="BL216" s="154"/>
      <c r="BM216" s="154"/>
      <c r="BN216" s="193">
        <f t="shared" si="532"/>
        <v>4</v>
      </c>
      <c r="BO216" s="161">
        <f t="shared" si="532"/>
        <v>223491146.28749999</v>
      </c>
      <c r="BP216" s="192"/>
      <c r="BQ216" s="192"/>
      <c r="BR216" s="192"/>
      <c r="BS216" s="192"/>
      <c r="BT216" s="156"/>
      <c r="BU216" s="156"/>
      <c r="BV216" s="156"/>
      <c r="BW216" s="156"/>
      <c r="BX216" s="156"/>
      <c r="BY216" s="156"/>
      <c r="BZ216" s="156"/>
      <c r="CA216" s="156"/>
    </row>
    <row r="217" spans="1:79" ht="15" x14ac:dyDescent="0.2">
      <c r="A217" s="153" t="s">
        <v>254</v>
      </c>
      <c r="B217" s="153">
        <v>1</v>
      </c>
      <c r="C217" s="248">
        <v>189085077.65263155</v>
      </c>
      <c r="D217" s="153">
        <v>1</v>
      </c>
      <c r="E217" s="248">
        <v>9436147.3157894742</v>
      </c>
      <c r="F217" s="153">
        <v>1</v>
      </c>
      <c r="G217" s="248">
        <v>10205126.565789474</v>
      </c>
      <c r="H217" s="153">
        <v>1</v>
      </c>
      <c r="I217" s="248">
        <v>42308975.292105258</v>
      </c>
      <c r="J217" s="153">
        <v>1</v>
      </c>
      <c r="K217" s="248">
        <v>25183357.715789471</v>
      </c>
      <c r="L217" s="153">
        <v>1</v>
      </c>
      <c r="M217" s="248">
        <v>81912646.013157904</v>
      </c>
      <c r="N217" s="153">
        <v>1</v>
      </c>
      <c r="O217" s="249">
        <v>381589.06578947371</v>
      </c>
      <c r="P217" s="153">
        <v>1</v>
      </c>
      <c r="Q217" s="249">
        <v>3019089.0657894737</v>
      </c>
      <c r="R217" s="153">
        <v>1</v>
      </c>
      <c r="S217" s="249">
        <v>381589.06578947371</v>
      </c>
      <c r="T217" s="153">
        <v>1</v>
      </c>
      <c r="U217" s="249">
        <v>381589.06578947371</v>
      </c>
      <c r="V217" s="153">
        <v>1</v>
      </c>
      <c r="W217" s="249">
        <v>381589.06578947371</v>
      </c>
      <c r="X217" s="153">
        <v>1</v>
      </c>
      <c r="Y217" s="249">
        <v>381589.06578947371</v>
      </c>
      <c r="Z217" s="193">
        <v>1</v>
      </c>
      <c r="AA217" s="161">
        <f t="shared" si="531"/>
        <v>363058364.94999987</v>
      </c>
      <c r="AB217" s="156"/>
      <c r="AC217" s="156"/>
      <c r="AD217" s="156"/>
      <c r="AE217" s="156"/>
      <c r="AF217" s="156"/>
      <c r="AG217" s="156"/>
      <c r="AH217" s="156"/>
      <c r="AI217" s="156"/>
      <c r="AJ217" s="156"/>
      <c r="AK217" s="156"/>
      <c r="AL217" s="156"/>
      <c r="AM217" s="156"/>
      <c r="AO217" s="153" t="s">
        <v>254</v>
      </c>
      <c r="AP217" s="153">
        <v>1</v>
      </c>
      <c r="AQ217" s="273">
        <v>201382667.625</v>
      </c>
      <c r="AR217" s="153">
        <v>1</v>
      </c>
      <c r="AS217" s="153">
        <v>439060.6875</v>
      </c>
      <c r="AT217" s="153">
        <v>1</v>
      </c>
      <c r="AU217" s="153">
        <v>12741203.625</v>
      </c>
      <c r="AV217" s="153">
        <v>1</v>
      </c>
      <c r="AW217" s="153">
        <v>8928214.3499999996</v>
      </c>
      <c r="AX217" s="153"/>
      <c r="AY217" s="153"/>
      <c r="AZ217" s="153"/>
      <c r="BA217" s="153"/>
      <c r="BB217" s="153"/>
      <c r="BC217" s="154"/>
      <c r="BD217" s="154"/>
      <c r="BE217" s="154"/>
      <c r="BF217" s="154"/>
      <c r="BG217" s="154"/>
      <c r="BH217" s="154"/>
      <c r="BI217" s="154"/>
      <c r="BJ217" s="154"/>
      <c r="BK217" s="154"/>
      <c r="BL217" s="154"/>
      <c r="BM217" s="154"/>
      <c r="BN217" s="193">
        <f t="shared" si="532"/>
        <v>4</v>
      </c>
      <c r="BO217" s="161">
        <f t="shared" si="532"/>
        <v>223491146.28749999</v>
      </c>
      <c r="BP217" s="192"/>
      <c r="BQ217" s="192"/>
      <c r="BR217" s="192"/>
      <c r="BS217" s="192"/>
      <c r="BT217" s="156"/>
      <c r="BU217" s="156"/>
      <c r="BV217" s="156"/>
      <c r="BW217" s="156"/>
      <c r="BX217" s="156"/>
      <c r="BY217" s="156"/>
      <c r="BZ217" s="156"/>
      <c r="CA217" s="156"/>
    </row>
    <row r="218" spans="1:79" ht="15" x14ac:dyDescent="0.2">
      <c r="A218" s="153" t="s">
        <v>255</v>
      </c>
      <c r="B218" s="153">
        <v>1</v>
      </c>
      <c r="C218" s="248">
        <v>210185077.65263155</v>
      </c>
      <c r="D218" s="153">
        <v>1</v>
      </c>
      <c r="E218" s="248">
        <v>9436147.3157894742</v>
      </c>
      <c r="F218" s="153">
        <v>1</v>
      </c>
      <c r="G218" s="248">
        <v>10205126.565789474</v>
      </c>
      <c r="H218" s="153">
        <v>1</v>
      </c>
      <c r="I218" s="248">
        <v>42308975.292105258</v>
      </c>
      <c r="J218" s="153">
        <v>1</v>
      </c>
      <c r="K218" s="248">
        <v>67383357.715789467</v>
      </c>
      <c r="L218" s="153">
        <v>1</v>
      </c>
      <c r="M218" s="248">
        <v>81912646.013157904</v>
      </c>
      <c r="N218" s="153">
        <v>1</v>
      </c>
      <c r="O218" s="249">
        <v>381589.06578947371</v>
      </c>
      <c r="P218" s="153">
        <v>1</v>
      </c>
      <c r="Q218" s="249">
        <v>3019089.0657894737</v>
      </c>
      <c r="R218" s="153">
        <v>1</v>
      </c>
      <c r="S218" s="249">
        <v>381589.06578947371</v>
      </c>
      <c r="T218" s="153">
        <v>1</v>
      </c>
      <c r="U218" s="249">
        <v>381589.06578947371</v>
      </c>
      <c r="V218" s="153">
        <v>1</v>
      </c>
      <c r="W218" s="249">
        <v>381589.06578947371</v>
      </c>
      <c r="X218" s="153">
        <v>1</v>
      </c>
      <c r="Y218" s="249">
        <v>381589.06578947371</v>
      </c>
      <c r="Z218" s="193">
        <v>1</v>
      </c>
      <c r="AA218" s="161">
        <f t="shared" si="531"/>
        <v>426358364.94999987</v>
      </c>
      <c r="AB218" s="156"/>
      <c r="AC218" s="156"/>
      <c r="AD218" s="156"/>
      <c r="AE218" s="156"/>
      <c r="AF218" s="156"/>
      <c r="AG218" s="156"/>
      <c r="AH218" s="156"/>
      <c r="AI218" s="156"/>
      <c r="AJ218" s="156"/>
      <c r="AK218" s="156"/>
      <c r="AL218" s="156"/>
      <c r="AM218" s="156"/>
      <c r="AO218" s="153" t="s">
        <v>255</v>
      </c>
      <c r="AP218" s="153">
        <v>1</v>
      </c>
      <c r="AQ218" s="273">
        <v>201382667.625</v>
      </c>
      <c r="AR218" s="153">
        <v>1</v>
      </c>
      <c r="AS218" s="153">
        <v>439060.6875</v>
      </c>
      <c r="AT218" s="153">
        <v>1</v>
      </c>
      <c r="AU218" s="153">
        <v>21825589.625</v>
      </c>
      <c r="AV218" s="153">
        <v>1</v>
      </c>
      <c r="AW218" s="153">
        <v>8928214.3499999996</v>
      </c>
      <c r="AX218" s="153"/>
      <c r="AY218" s="153"/>
      <c r="AZ218" s="153"/>
      <c r="BA218" s="153"/>
      <c r="BB218" s="153"/>
      <c r="BC218" s="154"/>
      <c r="BD218" s="154"/>
      <c r="BE218" s="154"/>
      <c r="BF218" s="154"/>
      <c r="BG218" s="154"/>
      <c r="BH218" s="154"/>
      <c r="BI218" s="154"/>
      <c r="BJ218" s="154"/>
      <c r="BK218" s="154"/>
      <c r="BL218" s="154"/>
      <c r="BM218" s="154"/>
      <c r="BN218" s="193">
        <f t="shared" si="532"/>
        <v>4</v>
      </c>
      <c r="BO218" s="161">
        <f t="shared" si="532"/>
        <v>232575532.28749999</v>
      </c>
      <c r="BP218" s="192"/>
      <c r="BQ218" s="192"/>
      <c r="BR218" s="192"/>
      <c r="BS218" s="192"/>
      <c r="BT218" s="156"/>
      <c r="BU218" s="156"/>
      <c r="BV218" s="156"/>
      <c r="BW218" s="156"/>
      <c r="BX218" s="156"/>
      <c r="BY218" s="156"/>
      <c r="BZ218" s="156"/>
      <c r="CA218" s="156"/>
    </row>
    <row r="219" spans="1:79" ht="15" x14ac:dyDescent="0.2">
      <c r="A219" s="153" t="s">
        <v>256</v>
      </c>
      <c r="B219" s="153">
        <v>1</v>
      </c>
      <c r="C219" s="248">
        <v>189085077.65263155</v>
      </c>
      <c r="D219" s="153">
        <v>1</v>
      </c>
      <c r="E219" s="248">
        <v>57436147.315789476</v>
      </c>
      <c r="F219" s="153">
        <v>1</v>
      </c>
      <c r="G219" s="248">
        <v>10205126.565789474</v>
      </c>
      <c r="H219" s="153">
        <v>1</v>
      </c>
      <c r="I219" s="248">
        <v>42308975.292105258</v>
      </c>
      <c r="J219" s="153">
        <v>1</v>
      </c>
      <c r="K219" s="248">
        <v>25183357.715789471</v>
      </c>
      <c r="L219" s="153">
        <v>1</v>
      </c>
      <c r="M219" s="248">
        <v>81912646.013157904</v>
      </c>
      <c r="N219" s="153">
        <v>1</v>
      </c>
      <c r="O219" s="249">
        <v>381589.06578947371</v>
      </c>
      <c r="P219" s="153">
        <v>1</v>
      </c>
      <c r="Q219" s="249">
        <v>3019089.0657894737</v>
      </c>
      <c r="R219" s="153">
        <v>1</v>
      </c>
      <c r="S219" s="249">
        <v>381589.06578947371</v>
      </c>
      <c r="T219" s="153">
        <v>1</v>
      </c>
      <c r="U219" s="249">
        <v>381589.06578947371</v>
      </c>
      <c r="V219" s="153">
        <v>1</v>
      </c>
      <c r="W219" s="249">
        <v>381589.06578947371</v>
      </c>
      <c r="X219" s="153">
        <v>1</v>
      </c>
      <c r="Y219" s="249">
        <v>381589.06578947371</v>
      </c>
      <c r="Z219" s="193">
        <v>1</v>
      </c>
      <c r="AA219" s="161">
        <f t="shared" si="531"/>
        <v>411058364.94999993</v>
      </c>
      <c r="AB219" s="156"/>
      <c r="AC219" s="156"/>
      <c r="AD219" s="156"/>
      <c r="AE219" s="156"/>
      <c r="AF219" s="156"/>
      <c r="AG219" s="156"/>
      <c r="AH219" s="156"/>
      <c r="AI219" s="156"/>
      <c r="AJ219" s="156"/>
      <c r="AK219" s="156"/>
      <c r="AL219" s="156"/>
      <c r="AM219" s="156"/>
      <c r="AO219" s="153" t="s">
        <v>256</v>
      </c>
      <c r="AP219" s="153">
        <v>1</v>
      </c>
      <c r="AQ219" s="273">
        <v>163461855</v>
      </c>
      <c r="AR219" s="153">
        <v>1</v>
      </c>
      <c r="AS219" s="153">
        <v>0</v>
      </c>
      <c r="AT219" s="153">
        <v>1</v>
      </c>
      <c r="AU219" s="153">
        <v>-30900</v>
      </c>
      <c r="AV219" s="153">
        <v>1</v>
      </c>
      <c r="AW219" s="153">
        <v>8542230.5999999996</v>
      </c>
      <c r="AX219" s="153"/>
      <c r="AY219" s="153"/>
      <c r="AZ219" s="153"/>
      <c r="BA219" s="153"/>
      <c r="BB219" s="153"/>
      <c r="BC219" s="154"/>
      <c r="BD219" s="154"/>
      <c r="BE219" s="154"/>
      <c r="BF219" s="154"/>
      <c r="BG219" s="154"/>
      <c r="BH219" s="154"/>
      <c r="BI219" s="154"/>
      <c r="BJ219" s="154"/>
      <c r="BK219" s="154"/>
      <c r="BL219" s="154"/>
      <c r="BM219" s="154"/>
      <c r="BN219" s="193">
        <f t="shared" si="532"/>
        <v>4</v>
      </c>
      <c r="BO219" s="161">
        <f t="shared" si="532"/>
        <v>171973185.59999999</v>
      </c>
      <c r="BP219" s="192"/>
      <c r="BQ219" s="192"/>
      <c r="BR219" s="192"/>
      <c r="BS219" s="192"/>
      <c r="BT219" s="156"/>
      <c r="BU219" s="156"/>
      <c r="BV219" s="156"/>
      <c r="BW219" s="156"/>
      <c r="BX219" s="156"/>
      <c r="BY219" s="156"/>
      <c r="BZ219" s="156"/>
      <c r="CA219" s="156"/>
    </row>
    <row r="220" spans="1:79" ht="15" x14ac:dyDescent="0.2">
      <c r="A220" s="153" t="s">
        <v>257</v>
      </c>
      <c r="B220" s="153">
        <v>1</v>
      </c>
      <c r="C220" s="248">
        <v>216810477.65263155</v>
      </c>
      <c r="D220" s="153">
        <v>1</v>
      </c>
      <c r="E220" s="248">
        <v>9436147.3157894742</v>
      </c>
      <c r="F220" s="153">
        <v>1</v>
      </c>
      <c r="G220" s="248">
        <v>10205126.565789474</v>
      </c>
      <c r="H220" s="153">
        <v>1</v>
      </c>
      <c r="I220" s="248">
        <v>42308975.292105258</v>
      </c>
      <c r="J220" s="153">
        <v>1</v>
      </c>
      <c r="K220" s="248">
        <v>80634157.715789467</v>
      </c>
      <c r="L220" s="153">
        <v>1</v>
      </c>
      <c r="M220" s="248">
        <v>81912646.013157904</v>
      </c>
      <c r="N220" s="153">
        <v>1</v>
      </c>
      <c r="O220" s="249">
        <v>381589.06578947371</v>
      </c>
      <c r="P220" s="153">
        <v>1</v>
      </c>
      <c r="Q220" s="249">
        <v>3019089.0657894737</v>
      </c>
      <c r="R220" s="153">
        <v>1</v>
      </c>
      <c r="S220" s="249">
        <v>381589.06578947371</v>
      </c>
      <c r="T220" s="153">
        <v>1</v>
      </c>
      <c r="U220" s="249">
        <v>381589.06578947371</v>
      </c>
      <c r="V220" s="153">
        <v>1</v>
      </c>
      <c r="W220" s="249">
        <v>381589.06578947371</v>
      </c>
      <c r="X220" s="153">
        <v>1</v>
      </c>
      <c r="Y220" s="249">
        <v>381589.06578947371</v>
      </c>
      <c r="Z220" s="193">
        <v>1</v>
      </c>
      <c r="AA220" s="161">
        <f t="shared" si="531"/>
        <v>446234564.94999987</v>
      </c>
      <c r="AB220" s="156"/>
      <c r="AC220" s="156"/>
      <c r="AD220" s="156"/>
      <c r="AE220" s="156"/>
      <c r="AF220" s="156"/>
      <c r="AG220" s="156"/>
      <c r="AH220" s="156"/>
      <c r="AI220" s="156"/>
      <c r="AJ220" s="156"/>
      <c r="AK220" s="156"/>
      <c r="AL220" s="156"/>
      <c r="AM220" s="156"/>
      <c r="AO220" s="153" t="s">
        <v>257</v>
      </c>
      <c r="AP220" s="153">
        <v>1</v>
      </c>
      <c r="AQ220" s="273">
        <v>201382667.625</v>
      </c>
      <c r="AR220" s="153">
        <v>1</v>
      </c>
      <c r="AS220" s="153">
        <v>439060.6875</v>
      </c>
      <c r="AT220" s="153">
        <v>1</v>
      </c>
      <c r="AU220" s="153">
        <v>40266837.625</v>
      </c>
      <c r="AV220" s="153">
        <v>1</v>
      </c>
      <c r="AW220" s="153">
        <v>8928214.3499999996</v>
      </c>
      <c r="AX220" s="153"/>
      <c r="AY220" s="153"/>
      <c r="AZ220" s="153"/>
      <c r="BA220" s="153"/>
      <c r="BB220" s="153"/>
      <c r="BC220" s="154"/>
      <c r="BD220" s="154"/>
      <c r="BE220" s="154"/>
      <c r="BF220" s="154"/>
      <c r="BG220" s="154"/>
      <c r="BH220" s="154"/>
      <c r="BI220" s="154"/>
      <c r="BJ220" s="154"/>
      <c r="BK220" s="154"/>
      <c r="BL220" s="154"/>
      <c r="BM220" s="154"/>
      <c r="BN220" s="193">
        <f t="shared" si="532"/>
        <v>4</v>
      </c>
      <c r="BO220" s="161">
        <f t="shared" si="532"/>
        <v>251016780.28749999</v>
      </c>
      <c r="BP220" s="192"/>
      <c r="BQ220" s="192"/>
      <c r="BR220" s="192"/>
      <c r="BS220" s="192"/>
      <c r="BT220" s="156"/>
      <c r="BU220" s="156"/>
      <c r="BV220" s="156"/>
      <c r="BW220" s="156"/>
      <c r="BX220" s="156"/>
      <c r="BY220" s="156"/>
      <c r="BZ220" s="156"/>
      <c r="CA220" s="156"/>
    </row>
    <row r="221" spans="1:79" ht="15" x14ac:dyDescent="0.2">
      <c r="A221" s="153" t="s">
        <v>258</v>
      </c>
      <c r="B221" s="153">
        <v>1</v>
      </c>
      <c r="C221" s="248">
        <v>189085077.65263155</v>
      </c>
      <c r="D221" s="153">
        <v>1</v>
      </c>
      <c r="E221" s="248">
        <v>65069681.315789476</v>
      </c>
      <c r="F221" s="153">
        <v>1</v>
      </c>
      <c r="G221" s="248">
        <v>10205126.565789474</v>
      </c>
      <c r="H221" s="153">
        <v>1</v>
      </c>
      <c r="I221" s="248">
        <v>42308975.292105258</v>
      </c>
      <c r="J221" s="153">
        <v>1</v>
      </c>
      <c r="K221" s="248">
        <v>25183357.715789471</v>
      </c>
      <c r="L221" s="153">
        <v>1</v>
      </c>
      <c r="M221" s="248">
        <v>81912646.013157904</v>
      </c>
      <c r="N221" s="153">
        <v>1</v>
      </c>
      <c r="O221" s="249">
        <v>381589.06578947371</v>
      </c>
      <c r="P221" s="153">
        <v>1</v>
      </c>
      <c r="Q221" s="249">
        <v>3019089.0657894737</v>
      </c>
      <c r="R221" s="153">
        <v>1</v>
      </c>
      <c r="S221" s="249">
        <v>381589.06578947371</v>
      </c>
      <c r="T221" s="153">
        <v>1</v>
      </c>
      <c r="U221" s="249">
        <v>381589.06578947371</v>
      </c>
      <c r="V221" s="153">
        <v>1</v>
      </c>
      <c r="W221" s="249">
        <v>381589.06578947371</v>
      </c>
      <c r="X221" s="153">
        <v>1</v>
      </c>
      <c r="Y221" s="249">
        <v>381589.06578947371</v>
      </c>
      <c r="Z221" s="193">
        <v>1</v>
      </c>
      <c r="AA221" s="161">
        <f t="shared" si="531"/>
        <v>418691898.94999993</v>
      </c>
      <c r="AB221" s="156"/>
      <c r="AC221" s="156"/>
      <c r="AD221" s="156"/>
      <c r="AE221" s="156"/>
      <c r="AF221" s="156"/>
      <c r="AG221" s="156"/>
      <c r="AH221" s="156"/>
      <c r="AI221" s="156"/>
      <c r="AJ221" s="156"/>
      <c r="AK221" s="156"/>
      <c r="AL221" s="156"/>
      <c r="AM221" s="156"/>
      <c r="AO221" s="153" t="s">
        <v>258</v>
      </c>
      <c r="AP221" s="153">
        <v>1</v>
      </c>
      <c r="AQ221" s="273">
        <v>256924755.625</v>
      </c>
      <c r="AR221" s="153">
        <v>1</v>
      </c>
      <c r="AS221" s="153">
        <v>439060.6875</v>
      </c>
      <c r="AT221" s="153">
        <v>1</v>
      </c>
      <c r="AU221" s="153">
        <v>12741203.625</v>
      </c>
      <c r="AV221" s="153">
        <v>1</v>
      </c>
      <c r="AW221" s="153">
        <v>8928214.3499999996</v>
      </c>
      <c r="AX221" s="153"/>
      <c r="AY221" s="153"/>
      <c r="AZ221" s="153"/>
      <c r="BA221" s="153"/>
      <c r="BB221" s="153"/>
      <c r="BC221" s="154"/>
      <c r="BD221" s="154"/>
      <c r="BE221" s="154"/>
      <c r="BF221" s="154"/>
      <c r="BG221" s="154"/>
      <c r="BH221" s="154"/>
      <c r="BI221" s="154"/>
      <c r="BJ221" s="154"/>
      <c r="BK221" s="154"/>
      <c r="BL221" s="154"/>
      <c r="BM221" s="154"/>
      <c r="BN221" s="193">
        <f t="shared" si="532"/>
        <v>4</v>
      </c>
      <c r="BO221" s="161">
        <f t="shared" si="532"/>
        <v>279033234.28750002</v>
      </c>
      <c r="BP221" s="192"/>
      <c r="BQ221" s="192"/>
      <c r="BR221" s="192"/>
      <c r="BS221" s="192"/>
      <c r="BT221" s="156"/>
      <c r="BU221" s="156"/>
      <c r="BV221" s="156"/>
      <c r="BW221" s="156"/>
      <c r="BX221" s="156"/>
      <c r="BY221" s="156"/>
      <c r="BZ221" s="156"/>
      <c r="CA221" s="156"/>
    </row>
    <row r="222" spans="1:79" ht="15" x14ac:dyDescent="0.2">
      <c r="A222" s="153" t="s">
        <v>259</v>
      </c>
      <c r="B222" s="153">
        <v>1</v>
      </c>
      <c r="C222" s="248">
        <v>189085077.65263155</v>
      </c>
      <c r="D222" s="153">
        <v>1</v>
      </c>
      <c r="E222" s="248">
        <v>9436147.3157894742</v>
      </c>
      <c r="F222" s="153">
        <v>1</v>
      </c>
      <c r="G222" s="248">
        <v>10205126.565789474</v>
      </c>
      <c r="H222" s="153">
        <v>1</v>
      </c>
      <c r="I222" s="248">
        <v>42308975.292105258</v>
      </c>
      <c r="J222" s="153">
        <v>1</v>
      </c>
      <c r="K222" s="248">
        <v>107473357.71578947</v>
      </c>
      <c r="L222" s="153">
        <v>1</v>
      </c>
      <c r="M222" s="248">
        <v>81912646.013157904</v>
      </c>
      <c r="N222" s="153">
        <v>1</v>
      </c>
      <c r="O222" s="249">
        <v>381589.06578947371</v>
      </c>
      <c r="P222" s="153">
        <v>1</v>
      </c>
      <c r="Q222" s="249">
        <v>3019089.0657894737</v>
      </c>
      <c r="R222" s="153">
        <v>1</v>
      </c>
      <c r="S222" s="249">
        <v>381589.06578947371</v>
      </c>
      <c r="T222" s="153">
        <v>1</v>
      </c>
      <c r="U222" s="249">
        <v>381589.06578947371</v>
      </c>
      <c r="V222" s="153">
        <v>1</v>
      </c>
      <c r="W222" s="249">
        <v>381589.06578947371</v>
      </c>
      <c r="X222" s="153">
        <v>1</v>
      </c>
      <c r="Y222" s="249">
        <v>381589.06578947371</v>
      </c>
      <c r="Z222" s="193">
        <v>1</v>
      </c>
      <c r="AA222" s="161">
        <f t="shared" si="531"/>
        <v>445348364.94999987</v>
      </c>
      <c r="AB222" s="156"/>
      <c r="AC222" s="156"/>
      <c r="AD222" s="156"/>
      <c r="AE222" s="156"/>
      <c r="AF222" s="156"/>
      <c r="AG222" s="156"/>
      <c r="AH222" s="156"/>
      <c r="AI222" s="156"/>
      <c r="AJ222" s="156"/>
      <c r="AK222" s="156"/>
      <c r="AL222" s="156"/>
      <c r="AM222" s="156"/>
      <c r="AO222" s="153" t="s">
        <v>259</v>
      </c>
      <c r="AP222" s="153">
        <v>1</v>
      </c>
      <c r="AQ222" s="273">
        <v>283537414.625</v>
      </c>
      <c r="AR222" s="153">
        <v>1</v>
      </c>
      <c r="AS222" s="153">
        <v>439060.6875</v>
      </c>
      <c r="AT222" s="153">
        <v>1</v>
      </c>
      <c r="AU222" s="153">
        <v>12741203.625</v>
      </c>
      <c r="AV222" s="153">
        <v>1</v>
      </c>
      <c r="AW222" s="153">
        <v>8928214.3499999996</v>
      </c>
      <c r="AX222" s="153"/>
      <c r="AY222" s="153"/>
      <c r="AZ222" s="153"/>
      <c r="BA222" s="153"/>
      <c r="BB222" s="153"/>
      <c r="BC222" s="154"/>
      <c r="BD222" s="154"/>
      <c r="BE222" s="154"/>
      <c r="BF222" s="154"/>
      <c r="BG222" s="154"/>
      <c r="BH222" s="154"/>
      <c r="BI222" s="154"/>
      <c r="BJ222" s="154"/>
      <c r="BK222" s="154"/>
      <c r="BL222" s="154"/>
      <c r="BM222" s="154"/>
      <c r="BN222" s="193">
        <f t="shared" si="532"/>
        <v>4</v>
      </c>
      <c r="BO222" s="161">
        <f t="shared" si="532"/>
        <v>305645893.28750002</v>
      </c>
      <c r="BP222" s="192"/>
      <c r="BQ222" s="192"/>
      <c r="BR222" s="192"/>
      <c r="BS222" s="192"/>
      <c r="BT222" s="156"/>
      <c r="BU222" s="156"/>
      <c r="BV222" s="156"/>
      <c r="BW222" s="156"/>
      <c r="BX222" s="156"/>
      <c r="BY222" s="156"/>
      <c r="BZ222" s="156"/>
      <c r="CA222" s="156"/>
    </row>
    <row r="223" spans="1:79" ht="15" x14ac:dyDescent="0.2">
      <c r="A223" s="153" t="s">
        <v>260</v>
      </c>
      <c r="B223" s="153">
        <v>1</v>
      </c>
      <c r="C223" s="248">
        <v>202729578.65263155</v>
      </c>
      <c r="D223" s="153">
        <v>1</v>
      </c>
      <c r="E223" s="248">
        <v>9436147.3157894742</v>
      </c>
      <c r="F223" s="153">
        <v>1</v>
      </c>
      <c r="G223" s="248">
        <v>10205126.565789474</v>
      </c>
      <c r="H223" s="153">
        <v>1</v>
      </c>
      <c r="I223" s="248">
        <v>42308975.292105258</v>
      </c>
      <c r="J223" s="153">
        <v>1</v>
      </c>
      <c r="K223" s="248">
        <v>52472358.715789467</v>
      </c>
      <c r="L223" s="153">
        <v>1</v>
      </c>
      <c r="M223" s="248">
        <v>81912646.013157904</v>
      </c>
      <c r="N223" s="153">
        <v>1</v>
      </c>
      <c r="O223" s="249">
        <v>381589.06578947371</v>
      </c>
      <c r="P223" s="153">
        <v>1</v>
      </c>
      <c r="Q223" s="249">
        <v>3019089.0657894737</v>
      </c>
      <c r="R223" s="153">
        <v>1</v>
      </c>
      <c r="S223" s="249">
        <v>381589.06578947371</v>
      </c>
      <c r="T223" s="153">
        <v>1</v>
      </c>
      <c r="U223" s="249">
        <v>381589.06578947371</v>
      </c>
      <c r="V223" s="153">
        <v>1</v>
      </c>
      <c r="W223" s="249">
        <v>381589.06578947371</v>
      </c>
      <c r="X223" s="153">
        <v>1</v>
      </c>
      <c r="Y223" s="249">
        <v>381589.06578947371</v>
      </c>
      <c r="Z223" s="193">
        <v>1</v>
      </c>
      <c r="AA223" s="161">
        <f t="shared" si="531"/>
        <v>403991866.94999987</v>
      </c>
      <c r="AB223" s="156"/>
      <c r="AC223" s="156"/>
      <c r="AD223" s="156"/>
      <c r="AE223" s="156"/>
      <c r="AF223" s="156"/>
      <c r="AG223" s="156"/>
      <c r="AH223" s="156"/>
      <c r="AI223" s="156"/>
      <c r="AJ223" s="156"/>
      <c r="AK223" s="156"/>
      <c r="AL223" s="156"/>
      <c r="AM223" s="156"/>
      <c r="AO223" s="153" t="s">
        <v>260</v>
      </c>
      <c r="AP223" s="153">
        <v>1</v>
      </c>
      <c r="AQ223" s="273">
        <v>201382667.625</v>
      </c>
      <c r="AR223" s="153">
        <v>1</v>
      </c>
      <c r="AS223" s="153">
        <v>439060.6875</v>
      </c>
      <c r="AT223" s="153">
        <v>1</v>
      </c>
      <c r="AU223" s="153">
        <v>26287404.625</v>
      </c>
      <c r="AV223" s="153">
        <v>1</v>
      </c>
      <c r="AW223" s="153">
        <v>8928214.3499999996</v>
      </c>
      <c r="AX223" s="153"/>
      <c r="AY223" s="153"/>
      <c r="AZ223" s="153"/>
      <c r="BA223" s="153"/>
      <c r="BB223" s="153"/>
      <c r="BC223" s="154"/>
      <c r="BD223" s="154"/>
      <c r="BE223" s="154"/>
      <c r="BF223" s="154"/>
      <c r="BG223" s="154"/>
      <c r="BH223" s="154"/>
      <c r="BI223" s="154"/>
      <c r="BJ223" s="154"/>
      <c r="BK223" s="154"/>
      <c r="BL223" s="154"/>
      <c r="BM223" s="154"/>
      <c r="BN223" s="193">
        <f t="shared" si="532"/>
        <v>4</v>
      </c>
      <c r="BO223" s="161">
        <f t="shared" si="532"/>
        <v>237037347.28749999</v>
      </c>
      <c r="BP223" s="192"/>
      <c r="BQ223" s="192"/>
      <c r="BR223" s="192"/>
      <c r="BS223" s="192"/>
      <c r="BT223" s="156"/>
      <c r="BU223" s="156"/>
      <c r="BV223" s="156"/>
      <c r="BW223" s="156"/>
      <c r="BX223" s="156"/>
      <c r="BY223" s="156"/>
      <c r="BZ223" s="156"/>
      <c r="CA223" s="156"/>
    </row>
    <row r="224" spans="1:79" ht="15" x14ac:dyDescent="0.2">
      <c r="A224" s="153" t="s">
        <v>261</v>
      </c>
      <c r="B224" s="153">
        <v>1</v>
      </c>
      <c r="C224" s="248">
        <v>215863488.65263155</v>
      </c>
      <c r="D224" s="153">
        <v>1</v>
      </c>
      <c r="E224" s="248">
        <v>9436147.3157894742</v>
      </c>
      <c r="F224" s="153">
        <v>1</v>
      </c>
      <c r="G224" s="248">
        <v>10205126.565789474</v>
      </c>
      <c r="H224" s="153">
        <v>1</v>
      </c>
      <c r="I224" s="248">
        <v>95865799.292105258</v>
      </c>
      <c r="J224" s="153">
        <v>1</v>
      </c>
      <c r="K224" s="248">
        <v>25183357.715789471</v>
      </c>
      <c r="L224" s="153">
        <v>1</v>
      </c>
      <c r="M224" s="248">
        <v>81912646.013157904</v>
      </c>
      <c r="N224" s="153">
        <v>1</v>
      </c>
      <c r="O224" s="249">
        <v>381589.06578947371</v>
      </c>
      <c r="P224" s="153">
        <v>1</v>
      </c>
      <c r="Q224" s="249">
        <v>3019089.0657894737</v>
      </c>
      <c r="R224" s="153">
        <v>1</v>
      </c>
      <c r="S224" s="249">
        <v>381589.06578947371</v>
      </c>
      <c r="T224" s="153">
        <v>1</v>
      </c>
      <c r="U224" s="249">
        <v>381589.06578947371</v>
      </c>
      <c r="V224" s="153">
        <v>1</v>
      </c>
      <c r="W224" s="249">
        <v>381589.06578947371</v>
      </c>
      <c r="X224" s="153">
        <v>1</v>
      </c>
      <c r="Y224" s="249">
        <v>381589.06578947371</v>
      </c>
      <c r="Z224" s="193">
        <v>1</v>
      </c>
      <c r="AA224" s="161">
        <f t="shared" si="531"/>
        <v>443393599.94999993</v>
      </c>
      <c r="AB224" s="156"/>
      <c r="AC224" s="156"/>
      <c r="AD224" s="156"/>
      <c r="AE224" s="156"/>
      <c r="AF224" s="156"/>
      <c r="AG224" s="156"/>
      <c r="AH224" s="156"/>
      <c r="AI224" s="156"/>
      <c r="AJ224" s="156"/>
      <c r="AK224" s="156"/>
      <c r="AL224" s="156"/>
      <c r="AM224" s="156"/>
      <c r="AO224" s="153" t="s">
        <v>261</v>
      </c>
      <c r="AP224" s="153">
        <v>1</v>
      </c>
      <c r="AQ224" s="273">
        <v>201382667.625</v>
      </c>
      <c r="AR224" s="153">
        <v>1</v>
      </c>
      <c r="AS224" s="153">
        <v>439060.6875</v>
      </c>
      <c r="AT224" s="153">
        <v>1</v>
      </c>
      <c r="AU224" s="153">
        <v>39326657.625</v>
      </c>
      <c r="AV224" s="153">
        <v>1</v>
      </c>
      <c r="AW224" s="153">
        <v>8928214.3499999996</v>
      </c>
      <c r="AX224" s="153"/>
      <c r="AY224" s="153"/>
      <c r="AZ224" s="153"/>
      <c r="BA224" s="153"/>
      <c r="BB224" s="153"/>
      <c r="BC224" s="154"/>
      <c r="BD224" s="154"/>
      <c r="BE224" s="154"/>
      <c r="BF224" s="154"/>
      <c r="BG224" s="154"/>
      <c r="BH224" s="154"/>
      <c r="BI224" s="154"/>
      <c r="BJ224" s="154"/>
      <c r="BK224" s="154"/>
      <c r="BL224" s="154"/>
      <c r="BM224" s="154"/>
      <c r="BN224" s="193">
        <f t="shared" si="532"/>
        <v>4</v>
      </c>
      <c r="BO224" s="161">
        <f t="shared" si="532"/>
        <v>250076600.28749999</v>
      </c>
      <c r="BP224" s="192"/>
      <c r="BQ224" s="192"/>
      <c r="BR224" s="192"/>
      <c r="BS224" s="192"/>
      <c r="BT224" s="156"/>
      <c r="BU224" s="156"/>
      <c r="BV224" s="156"/>
      <c r="BW224" s="156"/>
      <c r="BX224" s="156"/>
      <c r="BY224" s="156"/>
      <c r="BZ224" s="156"/>
      <c r="CA224" s="156"/>
    </row>
    <row r="225" spans="1:79" ht="15" x14ac:dyDescent="0.2">
      <c r="A225" s="153" t="s">
        <v>262</v>
      </c>
      <c r="B225" s="153">
        <v>1</v>
      </c>
      <c r="C225" s="248">
        <v>253404213.65263155</v>
      </c>
      <c r="D225" s="153">
        <v>1</v>
      </c>
      <c r="E225" s="248">
        <v>9436147.3157894742</v>
      </c>
      <c r="F225" s="153">
        <v>1</v>
      </c>
      <c r="G225" s="248">
        <v>10205126.565789474</v>
      </c>
      <c r="H225" s="153">
        <v>1</v>
      </c>
      <c r="I225" s="248">
        <v>42308975.292105258</v>
      </c>
      <c r="J225" s="153">
        <v>1</v>
      </c>
      <c r="K225" s="248">
        <v>25183357.715789471</v>
      </c>
      <c r="L225" s="153">
        <v>1</v>
      </c>
      <c r="M225" s="248">
        <v>81912646.013157904</v>
      </c>
      <c r="N225" s="153">
        <v>1</v>
      </c>
      <c r="O225" s="249">
        <v>381589.06578947371</v>
      </c>
      <c r="P225" s="153">
        <v>1</v>
      </c>
      <c r="Q225" s="249">
        <v>3019089.0657894737</v>
      </c>
      <c r="R225" s="153">
        <v>1</v>
      </c>
      <c r="S225" s="249">
        <v>381589.06578947371</v>
      </c>
      <c r="T225" s="153">
        <v>1</v>
      </c>
      <c r="U225" s="249">
        <v>381589.06578947371</v>
      </c>
      <c r="V225" s="153">
        <v>1</v>
      </c>
      <c r="W225" s="249">
        <v>381589.06578947371</v>
      </c>
      <c r="X225" s="153">
        <v>1</v>
      </c>
      <c r="Y225" s="249">
        <v>381589.06578947371</v>
      </c>
      <c r="Z225" s="193">
        <v>1</v>
      </c>
      <c r="AA225" s="161">
        <f t="shared" si="531"/>
        <v>427377500.94999993</v>
      </c>
      <c r="AB225" s="156"/>
      <c r="AC225" s="156"/>
      <c r="AD225" s="156"/>
      <c r="AE225" s="156"/>
      <c r="AF225" s="156"/>
      <c r="AG225" s="156"/>
      <c r="AH225" s="156"/>
      <c r="AI225" s="156"/>
      <c r="AJ225" s="156"/>
      <c r="AK225" s="156"/>
      <c r="AL225" s="156"/>
      <c r="AM225" s="156"/>
      <c r="AO225" s="153" t="s">
        <v>262</v>
      </c>
      <c r="AP225" s="153">
        <v>1</v>
      </c>
      <c r="AQ225" s="273">
        <v>265596074.625</v>
      </c>
      <c r="AR225" s="153">
        <v>1</v>
      </c>
      <c r="AS225" s="153">
        <v>439060.6875</v>
      </c>
      <c r="AT225" s="153">
        <v>1</v>
      </c>
      <c r="AU225" s="153">
        <v>12741203.625</v>
      </c>
      <c r="AV225" s="153">
        <v>1</v>
      </c>
      <c r="AW225" s="153">
        <v>8928214.3499999996</v>
      </c>
      <c r="AX225" s="153"/>
      <c r="AY225" s="153"/>
      <c r="AZ225" s="153"/>
      <c r="BA225" s="153"/>
      <c r="BB225" s="153"/>
      <c r="BC225" s="154"/>
      <c r="BD225" s="154"/>
      <c r="BE225" s="154"/>
      <c r="BF225" s="154"/>
      <c r="BG225" s="154"/>
      <c r="BH225" s="154"/>
      <c r="BI225" s="154"/>
      <c r="BJ225" s="154"/>
      <c r="BK225" s="154"/>
      <c r="BL225" s="154"/>
      <c r="BM225" s="154"/>
      <c r="BN225" s="193">
        <f t="shared" si="532"/>
        <v>4</v>
      </c>
      <c r="BO225" s="161">
        <f t="shared" si="532"/>
        <v>287704553.28750002</v>
      </c>
      <c r="BP225" s="192"/>
      <c r="BQ225" s="192"/>
      <c r="BR225" s="192"/>
      <c r="BS225" s="192"/>
      <c r="BT225" s="156"/>
      <c r="BU225" s="156"/>
      <c r="BV225" s="156"/>
      <c r="BW225" s="156"/>
      <c r="BX225" s="156"/>
      <c r="BY225" s="156"/>
      <c r="BZ225" s="156"/>
      <c r="CA225" s="156"/>
    </row>
    <row r="226" spans="1:79" ht="15" x14ac:dyDescent="0.2">
      <c r="A226" s="153" t="s">
        <v>263</v>
      </c>
      <c r="B226" s="153">
        <v>1</v>
      </c>
      <c r="C226" s="248">
        <v>210185077.65263155</v>
      </c>
      <c r="D226" s="153">
        <v>1</v>
      </c>
      <c r="E226" s="248">
        <v>9436147.3157894742</v>
      </c>
      <c r="F226" s="153">
        <v>1</v>
      </c>
      <c r="G226" s="248">
        <v>10205126.565789474</v>
      </c>
      <c r="H226" s="153">
        <v>1</v>
      </c>
      <c r="I226" s="248">
        <v>42308975.292105258</v>
      </c>
      <c r="J226" s="153">
        <v>1</v>
      </c>
      <c r="K226" s="248">
        <v>67383357.715789467</v>
      </c>
      <c r="L226" s="153">
        <v>1</v>
      </c>
      <c r="M226" s="248">
        <v>81912646.013157904</v>
      </c>
      <c r="N226" s="153">
        <v>1</v>
      </c>
      <c r="O226" s="249">
        <v>381589.06578947371</v>
      </c>
      <c r="P226" s="153">
        <v>1</v>
      </c>
      <c r="Q226" s="249">
        <v>3019089.0657894737</v>
      </c>
      <c r="R226" s="153">
        <v>1</v>
      </c>
      <c r="S226" s="249">
        <v>381589.06578947371</v>
      </c>
      <c r="T226" s="153">
        <v>1</v>
      </c>
      <c r="U226" s="249">
        <v>381589.06578947371</v>
      </c>
      <c r="V226" s="153">
        <v>1</v>
      </c>
      <c r="W226" s="249">
        <v>381589.06578947371</v>
      </c>
      <c r="X226" s="153">
        <v>1</v>
      </c>
      <c r="Y226" s="249">
        <v>381589.06578947371</v>
      </c>
      <c r="Z226" s="193">
        <v>1</v>
      </c>
      <c r="AA226" s="161">
        <f t="shared" si="531"/>
        <v>426358364.94999987</v>
      </c>
      <c r="AB226" s="156"/>
      <c r="AC226" s="156"/>
      <c r="AD226" s="156"/>
      <c r="AE226" s="156"/>
      <c r="AF226" s="156"/>
      <c r="AG226" s="156"/>
      <c r="AH226" s="156"/>
      <c r="AI226" s="156"/>
      <c r="AJ226" s="156"/>
      <c r="AK226" s="156"/>
      <c r="AL226" s="156"/>
      <c r="AM226" s="156"/>
      <c r="AO226" s="153" t="s">
        <v>263</v>
      </c>
      <c r="AP226" s="153">
        <v>1</v>
      </c>
      <c r="AQ226" s="273">
        <v>201382667.625</v>
      </c>
      <c r="AR226" s="153">
        <v>1</v>
      </c>
      <c r="AS226" s="153">
        <v>439060.6875</v>
      </c>
      <c r="AT226" s="153">
        <v>1</v>
      </c>
      <c r="AU226" s="153">
        <v>26419194.625</v>
      </c>
      <c r="AV226" s="153">
        <v>1</v>
      </c>
      <c r="AW226" s="153">
        <v>8928214.3499999996</v>
      </c>
      <c r="AX226" s="153"/>
      <c r="AY226" s="153"/>
      <c r="AZ226" s="153"/>
      <c r="BA226" s="153"/>
      <c r="BB226" s="153"/>
      <c r="BC226" s="154"/>
      <c r="BD226" s="154"/>
      <c r="BE226" s="154"/>
      <c r="BF226" s="154"/>
      <c r="BG226" s="154"/>
      <c r="BH226" s="154"/>
      <c r="BI226" s="154"/>
      <c r="BJ226" s="154"/>
      <c r="BK226" s="154"/>
      <c r="BL226" s="154"/>
      <c r="BM226" s="154"/>
      <c r="BN226" s="193">
        <f t="shared" si="532"/>
        <v>4</v>
      </c>
      <c r="BO226" s="161">
        <f t="shared" si="532"/>
        <v>237169137.28749999</v>
      </c>
      <c r="BP226" s="192"/>
      <c r="BQ226" s="192"/>
      <c r="BR226" s="192"/>
      <c r="BS226" s="192"/>
      <c r="BT226" s="156"/>
      <c r="BU226" s="156"/>
      <c r="BV226" s="156"/>
      <c r="BW226" s="156"/>
      <c r="BX226" s="156"/>
      <c r="BY226" s="156"/>
      <c r="BZ226" s="156"/>
      <c r="CA226" s="156"/>
    </row>
    <row r="227" spans="1:79" ht="15" x14ac:dyDescent="0.2">
      <c r="A227" s="153" t="s">
        <v>264</v>
      </c>
      <c r="B227" s="153">
        <v>1</v>
      </c>
      <c r="C227" s="248">
        <v>165521107.84999999</v>
      </c>
      <c r="D227" s="153">
        <v>1</v>
      </c>
      <c r="E227" s="248">
        <v>9054558.25</v>
      </c>
      <c r="F227" s="153">
        <v>1</v>
      </c>
      <c r="G227" s="248">
        <v>9823537.5</v>
      </c>
      <c r="H227" s="153">
        <v>1</v>
      </c>
      <c r="I227" s="248">
        <v>9275972.6999999993</v>
      </c>
      <c r="J227" s="153">
        <v>1</v>
      </c>
      <c r="K227" s="248">
        <v>24801768.649999999</v>
      </c>
      <c r="L227" s="153">
        <v>1</v>
      </c>
      <c r="M227" s="248">
        <v>0</v>
      </c>
      <c r="N227" s="153">
        <v>1</v>
      </c>
      <c r="O227" s="249">
        <v>0</v>
      </c>
      <c r="P227" s="153">
        <v>1</v>
      </c>
      <c r="Q227" s="249">
        <v>2637500</v>
      </c>
      <c r="R227" s="153">
        <v>1</v>
      </c>
      <c r="S227" s="249">
        <v>0</v>
      </c>
      <c r="T227" s="153">
        <v>1</v>
      </c>
      <c r="U227" s="249">
        <v>0</v>
      </c>
      <c r="V227" s="153">
        <v>1</v>
      </c>
      <c r="W227" s="249">
        <v>0</v>
      </c>
      <c r="X227" s="153">
        <v>1</v>
      </c>
      <c r="Y227" s="249">
        <v>0</v>
      </c>
      <c r="Z227" s="193">
        <v>1</v>
      </c>
      <c r="AA227" s="161">
        <f t="shared" si="531"/>
        <v>221114444.94999999</v>
      </c>
      <c r="AB227" s="156"/>
      <c r="AC227" s="156"/>
      <c r="AD227" s="156"/>
      <c r="AE227" s="156"/>
      <c r="AF227" s="156"/>
      <c r="AG227" s="156"/>
      <c r="AH227" s="156"/>
      <c r="AI227" s="156"/>
      <c r="AJ227" s="156"/>
      <c r="AK227" s="156"/>
      <c r="AL227" s="156"/>
      <c r="AM227" s="156"/>
      <c r="AO227" s="153" t="s">
        <v>264</v>
      </c>
      <c r="AP227" s="153">
        <v>1</v>
      </c>
      <c r="AQ227" s="273">
        <v>163461855</v>
      </c>
      <c r="AR227" s="153">
        <v>1</v>
      </c>
      <c r="AS227" s="153">
        <v>0</v>
      </c>
      <c r="AT227" s="153">
        <v>1</v>
      </c>
      <c r="AU227" s="153">
        <v>-30900</v>
      </c>
      <c r="AV227" s="153">
        <v>1</v>
      </c>
      <c r="AW227" s="153">
        <v>8542230.5999999996</v>
      </c>
      <c r="AX227" s="153"/>
      <c r="AY227" s="153"/>
      <c r="AZ227" s="153"/>
      <c r="BA227" s="153"/>
      <c r="BB227" s="153"/>
      <c r="BC227" s="154"/>
      <c r="BD227" s="154"/>
      <c r="BE227" s="154"/>
      <c r="BF227" s="154"/>
      <c r="BG227" s="154"/>
      <c r="BH227" s="154"/>
      <c r="BI227" s="154"/>
      <c r="BJ227" s="154"/>
      <c r="BK227" s="154"/>
      <c r="BL227" s="154"/>
      <c r="BM227" s="154"/>
      <c r="BN227" s="193">
        <f t="shared" si="532"/>
        <v>4</v>
      </c>
      <c r="BO227" s="161">
        <f t="shared" si="532"/>
        <v>171973185.59999999</v>
      </c>
      <c r="BP227" s="192"/>
      <c r="BQ227" s="192"/>
      <c r="BR227" s="192"/>
      <c r="BS227" s="192"/>
      <c r="BT227" s="156"/>
      <c r="BU227" s="156"/>
      <c r="BV227" s="156"/>
      <c r="BW227" s="156"/>
      <c r="BX227" s="156"/>
      <c r="BY227" s="156"/>
      <c r="BZ227" s="156"/>
      <c r="CA227" s="156"/>
    </row>
    <row r="228" spans="1:79" x14ac:dyDescent="0.2">
      <c r="A228" s="158" t="s">
        <v>265</v>
      </c>
      <c r="B228" s="155">
        <f t="shared" ref="B228:AM228" si="533">SUM(B207:B227)</f>
        <v>20</v>
      </c>
      <c r="C228" s="155">
        <f t="shared" si="533"/>
        <v>4150318446.250001</v>
      </c>
      <c r="D228" s="155">
        <f t="shared" si="533"/>
        <v>20</v>
      </c>
      <c r="E228" s="155">
        <f t="shared" si="533"/>
        <v>291974891.24999994</v>
      </c>
      <c r="F228" s="155">
        <f t="shared" si="533"/>
        <v>20</v>
      </c>
      <c r="G228" s="155">
        <f t="shared" si="533"/>
        <v>203720942.24999994</v>
      </c>
      <c r="H228" s="155">
        <f t="shared" si="533"/>
        <v>20</v>
      </c>
      <c r="I228" s="155">
        <f t="shared" si="533"/>
        <v>866703327.24999952</v>
      </c>
      <c r="J228" s="155">
        <f t="shared" si="533"/>
        <v>20</v>
      </c>
      <c r="K228" s="155">
        <f t="shared" si="533"/>
        <v>1075006859.2499995</v>
      </c>
      <c r="L228" s="155">
        <f t="shared" si="533"/>
        <v>20</v>
      </c>
      <c r="M228" s="155">
        <f t="shared" si="533"/>
        <v>1556340274.2499995</v>
      </c>
      <c r="N228" s="155">
        <f t="shared" si="533"/>
        <v>20</v>
      </c>
      <c r="O228" s="155">
        <f t="shared" si="533"/>
        <v>7250192.2500000037</v>
      </c>
      <c r="P228" s="155">
        <f t="shared" si="533"/>
        <v>20</v>
      </c>
      <c r="Q228" s="155">
        <f t="shared" si="533"/>
        <v>60000192.250000007</v>
      </c>
      <c r="R228" s="155">
        <f t="shared" si="533"/>
        <v>20</v>
      </c>
      <c r="S228" s="155">
        <f t="shared" si="533"/>
        <v>7250192.2500000037</v>
      </c>
      <c r="T228" s="155">
        <f t="shared" si="533"/>
        <v>20</v>
      </c>
      <c r="U228" s="155">
        <f t="shared" si="533"/>
        <v>7250192.2500000037</v>
      </c>
      <c r="V228" s="155">
        <f t="shared" si="533"/>
        <v>20</v>
      </c>
      <c r="W228" s="155">
        <f t="shared" si="533"/>
        <v>7250192.2500000037</v>
      </c>
      <c r="X228" s="155">
        <f t="shared" si="533"/>
        <v>20</v>
      </c>
      <c r="Y228" s="155">
        <f t="shared" si="533"/>
        <v>7250192.2500000037</v>
      </c>
      <c r="Z228" s="155">
        <f t="shared" si="533"/>
        <v>20</v>
      </c>
      <c r="AA228" s="161">
        <f t="shared" si="533"/>
        <v>8240315893.9999971</v>
      </c>
      <c r="AB228" s="155">
        <f t="shared" si="533"/>
        <v>0</v>
      </c>
      <c r="AC228" s="155">
        <f t="shared" si="533"/>
        <v>0</v>
      </c>
      <c r="AD228" s="155">
        <f t="shared" si="533"/>
        <v>0</v>
      </c>
      <c r="AE228" s="155">
        <f t="shared" si="533"/>
        <v>0</v>
      </c>
      <c r="AF228" s="155">
        <f t="shared" si="533"/>
        <v>0</v>
      </c>
      <c r="AG228" s="155">
        <f t="shared" si="533"/>
        <v>0</v>
      </c>
      <c r="AH228" s="155">
        <f t="shared" si="533"/>
        <v>0</v>
      </c>
      <c r="AI228" s="155">
        <f t="shared" si="533"/>
        <v>0</v>
      </c>
      <c r="AJ228" s="155">
        <f t="shared" si="533"/>
        <v>0</v>
      </c>
      <c r="AK228" s="155">
        <f t="shared" si="533"/>
        <v>0</v>
      </c>
      <c r="AL228" s="155">
        <f t="shared" si="533"/>
        <v>0</v>
      </c>
      <c r="AM228" s="155">
        <f t="shared" si="533"/>
        <v>0</v>
      </c>
      <c r="AO228" s="158" t="s">
        <v>265</v>
      </c>
      <c r="AP228" s="155">
        <f t="shared" ref="AP228:BB228" si="534">SUM(AP207:AP227)</f>
        <v>20</v>
      </c>
      <c r="AQ228" s="155">
        <f t="shared" si="534"/>
        <v>4189740209</v>
      </c>
      <c r="AR228" s="155">
        <f t="shared" si="534"/>
        <v>20</v>
      </c>
      <c r="AS228" s="155">
        <f t="shared" si="534"/>
        <v>31294151</v>
      </c>
      <c r="AT228" s="155">
        <f t="shared" si="534"/>
        <v>20</v>
      </c>
      <c r="AU228" s="155">
        <f t="shared" si="534"/>
        <v>330209141</v>
      </c>
      <c r="AV228" s="155">
        <f t="shared" si="534"/>
        <v>20</v>
      </c>
      <c r="AW228" s="155">
        <f t="shared" si="534"/>
        <v>177020351.99999994</v>
      </c>
      <c r="AX228" s="155">
        <f t="shared" si="534"/>
        <v>0</v>
      </c>
      <c r="AY228" s="155">
        <f t="shared" si="534"/>
        <v>0</v>
      </c>
      <c r="AZ228" s="155">
        <f t="shared" si="534"/>
        <v>0</v>
      </c>
      <c r="BA228" s="155">
        <f t="shared" si="534"/>
        <v>0</v>
      </c>
      <c r="BB228" s="155">
        <f t="shared" si="534"/>
        <v>0</v>
      </c>
      <c r="BC228" s="155">
        <f>SUM(BC207:BC227)</f>
        <v>0</v>
      </c>
      <c r="BD228" s="155">
        <f t="shared" ref="BD228:BU228" si="535">SUM(BD207:BD227)</f>
        <v>0</v>
      </c>
      <c r="BE228" s="155">
        <f t="shared" si="535"/>
        <v>0</v>
      </c>
      <c r="BF228" s="155">
        <f t="shared" si="535"/>
        <v>0</v>
      </c>
      <c r="BG228" s="155">
        <f t="shared" si="535"/>
        <v>0</v>
      </c>
      <c r="BH228" s="155">
        <f t="shared" si="535"/>
        <v>0</v>
      </c>
      <c r="BI228" s="155">
        <f t="shared" si="535"/>
        <v>0</v>
      </c>
      <c r="BJ228" s="155">
        <f t="shared" si="535"/>
        <v>0</v>
      </c>
      <c r="BK228" s="155">
        <f t="shared" si="535"/>
        <v>0</v>
      </c>
      <c r="BL228" s="155">
        <f t="shared" si="535"/>
        <v>0</v>
      </c>
      <c r="BM228" s="155">
        <f t="shared" si="535"/>
        <v>0</v>
      </c>
      <c r="BN228" s="194">
        <f t="shared" si="535"/>
        <v>80</v>
      </c>
      <c r="BO228" s="162">
        <f t="shared" si="535"/>
        <v>4728263853</v>
      </c>
      <c r="BP228" s="155">
        <f t="shared" si="535"/>
        <v>0</v>
      </c>
      <c r="BQ228" s="155">
        <f t="shared" si="535"/>
        <v>0</v>
      </c>
      <c r="BR228" s="155">
        <f t="shared" si="535"/>
        <v>0</v>
      </c>
      <c r="BS228" s="155">
        <f t="shared" si="535"/>
        <v>0</v>
      </c>
      <c r="BT228" s="155">
        <f t="shared" si="535"/>
        <v>0</v>
      </c>
      <c r="BU228" s="155">
        <f t="shared" si="535"/>
        <v>0</v>
      </c>
      <c r="BV228" s="155">
        <f t="shared" ref="BV228:CA228" si="536">SUM(BV207:BV227)</f>
        <v>0</v>
      </c>
      <c r="BW228" s="155">
        <f t="shared" si="536"/>
        <v>0</v>
      </c>
      <c r="BX228" s="155">
        <f t="shared" si="536"/>
        <v>0</v>
      </c>
      <c r="BY228" s="155">
        <f t="shared" si="536"/>
        <v>0</v>
      </c>
      <c r="BZ228" s="155">
        <f t="shared" si="536"/>
        <v>0</v>
      </c>
      <c r="CA228" s="155">
        <f t="shared" si="536"/>
        <v>0</v>
      </c>
    </row>
  </sheetData>
  <mergeCells count="282">
    <mergeCell ref="BV205:CA205"/>
    <mergeCell ref="AZ205:BA205"/>
    <mergeCell ref="BB205:BC205"/>
    <mergeCell ref="BD205:BE205"/>
    <mergeCell ref="BF205:BG205"/>
    <mergeCell ref="BH205:BI205"/>
    <mergeCell ref="BJ205:BK205"/>
    <mergeCell ref="BL205:BM205"/>
    <mergeCell ref="BN205:BO205"/>
    <mergeCell ref="BP205:BU205"/>
    <mergeCell ref="B202:CA202"/>
    <mergeCell ref="B203:CA203"/>
    <mergeCell ref="A205:A206"/>
    <mergeCell ref="B205:C205"/>
    <mergeCell ref="D205:E205"/>
    <mergeCell ref="F205:G205"/>
    <mergeCell ref="H205:I205"/>
    <mergeCell ref="J205:K205"/>
    <mergeCell ref="L205:M205"/>
    <mergeCell ref="N205:O205"/>
    <mergeCell ref="P205:Q205"/>
    <mergeCell ref="R205:S205"/>
    <mergeCell ref="T205:U205"/>
    <mergeCell ref="V205:W205"/>
    <mergeCell ref="X205:Y205"/>
    <mergeCell ref="Z205:AA205"/>
    <mergeCell ref="AB205:AG205"/>
    <mergeCell ref="AH205:AM205"/>
    <mergeCell ref="AO205:AO206"/>
    <mergeCell ref="AP205:AQ205"/>
    <mergeCell ref="AR205:AS205"/>
    <mergeCell ref="AT205:AU205"/>
    <mergeCell ref="AV205:AW205"/>
    <mergeCell ref="AX205:AY205"/>
    <mergeCell ref="B34:CA34"/>
    <mergeCell ref="BY4:CA4"/>
    <mergeCell ref="A4:BX4"/>
    <mergeCell ref="BY1:CA1"/>
    <mergeCell ref="BY2:CA2"/>
    <mergeCell ref="BY3:CA3"/>
    <mergeCell ref="A1:BX1"/>
    <mergeCell ref="A2:BX2"/>
    <mergeCell ref="A3:BX3"/>
    <mergeCell ref="A5:AM5"/>
    <mergeCell ref="AO5:CA5"/>
    <mergeCell ref="A9:A10"/>
    <mergeCell ref="B9:C9"/>
    <mergeCell ref="D9:E9"/>
    <mergeCell ref="F9:G9"/>
    <mergeCell ref="H9:I9"/>
    <mergeCell ref="J9:K9"/>
    <mergeCell ref="L9:M9"/>
    <mergeCell ref="B6:CA6"/>
    <mergeCell ref="Z9:AA9"/>
    <mergeCell ref="AH9:AM9"/>
    <mergeCell ref="AO9:AO10"/>
    <mergeCell ref="AP9:AQ9"/>
    <mergeCell ref="N9:O9"/>
    <mergeCell ref="P9:Q9"/>
    <mergeCell ref="R9:S9"/>
    <mergeCell ref="T9:U9"/>
    <mergeCell ref="V9:W9"/>
    <mergeCell ref="X9:Y9"/>
    <mergeCell ref="BD9:BE9"/>
    <mergeCell ref="BF9:BG9"/>
    <mergeCell ref="BH9:BI9"/>
    <mergeCell ref="BJ9:BK9"/>
    <mergeCell ref="BL9:BM9"/>
    <mergeCell ref="BV9:CA9"/>
    <mergeCell ref="BP9:BU9"/>
    <mergeCell ref="AR9:AS9"/>
    <mergeCell ref="AT9:AU9"/>
    <mergeCell ref="AV9:AW9"/>
    <mergeCell ref="AX9:AY9"/>
    <mergeCell ref="AZ9:BA9"/>
    <mergeCell ref="BB9:BC9"/>
    <mergeCell ref="AH37:AM37"/>
    <mergeCell ref="AO37:AO38"/>
    <mergeCell ref="A37:A38"/>
    <mergeCell ref="B37:C37"/>
    <mergeCell ref="D37:E37"/>
    <mergeCell ref="F37:G37"/>
    <mergeCell ref="H37:I37"/>
    <mergeCell ref="J37:K37"/>
    <mergeCell ref="L37:M37"/>
    <mergeCell ref="N37:O37"/>
    <mergeCell ref="P37:Q37"/>
    <mergeCell ref="AB37:AG37"/>
    <mergeCell ref="BL37:BM37"/>
    <mergeCell ref="BV37:CA37"/>
    <mergeCell ref="BN9:BO9"/>
    <mergeCell ref="Z37:AA37"/>
    <mergeCell ref="B7:CA7"/>
    <mergeCell ref="B35:CA35"/>
    <mergeCell ref="BN37:BO37"/>
    <mergeCell ref="BP37:BU37"/>
    <mergeCell ref="AB9:AG9"/>
    <mergeCell ref="AZ37:BA37"/>
    <mergeCell ref="BB37:BC37"/>
    <mergeCell ref="BD37:BE37"/>
    <mergeCell ref="BF37:BG37"/>
    <mergeCell ref="BH37:BI37"/>
    <mergeCell ref="BJ37:BK37"/>
    <mergeCell ref="AP37:AQ37"/>
    <mergeCell ref="AR37:AS37"/>
    <mergeCell ref="AT37:AU37"/>
    <mergeCell ref="AV37:AW37"/>
    <mergeCell ref="AX37:AY37"/>
    <mergeCell ref="R37:S37"/>
    <mergeCell ref="T37:U37"/>
    <mergeCell ref="V37:W37"/>
    <mergeCell ref="X37:Y37"/>
    <mergeCell ref="B62:CA62"/>
    <mergeCell ref="B63:CA63"/>
    <mergeCell ref="A65:A66"/>
    <mergeCell ref="B65:C65"/>
    <mergeCell ref="D65:E65"/>
    <mergeCell ref="F65:G65"/>
    <mergeCell ref="H65:I65"/>
    <mergeCell ref="J65:K65"/>
    <mergeCell ref="L65:M65"/>
    <mergeCell ref="N65:O65"/>
    <mergeCell ref="AB65:AG65"/>
    <mergeCell ref="AH65:AM65"/>
    <mergeCell ref="AO65:AO66"/>
    <mergeCell ref="AP65:AQ65"/>
    <mergeCell ref="AR65:AS65"/>
    <mergeCell ref="AT65:AU65"/>
    <mergeCell ref="P65:Q65"/>
    <mergeCell ref="R65:S65"/>
    <mergeCell ref="T65:U65"/>
    <mergeCell ref="V65:W65"/>
    <mergeCell ref="X65:Y65"/>
    <mergeCell ref="Z65:AA65"/>
    <mergeCell ref="BH65:BI65"/>
    <mergeCell ref="BJ65:BK65"/>
    <mergeCell ref="BL65:BM65"/>
    <mergeCell ref="BN65:BO65"/>
    <mergeCell ref="BP65:BU65"/>
    <mergeCell ref="BV65:CA65"/>
    <mergeCell ref="AV65:AW65"/>
    <mergeCell ref="AX65:AY65"/>
    <mergeCell ref="AZ65:BA65"/>
    <mergeCell ref="BB65:BC65"/>
    <mergeCell ref="BD65:BE65"/>
    <mergeCell ref="BF65:BG65"/>
    <mergeCell ref="B90:CA90"/>
    <mergeCell ref="B91:CA91"/>
    <mergeCell ref="A93:A94"/>
    <mergeCell ref="B93:C93"/>
    <mergeCell ref="D93:E93"/>
    <mergeCell ref="F93:G93"/>
    <mergeCell ref="H93:I93"/>
    <mergeCell ref="J93:K93"/>
    <mergeCell ref="L93:M93"/>
    <mergeCell ref="N93:O93"/>
    <mergeCell ref="AB93:AG93"/>
    <mergeCell ref="AH93:AM93"/>
    <mergeCell ref="AO93:AO94"/>
    <mergeCell ref="AP93:AQ93"/>
    <mergeCell ref="AR93:AS93"/>
    <mergeCell ref="AT93:AU93"/>
    <mergeCell ref="P93:Q93"/>
    <mergeCell ref="R93:S93"/>
    <mergeCell ref="T93:U93"/>
    <mergeCell ref="V93:W93"/>
    <mergeCell ref="X93:Y93"/>
    <mergeCell ref="Z93:AA93"/>
    <mergeCell ref="BH93:BI93"/>
    <mergeCell ref="BJ93:BK93"/>
    <mergeCell ref="BL93:BM93"/>
    <mergeCell ref="BN93:BO93"/>
    <mergeCell ref="BP93:BU93"/>
    <mergeCell ref="BV93:CA93"/>
    <mergeCell ref="AV93:AW93"/>
    <mergeCell ref="AX93:AY93"/>
    <mergeCell ref="AZ93:BA93"/>
    <mergeCell ref="BB93:BC93"/>
    <mergeCell ref="BD93:BE93"/>
    <mergeCell ref="BF93:BG93"/>
    <mergeCell ref="B118:CA118"/>
    <mergeCell ref="B119:CA119"/>
    <mergeCell ref="A121:A122"/>
    <mergeCell ref="B121:C121"/>
    <mergeCell ref="D121:E121"/>
    <mergeCell ref="F121:G121"/>
    <mergeCell ref="H121:I121"/>
    <mergeCell ref="J121:K121"/>
    <mergeCell ref="L121:M121"/>
    <mergeCell ref="N121:O121"/>
    <mergeCell ref="AB121:AG121"/>
    <mergeCell ref="AH121:AM121"/>
    <mergeCell ref="AO121:AO122"/>
    <mergeCell ref="AP121:AQ121"/>
    <mergeCell ref="AR121:AS121"/>
    <mergeCell ref="AT121:AU121"/>
    <mergeCell ref="P121:Q121"/>
    <mergeCell ref="R121:S121"/>
    <mergeCell ref="T121:U121"/>
    <mergeCell ref="V121:W121"/>
    <mergeCell ref="X121:Y121"/>
    <mergeCell ref="Z121:AA121"/>
    <mergeCell ref="BH121:BI121"/>
    <mergeCell ref="BJ121:BK121"/>
    <mergeCell ref="BL121:BM121"/>
    <mergeCell ref="BN121:BO121"/>
    <mergeCell ref="BP121:BU121"/>
    <mergeCell ref="BV121:CA121"/>
    <mergeCell ref="AV121:AW121"/>
    <mergeCell ref="AX121:AY121"/>
    <mergeCell ref="AZ121:BA121"/>
    <mergeCell ref="BB121:BC121"/>
    <mergeCell ref="BD121:BE121"/>
    <mergeCell ref="BF121:BG121"/>
    <mergeCell ref="B146:CA146"/>
    <mergeCell ref="B147:CA147"/>
    <mergeCell ref="A149:A150"/>
    <mergeCell ref="B149:C149"/>
    <mergeCell ref="D149:E149"/>
    <mergeCell ref="F149:G149"/>
    <mergeCell ref="H149:I149"/>
    <mergeCell ref="J149:K149"/>
    <mergeCell ref="L149:M149"/>
    <mergeCell ref="N149:O149"/>
    <mergeCell ref="AB149:AG149"/>
    <mergeCell ref="AH149:AM149"/>
    <mergeCell ref="AO149:AO150"/>
    <mergeCell ref="AP149:AQ149"/>
    <mergeCell ref="AR149:AS149"/>
    <mergeCell ref="AT149:AU149"/>
    <mergeCell ref="P149:Q149"/>
    <mergeCell ref="R149:S149"/>
    <mergeCell ref="T149:U149"/>
    <mergeCell ref="V149:W149"/>
    <mergeCell ref="X149:Y149"/>
    <mergeCell ref="Z149:AA149"/>
    <mergeCell ref="BH149:BI149"/>
    <mergeCell ref="BJ149:BK149"/>
    <mergeCell ref="BL149:BM149"/>
    <mergeCell ref="BN149:BO149"/>
    <mergeCell ref="BP149:BU149"/>
    <mergeCell ref="BV149:CA149"/>
    <mergeCell ref="AV149:AW149"/>
    <mergeCell ref="AX149:AY149"/>
    <mergeCell ref="AZ149:BA149"/>
    <mergeCell ref="BB149:BC149"/>
    <mergeCell ref="BD149:BE149"/>
    <mergeCell ref="BF149:BG149"/>
    <mergeCell ref="B174:CA174"/>
    <mergeCell ref="B175:CA175"/>
    <mergeCell ref="A177:A178"/>
    <mergeCell ref="B177:C177"/>
    <mergeCell ref="D177:E177"/>
    <mergeCell ref="F177:G177"/>
    <mergeCell ref="H177:I177"/>
    <mergeCell ref="J177:K177"/>
    <mergeCell ref="L177:M177"/>
    <mergeCell ref="N177:O177"/>
    <mergeCell ref="AB177:AG177"/>
    <mergeCell ref="AH177:AM177"/>
    <mergeCell ref="AO177:AO178"/>
    <mergeCell ref="AP177:AQ177"/>
    <mergeCell ref="AR177:AS177"/>
    <mergeCell ref="AT177:AU177"/>
    <mergeCell ref="P177:Q177"/>
    <mergeCell ref="R177:S177"/>
    <mergeCell ref="T177:U177"/>
    <mergeCell ref="V177:W177"/>
    <mergeCell ref="X177:Y177"/>
    <mergeCell ref="Z177:AA177"/>
    <mergeCell ref="BH177:BI177"/>
    <mergeCell ref="BJ177:BK177"/>
    <mergeCell ref="BL177:BM177"/>
    <mergeCell ref="BN177:BO177"/>
    <mergeCell ref="BP177:BU177"/>
    <mergeCell ref="BV177:CA177"/>
    <mergeCell ref="AV177:AW177"/>
    <mergeCell ref="AX177:AY177"/>
    <mergeCell ref="AZ177:BA177"/>
    <mergeCell ref="BB177:BC177"/>
    <mergeCell ref="BD177:BE177"/>
    <mergeCell ref="BF177:BG177"/>
  </mergeCells>
  <pageMargins left="0.7" right="0.7" top="0.75" bottom="0.75" header="0.3" footer="0.3"/>
  <pageSetup orientation="landscape" horizontalDpi="0" verticalDpi="0"/>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41"/>
  <sheetViews>
    <sheetView topLeftCell="A36" zoomScale="90" zoomScaleNormal="90" workbookViewId="0">
      <selection activeCell="B24" sqref="B24"/>
    </sheetView>
  </sheetViews>
  <sheetFormatPr baseColWidth="10" defaultColWidth="10.83203125" defaultRowHeight="14" x14ac:dyDescent="0.2"/>
  <cols>
    <col min="1" max="1" width="48.33203125" style="135" customWidth="1"/>
    <col min="2" max="2" width="73.5" style="135" customWidth="1"/>
    <col min="3" max="3" width="10.83203125" style="135"/>
    <col min="4" max="4" width="31.1640625" style="135" customWidth="1"/>
    <col min="5" max="5" width="70.1640625" style="135" customWidth="1"/>
    <col min="6" max="6" width="17.33203125" style="135" customWidth="1"/>
    <col min="7" max="8" width="21.83203125" style="135" customWidth="1"/>
    <col min="9" max="9" width="19.33203125" style="135" customWidth="1"/>
    <col min="10" max="10" width="42" style="135" customWidth="1"/>
    <col min="11" max="16384" width="10.83203125" style="135"/>
  </cols>
  <sheetData>
    <row r="1" spans="1:2" ht="25.5" customHeight="1" x14ac:dyDescent="0.2">
      <c r="A1" s="690" t="s">
        <v>115</v>
      </c>
      <c r="B1" s="691"/>
    </row>
    <row r="2" spans="1:2" ht="25.5" customHeight="1" x14ac:dyDescent="0.2">
      <c r="A2" s="692" t="s">
        <v>273</v>
      </c>
      <c r="B2" s="693"/>
    </row>
    <row r="3" spans="1:2" x14ac:dyDescent="0.2">
      <c r="A3" s="136" t="s">
        <v>274</v>
      </c>
      <c r="B3" s="136" t="s">
        <v>275</v>
      </c>
    </row>
    <row r="4" spans="1:2" x14ac:dyDescent="0.2">
      <c r="A4" s="137" t="s">
        <v>8</v>
      </c>
      <c r="B4" s="145" t="s">
        <v>276</v>
      </c>
    </row>
    <row r="5" spans="1:2" ht="105" x14ac:dyDescent="0.2">
      <c r="A5" s="137" t="s">
        <v>10</v>
      </c>
      <c r="B5" s="144" t="s">
        <v>277</v>
      </c>
    </row>
    <row r="6" spans="1:2" x14ac:dyDescent="0.2">
      <c r="A6" s="137" t="s">
        <v>7</v>
      </c>
      <c r="B6" s="694" t="s">
        <v>278</v>
      </c>
    </row>
    <row r="7" spans="1:2" x14ac:dyDescent="0.2">
      <c r="A7" s="137" t="s">
        <v>14</v>
      </c>
      <c r="B7" s="695"/>
    </row>
    <row r="8" spans="1:2" x14ac:dyDescent="0.2">
      <c r="A8" s="137" t="s">
        <v>15</v>
      </c>
      <c r="B8" s="695"/>
    </row>
    <row r="9" spans="1:2" x14ac:dyDescent="0.2">
      <c r="A9" s="137" t="s">
        <v>279</v>
      </c>
      <c r="B9" s="696"/>
    </row>
    <row r="10" spans="1:2" ht="30" x14ac:dyDescent="0.2">
      <c r="A10" s="137" t="s">
        <v>20</v>
      </c>
      <c r="B10" s="138" t="s">
        <v>280</v>
      </c>
    </row>
    <row r="11" spans="1:2" ht="30" x14ac:dyDescent="0.2">
      <c r="A11" s="137" t="s">
        <v>22</v>
      </c>
      <c r="B11" s="138" t="s">
        <v>281</v>
      </c>
    </row>
    <row r="12" spans="1:2" ht="60" x14ac:dyDescent="0.2">
      <c r="A12" s="137" t="s">
        <v>19</v>
      </c>
      <c r="B12" s="139" t="s">
        <v>282</v>
      </c>
    </row>
    <row r="13" spans="1:2" ht="30" x14ac:dyDescent="0.2">
      <c r="A13" s="137" t="s">
        <v>283</v>
      </c>
      <c r="B13" s="139" t="s">
        <v>284</v>
      </c>
    </row>
    <row r="14" spans="1:2" ht="30" x14ac:dyDescent="0.2">
      <c r="A14" s="137" t="s">
        <v>285</v>
      </c>
      <c r="B14" s="139" t="s">
        <v>286</v>
      </c>
    </row>
    <row r="15" spans="1:2" ht="72" customHeight="1" x14ac:dyDescent="0.2">
      <c r="A15" s="140" t="s">
        <v>287</v>
      </c>
      <c r="B15" s="141" t="s">
        <v>288</v>
      </c>
    </row>
    <row r="16" spans="1:2" ht="180" x14ac:dyDescent="0.2">
      <c r="A16" s="140" t="s">
        <v>289</v>
      </c>
      <c r="B16" s="142" t="s">
        <v>290</v>
      </c>
    </row>
    <row r="17" spans="1:2" ht="25.5" customHeight="1" x14ac:dyDescent="0.2">
      <c r="A17" s="692" t="s">
        <v>291</v>
      </c>
      <c r="B17" s="693"/>
    </row>
    <row r="18" spans="1:2" x14ac:dyDescent="0.2">
      <c r="A18" s="136" t="s">
        <v>274</v>
      </c>
      <c r="B18" s="136" t="s">
        <v>275</v>
      </c>
    </row>
    <row r="19" spans="1:2" x14ac:dyDescent="0.2">
      <c r="A19" s="137" t="s">
        <v>8</v>
      </c>
      <c r="B19" s="145" t="s">
        <v>276</v>
      </c>
    </row>
    <row r="20" spans="1:2" ht="105" x14ac:dyDescent="0.2">
      <c r="A20" s="137" t="s">
        <v>10</v>
      </c>
      <c r="B20" s="144" t="s">
        <v>277</v>
      </c>
    </row>
    <row r="21" spans="1:2" ht="30" x14ac:dyDescent="0.2">
      <c r="A21" s="137" t="s">
        <v>292</v>
      </c>
      <c r="B21" s="139" t="s">
        <v>293</v>
      </c>
    </row>
    <row r="22" spans="1:2" ht="45" x14ac:dyDescent="0.2">
      <c r="A22" s="137" t="s">
        <v>294</v>
      </c>
      <c r="B22" s="139" t="s">
        <v>295</v>
      </c>
    </row>
    <row r="23" spans="1:2" ht="60" x14ac:dyDescent="0.2">
      <c r="A23" s="137" t="s">
        <v>296</v>
      </c>
      <c r="B23" s="139" t="s">
        <v>297</v>
      </c>
    </row>
    <row r="24" spans="1:2" ht="30" x14ac:dyDescent="0.2">
      <c r="A24" s="137" t="s">
        <v>298</v>
      </c>
      <c r="B24" s="139" t="s">
        <v>299</v>
      </c>
    </row>
    <row r="25" spans="1:2" ht="30" x14ac:dyDescent="0.2">
      <c r="A25" s="137" t="s">
        <v>300</v>
      </c>
      <c r="B25" s="139" t="s">
        <v>301</v>
      </c>
    </row>
    <row r="26" spans="1:2" ht="46" customHeight="1" x14ac:dyDescent="0.2">
      <c r="A26" s="137" t="s">
        <v>302</v>
      </c>
      <c r="B26" s="143" t="s">
        <v>303</v>
      </c>
    </row>
    <row r="27" spans="1:2" ht="60" x14ac:dyDescent="0.2">
      <c r="A27" s="137" t="s">
        <v>126</v>
      </c>
      <c r="B27" s="143" t="s">
        <v>304</v>
      </c>
    </row>
    <row r="28" spans="1:2" ht="45" x14ac:dyDescent="0.2">
      <c r="A28" s="137" t="s">
        <v>305</v>
      </c>
      <c r="B28" s="143" t="s">
        <v>306</v>
      </c>
    </row>
    <row r="29" spans="1:2" ht="30" x14ac:dyDescent="0.2">
      <c r="A29" s="137" t="s">
        <v>307</v>
      </c>
      <c r="B29" s="143" t="s">
        <v>308</v>
      </c>
    </row>
    <row r="30" spans="1:2" ht="45" x14ac:dyDescent="0.2">
      <c r="A30" s="137" t="s">
        <v>309</v>
      </c>
      <c r="B30" s="143" t="s">
        <v>310</v>
      </c>
    </row>
    <row r="31" spans="1:2" ht="144" customHeight="1" x14ac:dyDescent="0.2">
      <c r="A31" s="137" t="s">
        <v>311</v>
      </c>
      <c r="B31" s="143" t="s">
        <v>312</v>
      </c>
    </row>
    <row r="32" spans="1:2" ht="30" x14ac:dyDescent="0.2">
      <c r="A32" s="137" t="s">
        <v>313</v>
      </c>
      <c r="B32" s="143" t="s">
        <v>314</v>
      </c>
    </row>
    <row r="33" spans="1:2" ht="30" x14ac:dyDescent="0.2">
      <c r="A33" s="137" t="s">
        <v>315</v>
      </c>
      <c r="B33" s="143" t="s">
        <v>316</v>
      </c>
    </row>
    <row r="34" spans="1:2" ht="30" x14ac:dyDescent="0.2">
      <c r="A34" s="137" t="s">
        <v>317</v>
      </c>
      <c r="B34" s="143" t="s">
        <v>318</v>
      </c>
    </row>
    <row r="35" spans="1:2" ht="30" x14ac:dyDescent="0.2">
      <c r="A35" s="137" t="s">
        <v>319</v>
      </c>
      <c r="B35" s="143" t="s">
        <v>320</v>
      </c>
    </row>
    <row r="36" spans="1:2" ht="90" x14ac:dyDescent="0.2">
      <c r="A36" s="137" t="s">
        <v>118</v>
      </c>
      <c r="B36" s="143" t="s">
        <v>321</v>
      </c>
    </row>
    <row r="37" spans="1:2" ht="45" x14ac:dyDescent="0.2">
      <c r="A37" s="137" t="s">
        <v>322</v>
      </c>
      <c r="B37" s="143" t="s">
        <v>323</v>
      </c>
    </row>
    <row r="38" spans="1:2" ht="45" x14ac:dyDescent="0.2">
      <c r="A38" s="140" t="s">
        <v>120</v>
      </c>
      <c r="B38" s="143" t="s">
        <v>324</v>
      </c>
    </row>
    <row r="39" spans="1:2" ht="25.5" customHeight="1" x14ac:dyDescent="0.2">
      <c r="A39" s="692" t="s">
        <v>325</v>
      </c>
      <c r="B39" s="693"/>
    </row>
    <row r="40" spans="1:2" x14ac:dyDescent="0.2">
      <c r="A40" s="690" t="s">
        <v>326</v>
      </c>
      <c r="B40" s="691"/>
    </row>
    <row r="41" spans="1:2" ht="72" customHeight="1" x14ac:dyDescent="0.2">
      <c r="A41" s="688" t="s">
        <v>327</v>
      </c>
      <c r="B41" s="689"/>
    </row>
  </sheetData>
  <mergeCells count="7">
    <mergeCell ref="A41:B41"/>
    <mergeCell ref="A1:B1"/>
    <mergeCell ref="A2:B2"/>
    <mergeCell ref="B6:B9"/>
    <mergeCell ref="A17:B17"/>
    <mergeCell ref="A39:B39"/>
    <mergeCell ref="A40:B40"/>
  </mergeCells>
  <pageMargins left="0.7" right="0.7" top="0.75" bottom="0.75" header="0.3" footer="0.3"/>
  <pageSetup orientation="landscape"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CD66EF4D399EC643B805E1B81FD7DB08" ma:contentTypeVersion="12" ma:contentTypeDescription="Crear nuevo documento." ma:contentTypeScope="" ma:versionID="8758c92883161d98d57f9ca4ab170ef5">
  <xsd:schema xmlns:xsd="http://www.w3.org/2001/XMLSchema" xmlns:xs="http://www.w3.org/2001/XMLSchema" xmlns:p="http://schemas.microsoft.com/office/2006/metadata/properties" xmlns:ns3="bea38547-d34c-4dfd-b958-4ddc302b48de" xmlns:ns4="fe9e2b3d-4c1d-4923-bca8-f2013ad4d455" targetNamespace="http://schemas.microsoft.com/office/2006/metadata/properties" ma:root="true" ma:fieldsID="8686ed13af4d6fc26ce55cddea3b7fe2" ns3:_="" ns4:_="">
    <xsd:import namespace="bea38547-d34c-4dfd-b958-4ddc302b48de"/>
    <xsd:import namespace="fe9e2b3d-4c1d-4923-bca8-f2013ad4d45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a38547-d34c-4dfd-b958-4ddc302b4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9e2b3d-4c1d-4923-bca8-f2013ad4d45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2.xml><?xml version="1.0" encoding="utf-8"?>
<ds:datastoreItem xmlns:ds="http://schemas.openxmlformats.org/officeDocument/2006/customXml" ds:itemID="{D0BE2B49-65C1-4DB6-80BB-19CCA2412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a38547-d34c-4dfd-b958-4ddc302b48de"/>
    <ds:schemaRef ds:uri="fe9e2b3d-4c1d-4923-bca8-f2013ad4d4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13</vt:i4>
      </vt:variant>
      <vt:variant>
        <vt:lpstr>Rangos con nombre</vt:lpstr>
      </vt:variant>
      <vt:variant>
        <vt:i4>5</vt:i4>
      </vt:variant>
    </vt:vector>
  </HeadingPairs>
  <TitlesOfParts>
    <vt:vector size="18" baseType="lpstr">
      <vt:lpstr>Meta 1..n</vt:lpstr>
      <vt:lpstr>Metas 2 PA proyecto</vt:lpstr>
      <vt:lpstr>Metas 3 PA proyecto</vt:lpstr>
      <vt:lpstr>Metas 4 PA proyecto</vt:lpstr>
      <vt:lpstr>Metas 5 PA proyecto (3)</vt:lpstr>
      <vt:lpstr>Metas 6 PA proyecto</vt:lpstr>
      <vt:lpstr>Indicadores PA</vt:lpstr>
      <vt:lpstr>Territorialización PA</vt:lpstr>
      <vt:lpstr>Instructivo</vt:lpstr>
      <vt:lpstr>Generalidades</vt:lpstr>
      <vt:lpstr>Hoja2</vt:lpstr>
      <vt:lpstr>Hoja13</vt:lpstr>
      <vt:lpstr>Hoja1</vt:lpstr>
      <vt:lpstr>'Metas 2 PA proyecto'!Área_de_impresión</vt:lpstr>
      <vt:lpstr>'Metas 3 PA proyecto'!Área_de_impresión</vt:lpstr>
      <vt:lpstr>'Metas 4 PA proyecto'!Área_de_impresión</vt:lpstr>
      <vt:lpstr>'Metas 5 PA proyecto (3)'!Área_de_impresión</vt:lpstr>
      <vt:lpstr>'Metas 6 PA proyecto'!Área_de_impresión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Catalina Puerta Velásquez</cp:lastModifiedBy>
  <cp:revision/>
  <cp:lastPrinted>2022-05-07T01:40:32Z</cp:lastPrinted>
  <dcterms:created xsi:type="dcterms:W3CDTF">2011-04-26T22:16:52Z</dcterms:created>
  <dcterms:modified xsi:type="dcterms:W3CDTF">2022-05-07T01:41:39Z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ies>
</file>