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865" firstSheet="4" activeTab="5"/>
  </bookViews>
  <sheets>
    <sheet name="VALIDACION" sheetId="1" state="hidden" r:id="rId1"/>
    <sheet name="Orientaciones y Asesorias" sheetId="2" r:id="rId2"/>
    <sheet name="Representacion juridica" sheetId="3" r:id="rId3"/>
    <sheet name="Seguimiento Representacion " sheetId="4" r:id="rId4"/>
    <sheet name="Ruta integral" sheetId="5" r:id="rId5"/>
    <sheet name="Seguimiento Ruta Integral" sheetId="6" r:id="rId6"/>
    <sheet name="URI" sheetId="7" r:id="rId7"/>
    <sheet name="Meta 1..n" sheetId="8" state="hidden" r:id="rId8"/>
    <sheet name="Iniciativas" sheetId="9" r:id="rId9"/>
    <sheet name="Indicadores PA" sheetId="10" r:id="rId10"/>
    <sheet name="Territorialización PA" sheetId="11" r:id="rId11"/>
    <sheet name="Instructivo" sheetId="12" r:id="rId12"/>
    <sheet name="Generalidades" sheetId="13" r:id="rId13"/>
    <sheet name="Hoja13" sheetId="14" state="hidden" r:id="rId14"/>
    <sheet name="Hoja1" sheetId="15" state="hidden" r:id="rId15"/>
  </sheets>
  <definedNames>
    <definedName name="_xlfn.IFERROR" hidden="1">#NAME?</definedName>
    <definedName name="_xlnm.Print_Area" localSheetId="8">#N/A</definedName>
    <definedName name="_xlnm.Print_Area" localSheetId="1">#N/A</definedName>
    <definedName name="_xlnm.Print_Area" localSheetId="2">#N/A</definedName>
    <definedName name="_xlnm.Print_Area" localSheetId="4">#N/A</definedName>
    <definedName name="_xlnm.Print_Area" localSheetId="3">#N/A</definedName>
    <definedName name="_xlnm.Print_Area" localSheetId="5">#N/A</definedName>
    <definedName name="_xlnm.Print_Area" localSheetId="6">#N/A</definedName>
  </definedNames>
  <calcPr fullCalcOnLoad="1"/>
</workbook>
</file>

<file path=xl/comments10.xml><?xml version="1.0" encoding="utf-8"?>
<comments xmlns="http://schemas.openxmlformats.org/spreadsheetml/2006/main">
  <authors>
    <author>Microsoft Office User</author>
    <author>PC</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5" authorId="1">
      <text>
        <r>
          <rPr>
            <b/>
            <sz val="9"/>
            <color indexed="8"/>
            <rFont val="Tahoma"/>
            <family val="2"/>
          </rPr>
          <t>PC:</t>
        </r>
        <r>
          <rPr>
            <sz val="9"/>
            <color indexed="8"/>
            <rFont val="Tahoma"/>
            <family val="2"/>
          </rPr>
          <t xml:space="preserve">
</t>
        </r>
        <r>
          <rPr>
            <sz val="9"/>
            <color indexed="8"/>
            <rFont val="Tahoma"/>
            <family val="2"/>
          </rPr>
          <t>Registrar la meta PDD</t>
        </r>
      </text>
    </comment>
  </commentList>
</comments>
</file>

<file path=xl/comments11.xml><?xml version="1.0" encoding="utf-8"?>
<comments xmlns="http://schemas.openxmlformats.org/spreadsheetml/2006/main">
  <authors>
    <author>Microsoft Office User</author>
  </authors>
  <commentList>
    <comment ref="AB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B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List>
</comments>
</file>

<file path=xl/comments2.xml><?xml version="1.0" encoding="utf-8"?>
<comments xmlns="http://schemas.openxmlformats.org/spreadsheetml/2006/main">
  <authors>
    <author>Microsoft Office User</author>
    <author/>
  </authors>
  <commentList>
    <comment ref="C32" authorId="0">
      <text>
        <r>
          <rPr>
            <b/>
            <sz val="14"/>
            <color indexed="8"/>
            <rFont val="Tahoma"/>
            <family val="2"/>
          </rPr>
          <t>Microsoft Office User:</t>
        </r>
        <r>
          <rPr>
            <sz val="14"/>
            <color indexed="8"/>
            <rFont val="Tahoma"/>
            <family val="2"/>
          </rPr>
          <t xml:space="preserve">
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<sst xmlns="http://schemas.openxmlformats.org/spreadsheetml/2006/main" count="2045" uniqueCount="585">
  <si>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</si>
  <si>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</si>
  <si>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</si>
  <si>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</si>
  <si>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</si>
  <si>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</si>
  <si>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</si>
  <si>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</si>
  <si>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</si>
  <si>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</si>
  <si>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</si>
  <si>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</si>
  <si>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</si>
  <si>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</si>
  <si>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</si>
  <si>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</si>
  <si>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</si>
  <si>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</si>
  <si>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</si>
  <si>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</si>
  <si>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</si>
  <si>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</si>
  <si>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</si>
  <si>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</si>
  <si>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</si>
  <si>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</si>
  <si>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</si>
  <si>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</si>
  <si>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</si>
  <si>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</si>
  <si>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</si>
  <si>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</si>
  <si>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</si>
  <si>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</si>
  <si>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</si>
  <si>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</si>
  <si>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</si>
  <si>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</si>
  <si>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</si>
  <si>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</si>
  <si>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</si>
  <si>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</si>
  <si>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</si>
  <si>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</si>
  <si>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</si>
  <si>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</si>
  <si>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</si>
  <si>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</si>
  <si>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</si>
  <si>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</si>
  <si>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</si>
  <si>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</si>
  <si>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</si>
  <si>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</si>
  <si>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</si>
  <si>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</si>
  <si>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</si>
  <si>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</si>
  <si>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</si>
  <si>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</si>
  <si>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</si>
  <si>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</si>
  <si>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</si>
  <si>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</si>
  <si>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</si>
  <si>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</si>
  <si>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</si>
  <si>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</si>
  <si>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</si>
  <si>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</si>
  <si>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</si>
  <si>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</si>
  <si>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</si>
  <si>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</si>
  <si>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</si>
  <si>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</si>
  <si>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</si>
  <si>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</si>
  <si>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</si>
  <si>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</si>
  <si>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</si>
  <si>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</si>
  <si>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</si>
  <si>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</si>
  <si>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</si>
  <si>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</si>
  <si>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</si>
  <si>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</si>
  <si>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</si>
  <si>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</si>
  <si>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</si>
  <si>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</si>
  <si>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</si>
  <si>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</si>
  <si>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</si>
  <si>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</si>
  <si>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</si>
  <si>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</si>
  <si>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</si>
  <si>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</si>
  <si>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</si>
  <si>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</si>
  <si>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</si>
  <si>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</si>
  <si>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</si>
  <si>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</si>
  <si>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</si>
  <si>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</si>
  <si>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</si>
  <si>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</si>
  <si>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</si>
  <si>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</si>
  <si>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</si>
  <si>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</si>
  <si>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</si>
  <si>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</si>
  <si>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</si>
  <si>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</si>
  <si>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</si>
  <si>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</si>
  <si>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</si>
  <si>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</si>
  <si>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</si>
  <si>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</si>
  <si>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</si>
  <si>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</si>
  <si>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</si>
  <si>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</si>
  <si>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</si>
  <si>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</si>
  <si>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</si>
  <si>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</si>
  <si>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</si>
  <si>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</si>
  <si>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</si>
  <si>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</si>
  <si>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</si>
  <si>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</si>
  <si>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</si>
  <si>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</si>
  <si>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</si>
  <si>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</si>
  <si>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</si>
  <si>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</si>
  <si>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</si>
  <si>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</si>
  <si>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</si>
  <si>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</si>
  <si>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</si>
  <si>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</si>
  <si>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</si>
  <si>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</si>
  <si>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</si>
  <si>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</si>
  <si>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</si>
  <si>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</si>
  <si>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</si>
  <si>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</si>
  <si>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</si>
  <si>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</si>
  <si>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</si>
  <si>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</si>
  <si>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</si>
  <si>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</si>
  <si>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</si>
  <si>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</si>
  <si>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</si>
  <si>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</si>
  <si>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</si>
  <si>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</si>
  <si>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</si>
  <si>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</si>
  <si>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</si>
  <si>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PRODUCTO INSTITUCIONAL:</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</si>
  <si>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</si>
  <si>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</si>
  <si>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</si>
  <si>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</si>
  <si>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</si>
  <si>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</si>
  <si>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</si>
  <si>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</si>
  <si>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</si>
  <si>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</si>
  <si>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</si>
  <si>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</si>
  <si>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</si>
  <si>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</si>
  <si>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</si>
  <si>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</si>
  <si>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</si>
  <si>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</si>
  <si>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</si>
  <si>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</si>
  <si>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</si>
  <si>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</si>
  <si>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</si>
  <si>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</si>
  <si>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</si>
  <si>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</si>
  <si>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</si>
  <si>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</si>
  <si>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</si>
  <si>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</si>
  <si>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</si>
  <si>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</si>
  <si>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</si>
  <si>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</si>
  <si>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</si>
  <si>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</si>
  <si>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</si>
  <si>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</si>
  <si>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</si>
  <si>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</si>
  <si>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</si>
  <si>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</si>
  <si>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</si>
  <si>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</si>
  <si>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</si>
  <si>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</si>
  <si>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</si>
  <si>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</si>
  <si>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</si>
  <si>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</si>
  <si>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</si>
  <si>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</si>
  <si>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</si>
  <si>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</si>
  <si>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</si>
  <si>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</si>
  <si>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</si>
  <si>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</si>
  <si>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</si>
  <si>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</si>
  <si>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</si>
  <si>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</si>
  <si>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</si>
  <si>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</si>
  <si>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</si>
  <si>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</si>
  <si>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</si>
  <si>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</si>
  <si>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</si>
  <si>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</si>
  <si>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</si>
  <si>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</si>
  <si>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</si>
  <si>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</si>
  <si>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</si>
  <si>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</si>
  <si>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</si>
  <si>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</si>
  <si>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</si>
  <si>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</si>
  <si>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</si>
  <si>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</si>
  <si>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</si>
  <si>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</si>
  <si>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</si>
  <si>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</si>
  <si>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</si>
  <si>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</si>
  <si>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</si>
  <si>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</si>
  <si>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</si>
  <si>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</si>
  <si>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</si>
  <si>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</si>
  <si>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</si>
  <si>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</si>
  <si>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</si>
  <si>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</si>
  <si>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</si>
  <si>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</si>
  <si>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</si>
  <si>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</si>
  <si>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</si>
  <si>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</si>
  <si>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</si>
  <si>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</si>
  <si>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</si>
  <si>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</si>
  <si>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</si>
  <si>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</si>
  <si>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</si>
  <si>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</si>
  <si>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</si>
  <si>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</si>
  <si>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</si>
  <si>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</si>
  <si>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</si>
  <si>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</si>
  <si>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</si>
  <si>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</si>
  <si>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</si>
  <si>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</si>
  <si>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</si>
  <si>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</si>
  <si>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</si>
  <si>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</si>
  <si>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</si>
  <si>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</si>
  <si>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</si>
  <si>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</si>
  <si>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</si>
  <si>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Infancia</t>
  </si>
  <si>
    <t>Mayores (Igual o superior a 60 años)</t>
  </si>
  <si>
    <t>Adultez (Entre 27 y 59 años)</t>
  </si>
  <si>
    <t>Juventud (Entre 14 y 27 años)</t>
  </si>
  <si>
    <t xml:space="preserve">Discapacidad </t>
  </si>
  <si>
    <t>LGBTI</t>
  </si>
  <si>
    <t xml:space="preserve">Indigena </t>
  </si>
  <si>
    <t>Afrodescendiente</t>
  </si>
  <si>
    <t>Raizal</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</si>
  <si>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</si>
  <si>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</si>
  <si>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</si>
  <si>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</si>
  <si>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</si>
  <si>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</si>
  <si>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</si>
  <si>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</si>
  <si>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</si>
  <si>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</si>
  <si>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</si>
  <si>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</si>
  <si>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</si>
  <si>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</si>
  <si>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</si>
  <si>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</si>
  <si>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</si>
  <si>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</si>
  <si>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</si>
  <si>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</si>
  <si>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</si>
  <si>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</si>
  <si>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</si>
  <si>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</si>
  <si>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</si>
  <si>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</si>
  <si>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</si>
  <si>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</si>
  <si>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</si>
  <si>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PESTAÑA No. 1 META 1..n</t>
  </si>
  <si>
    <t>PESTAÑA No. 2 SEGUIMIENTO INDICADORES</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</si>
  <si>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</si>
  <si>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</si>
  <si>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</si>
  <si>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</si>
  <si>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</si>
  <si>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</si>
  <si>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</si>
  <si>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</si>
  <si>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</si>
  <si>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</si>
  <si>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</si>
  <si>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</si>
  <si>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</si>
  <si>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</si>
  <si>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</si>
  <si>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</si>
  <si>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</si>
  <si>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</si>
  <si>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</si>
  <si>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</si>
  <si>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</si>
  <si>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</si>
  <si>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</si>
  <si>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</si>
  <si>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</si>
  <si>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</si>
  <si>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</si>
  <si>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</si>
  <si>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</si>
  <si>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</si>
  <si>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</si>
  <si>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</si>
  <si>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</si>
  <si>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</si>
  <si>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</si>
  <si>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</si>
  <si>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</si>
  <si>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</si>
  <si>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Este anexo, responde a la necesidad de plasmar la información correspondiente que las acciones (derivadas de metas PDD, metas proyecto de inversión, indicadores PMR, actividades) que se territorializan incluyendo el enfoque diferencial y según grupo etario.</t>
  </si>
  <si>
    <t>PROGRAMACIÓN</t>
  </si>
  <si>
    <t>0-5</t>
  </si>
  <si>
    <t>6-36</t>
  </si>
  <si>
    <t>13-17</t>
  </si>
  <si>
    <t>18-26</t>
  </si>
  <si>
    <t>27-59</t>
  </si>
  <si>
    <t>más de 59</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</si>
  <si>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</si>
  <si>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</si>
  <si>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</si>
  <si>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N/A</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</si>
  <si>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</si>
  <si>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</si>
  <si>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</si>
  <si>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</si>
  <si>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</si>
  <si>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</si>
  <si>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</si>
  <si>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</si>
  <si>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</si>
  <si>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 xml:space="preserve">Contribuir con la divulgación en las temáticas de derechos de las mujeres, acceso a la justicia y enfoque de género, en las entidades del Distrito
Realizar sensibilizaciones en género, justicia y derecho en los espacios concertados. </t>
  </si>
  <si>
    <t>Comité  - reuniones de articulación con participación de la SDMJ en marco de la EJG</t>
  </si>
  <si>
    <t xml:space="preserve">Documentos elaborados </t>
  </si>
  <si>
    <t>Sensibilizaciones de género, justicia y derecho de las mujeres</t>
  </si>
  <si>
    <t>Realizar a 35000 mujeres, orientaciones y asesorías socio jurídicas través de Casas de Justicia y escenarios de fiscalías (CAPIV, CAVIF y CAIVAS) y Sede</t>
  </si>
  <si>
    <t>Realizar atención en 7 Casas de Justicia con ruta integral</t>
  </si>
  <si>
    <t>Brindar en 3 URI priorizadas atención psicojurídica a mujeres víctimas de violencia.</t>
  </si>
  <si>
    <t>Realizar seguimiento al 100% de los casos que se atienden en 7 Casas de Justicia con ruta integral.</t>
  </si>
  <si>
    <t>X</t>
  </si>
  <si>
    <t>CONTRIBUCIÓN ACCESO EFECTIVO DE LAS MUJERES A LA JUSTICIA CON ENFOQUE DE GÉNERO Y DE LA RUTA INTEGRAL DE ATENCIÓN PARA EL ACCESO A LA JUSTICIA DE LAS MUJERES EN BOGOTÁ</t>
  </si>
  <si>
    <t>INSPIRAR CONFIANZA Y LEGITIMIDAD PARA VIVIR SIN MIEDO Y SER EPICENTRO DE CULTURA CIUDADANA, PAZ Y RECONCILIACIÓN</t>
  </si>
  <si>
    <t>Reducir la aceptación cultural e institucional del machismo y las violencias contra las mujeres y garantizar el acceso efectivo a la justicia</t>
  </si>
  <si>
    <t>Más mujeres viven una vida libre de violencias, se sienten seguras y acceden con  confianza  al  sistema de justicia</t>
  </si>
  <si>
    <t xml:space="preserve"> Presentar 4 iniciativas a favor del derecho a una vida libre de violencias y acceso a la justicia para las mujeres ante las instancias pertinentes</t>
  </si>
  <si>
    <t>Ejercer a 2770 casos nuevos asignados por Comité de Enlaces representacíón jurídica.</t>
  </si>
  <si>
    <t>Implementar en una (1) URI priorizada atención jurídica a mujeres víctimas de violencia en la vigencia 2022</t>
  </si>
  <si>
    <t>Casos nuevos de violencias contra las mujeres con representación jurídica en instancias judiciales y administrativas</t>
  </si>
  <si>
    <t>Contribuir a que el Sistema de información misional de la SDMujer se  consolide como la fuente de información oficial en la entidad, respecto a las actuaciones psicojurídicas brindadas en el marco de la Estrategia de Justicia de Genero-EJG-.</t>
  </si>
  <si>
    <t>Seguimiento registro atenciones en SiMisional módulos psicosocial y sociojurídico</t>
  </si>
  <si>
    <t>Elaborar boletinas de la gestión del Comité de Enlaces y/o documentos de casos que visibilicen las violencias contra las mujeres, el acceso a la administración de justicia y/o que orienten la atención adecuada en estos casos</t>
  </si>
  <si>
    <t>Suma</t>
  </si>
  <si>
    <t>Número de mujeres atendidas con perspectiva de género y derechos de las mujeres a través de Casas de Justicia y espacios de atención integral de la Fiscalía (CAPIV, CAIVAS)</t>
  </si>
  <si>
    <t>Representaciones creadas en simisional que cuentan con acta de compromiso y poder otorgado por la ciudadana</t>
  </si>
  <si>
    <t xml:space="preserve">Participar en espacios de articulación intrainstitucinal  e interinstitucional, en el marco de Justicia de Género. </t>
  </si>
  <si>
    <t>Revisión periódica de los consolidados generados en el simisional y generación de alertas para mejoras y/o ajustes en el registro
(Número de seguimientos  realizados/ Número de seguimientos programados)*100</t>
  </si>
  <si>
    <t>(Número de comités - reuniones de articulación en los que se participa /Número de comités  - reuniones de espacios de articulación programados)*100</t>
  </si>
  <si>
    <t>(No. de documentos elaborados /Número de documentos  programados)*100</t>
  </si>
  <si>
    <t>Documentos</t>
  </si>
  <si>
    <t>(Número de sensibilizaciones realizadas / Número de sensibilizaciones programadas) * 100</t>
  </si>
  <si>
    <t>Mensual</t>
  </si>
  <si>
    <t>Trimestral</t>
  </si>
  <si>
    <t>Correo resultado revisión simisional</t>
  </si>
  <si>
    <t>Reporte Simisional</t>
  </si>
  <si>
    <t>Evidencias de asistencia a reunión</t>
  </si>
  <si>
    <t>Listados de asistencia</t>
  </si>
  <si>
    <t>Realizar seguimiento al 100% de los casos activos de representación jurídica</t>
  </si>
  <si>
    <t>Versión: 08</t>
  </si>
  <si>
    <t>Fecha de Emisión: 4 de enero de 2022</t>
  </si>
  <si>
    <t>Fecha de Emisión:  4 de enero de 2022</t>
  </si>
  <si>
    <t xml:space="preserve">No. De la Meta / Descripción </t>
  </si>
  <si>
    <t>1.1.1 Realizar a 35000 mujeres, orientaciones y asesorías socio jurídicas través de Casas de Justicia y escenarios de fiscalías (CAPIV, CAVIF y CAIVAS) y Sede.</t>
  </si>
  <si>
    <t>1.1.2  Ejercer a 1500 casos nuevos asignados por Comité de Enlaces representación jurídica.</t>
  </si>
  <si>
    <t>1.1.3 Realizar seguimiento al 100% de los casos activos de representación jurídica.</t>
  </si>
  <si>
    <t xml:space="preserve">2.1.1 Realizar atención en 7 Casas de Justicia con ruta integral </t>
  </si>
  <si>
    <t>2.1.2  Realizar seguimiento al 100% de los casos que se atienden en 7 Casas de Justicia con ruta integral.</t>
  </si>
  <si>
    <t>2.1.3 Brindar en 3 URI priorizadas atención psicojurídica a mujeres víctimas de violencia .</t>
  </si>
  <si>
    <t>3.1.1 3.1 Emitir el 100% de los conceptos jurídicos relacionados con los derechos humanos de las mujeres del Distrito Capital.</t>
  </si>
  <si>
    <t>3.1.2 3.2 Presentar cuatro iniciativas a favor del derecho a una vida libre de violencias y acceso a la justicia para las mujeres ante las instancias pertinentes.</t>
  </si>
  <si>
    <t>PROG. DE COMPROMISOS</t>
  </si>
  <si>
    <t>MAGNITUD PROGRAMADA</t>
  </si>
  <si>
    <t>MAGNITUD EJECUTADA</t>
  </si>
  <si>
    <t>PROGRAMACION</t>
  </si>
  <si>
    <t>PLAN DE ACCION</t>
  </si>
  <si>
    <t>1. Brindar los servcios de orientacion y/o asesoria jurídica al 100% de las mujeres que demandan de estos servicios de la SDMujer en escenarios de fiscalia (Caivas, Capiv)</t>
  </si>
  <si>
    <t>2. Brindar los servcios de orientacion y/o asesoria jurídica al 100% de las mujeres que demandan de estos servicios de la SDMujer en Casas de justicia que no tiene implementada la ruta integral</t>
  </si>
  <si>
    <t>3. Iniciar la representación judicial y/o administrativa de casos nuevos</t>
  </si>
  <si>
    <t>Representaciones administrativas</t>
  </si>
  <si>
    <t>Representaciones penales</t>
  </si>
  <si>
    <t>Representaciones Familia</t>
  </si>
  <si>
    <t>Casos con actuaciones en el mes</t>
  </si>
  <si>
    <t xml:space="preserve">Casos abiertos (para gestionar) al finalizar el mes </t>
  </si>
  <si>
    <t>Atenciones Casas de justicia Ruta Integral Ciudad Bolívar</t>
  </si>
  <si>
    <t>Atenciones Casas de justicia Ruta Integral  Suba Ciudad Jardín</t>
  </si>
  <si>
    <t>Atenciones Casas de justicia Ruta Integral Barrios Unidos</t>
  </si>
  <si>
    <t>Atenciones Casas de justicia Ruta Integral Bosa</t>
  </si>
  <si>
    <t>Atenciones jurídicas en URI</t>
  </si>
  <si>
    <t>Atenciones psicosociales en URI</t>
  </si>
  <si>
    <t>6 (2 NUEVAS)</t>
  </si>
  <si>
    <t>2 (1 ADICIONAL)</t>
  </si>
  <si>
    <t>4. Implementar en 2 casas de justicia con ruta integral los servicios de la SDMujer</t>
  </si>
  <si>
    <t>5. Brindar los servcios de orientacion y/o asesoria jurídica al 100% de las mujeres que demandan de estos servicios de la SDMujer en Casas de justicia con ruta integral</t>
  </si>
  <si>
    <t>6. Brindar los servcios de acompañamiento psicosocial al 100% de las mujeres que demandan de estos servicios de la SDMujer en Casas de justicia con ruta integral</t>
  </si>
  <si>
    <t>7. Brindar los servcios psicojurídicos al 100% de las mujeres que demandan de estos servicios de la SDMujer en Casas de justicia con ruta integral</t>
  </si>
  <si>
    <t>8. Realizar el escalonamiento a los casos que cumplen con los criterios establecidos por la SDMujer y son atendidos por las abogadas en las Casas de Justicia con ruta integral</t>
  </si>
  <si>
    <t>9. Realizar seguimiento de acuerdo con los criterios establecidos por la SDMujer a los casos asignados a las abogadas del nivel de representación en Casas de justicia con ruta integral</t>
  </si>
  <si>
    <t>10. Brindar los servcios de orientacion y/o asesoria jurídica al 100% de las mujeres que demandan de estos servicios de la SDMujer en URI PUENTE ARANDA</t>
  </si>
  <si>
    <t>11. Brindar los servcios de orientacion y/o asesoria jurídica al 100% de las mujeres que demandan de estos servicios de la SDMujer en URI BOSA</t>
  </si>
  <si>
    <t>12. Brindar los servcios de acompañamiento psicosocial al 100% de las mujeres que demandan de estos servicios de la SDMujer en URI PUENTE ARANDA</t>
  </si>
  <si>
    <t>13. Brindar los servcios de acompañamiento psicosocial al 100% de las mujeres que demandan de estos servicios de la SDMujer en URI BOSA</t>
  </si>
  <si>
    <t>14. Presentar 1 iniciativa a favor del derecho a una vida libre de violencias y acceso a la justicia para las mujeres ante las instancias pertinentes</t>
  </si>
  <si>
    <t>Iniciar la representación judicial y/o administrativa de 2770 casos nuevos</t>
  </si>
  <si>
    <t>Casos de ruta integral que iniciaron representación en el periodo</t>
  </si>
  <si>
    <t>Atenciones realizadas en casas de justicia sin ruta integral y sede</t>
  </si>
  <si>
    <t>Mujeres atendidas por primera vez en alguno de los puntos de atención Casas de Justicia, escenarios de fiscalias (URI, Caivas y Capiv)</t>
  </si>
  <si>
    <t>Hombres atendidos en alguno de los puntos de atención Casas de Justicia, escenarios de fiscalias (URI, Caivas y Capiv)</t>
  </si>
  <si>
    <t>Intersexuales atendidos en alguno de los puntos de atención Casas de Justicia, escenarios de fiscalias (URI, Caivas y Capiv)</t>
  </si>
  <si>
    <t>Atenciones realizadas en escenarios de fiscalías (Caivas y Capiv)</t>
  </si>
  <si>
    <t>35. Número de mujeres atendidas con perspectiva de género y derechos de las mujeres a través de Casas de Justicia y espacios de atención integral de la Fiscalía (CAPIV, CAIVAS)</t>
  </si>
  <si>
    <t>Implementar en 7 casas de justicia priorizadas un modelo de atención con ruta integral para mujeres y garantizar la estrategia de justicia de género en 8 casas de justicia adicionales, Centros de Atención Penal Integral para Víctimas - CAPIV y Centros de Atención Integral a Víctimas de Abuso Sexual - CAIVAS</t>
  </si>
  <si>
    <t>Implementar una estrategia semi permanente para la protección de las mujeres víctimas de violencia y su acceso a la justicia en 3 Unidades de Reacción Inmediata -  URI de la Fiscalía General de la Nación y articulada a la línea  123 y Línea púrpura</t>
  </si>
  <si>
    <t xml:space="preserve"> Realizar atención con ruta integral en 7 Casas de Justicia</t>
  </si>
  <si>
    <t>Brindar atención psicojurídica a mujeres víctimas de violencia en 3 URI priorizadas.</t>
  </si>
  <si>
    <t>Creciente</t>
  </si>
  <si>
    <t>Porcentaje (Reporte seguimientos)</t>
  </si>
  <si>
    <t>Porcentaje (Reuniones)</t>
  </si>
  <si>
    <t>Porcentaje (Documentos)</t>
  </si>
  <si>
    <t>Porcentaje (Sensibilizaciones)</t>
  </si>
  <si>
    <t>10 y 11</t>
  </si>
  <si>
    <t>12 y 13</t>
  </si>
  <si>
    <t>1,2,10 y 11</t>
  </si>
  <si>
    <t>Número Casos nuevos</t>
  </si>
  <si>
    <t>Número Mujeres</t>
  </si>
  <si>
    <t>Número Hombres</t>
  </si>
  <si>
    <t>Número Intersexuales</t>
  </si>
  <si>
    <t>Número Atenciones</t>
  </si>
  <si>
    <t>Número Representaciones</t>
  </si>
  <si>
    <t>Número Casos</t>
  </si>
  <si>
    <t>Número Casas de justica</t>
  </si>
  <si>
    <t>Número Uri</t>
  </si>
  <si>
    <t>Atender a las mujeres que acuden por primera vez</t>
  </si>
  <si>
    <t>Atender a intersexuales que acuden por primera vez</t>
  </si>
  <si>
    <t>Realizar las atenciones que se demandan en este esenario</t>
  </si>
  <si>
    <t>Iniciar representacion en procesos administrativos</t>
  </si>
  <si>
    <t>Iniciar representacion en procesos penales</t>
  </si>
  <si>
    <t>Iniciar representacion en procesos familia</t>
  </si>
  <si>
    <t>Realizar las actuaciones respectivas de acuerdo con los procesos de representación</t>
  </si>
  <si>
    <t>Establecer los casos abiertos en representación</t>
  </si>
  <si>
    <t>Contribuir con el reconocimiento y la garantía, restablecimiento, de los derechos humanos de las mujeres del Distrito Capital, la eliminación de las causas estructurales de la violencia contra las mujeres y el acceso efectivo a la justicia.</t>
  </si>
  <si>
    <t>Nombre: CATALINA PUERTA VELÁSQUEZ</t>
  </si>
  <si>
    <t>Cargo: Lideresa Técnica Proyecto de Inversión 7672</t>
  </si>
  <si>
    <t>Nombre: LISA CRISTINA GÓMEZ CAMARGO</t>
  </si>
  <si>
    <t>Cargo: Subsecretaria de Fortalecimiento de Capacidades y Oportunidades</t>
  </si>
  <si>
    <t xml:space="preserve">Nombre: SANDRA LILIANA CALDERÓN / MARÍA DEL PILAR DUARTE </t>
  </si>
  <si>
    <t>Cargo: Contratistas</t>
  </si>
  <si>
    <t>Las mujeres se benefician con la implementación de la Ruta Integral en las Casas de Justicia, al poder acceder a atenciones socio jurídicas de orientación y asesoría especializadas, realizadas con enfoque de género y de derecho de las mujeres; adicionalmente, en los casos que lo requirieran pueden acceder al acompañamiento psicosocial especializado; de otra parte, las ciudadanas se benefician con el apoyo y acompañamiento para la activiación de ruta y/o articulación con las entidades respectivas.</t>
  </si>
  <si>
    <t xml:space="preserve">Acumulado del número de mujeres que reciben los serivicios por primera vez en la vigencia reportada. </t>
  </si>
  <si>
    <t>Se mantiene la presencia de la SDMujer con los servicios de atención sociojurídica especializada en todas las casas de justicia y escenarios de Fiscalía. Se cuenta con el personal idóneo para la prestación del servicio. Aún se brindan atenciones de manera virtual como presencial.</t>
  </si>
  <si>
    <t>6-12</t>
  </si>
  <si>
    <t>Programada para segundo semestre</t>
  </si>
  <si>
    <t>Atender hombres que acuden por primera vez</t>
  </si>
  <si>
    <t>18-28</t>
  </si>
  <si>
    <t>29-59</t>
  </si>
  <si>
    <t>Las mujeres pueden acceder al servicio gratuito de representación jurídica, siempre que cumplan con los criterios establecidos por la Res. 0435 de 2020, favoreciendo el acceso a la justicia y el restablecimiento de sus derechos o de sus familias en caso de feminicidio.</t>
  </si>
  <si>
    <t xml:space="preserve">En el periodo se realizó seguimiento a 88 casos que ya cuentan con representación jurídica y el equipo psicosocial adelantó seguimiento a 94 casos.
</t>
  </si>
  <si>
    <t>Las ciudadanas se han beneficiado al contar con el acompañamiento de las abogadas de ruta integral y litigio para el seguimiento de los casos que tienen asignada abogada de representación, así como para casos con acompañamiento psicosocial.</t>
  </si>
  <si>
    <t>Se realizó seguimiento al registro de los módulos Psicosocial y Sociojurídico de EJG.</t>
  </si>
  <si>
    <t>En el periodo, se presentaron 8 hombres a recibir atención en los diferentes escenarios (Casas de Justicia, URI, CAF)</t>
  </si>
  <si>
    <t>Se realizaron 418 atenciones en Casas de Justicia sin ruta integral y sede, para un acumulado en el trimestre de 875</t>
  </si>
  <si>
    <t>Se realizaron 178 atenciones en CAF (Caivas y Capiv), para un acumulado en el trimestre de 386</t>
  </si>
  <si>
    <t xml:space="preserve">Se mantiene la presencia de la SDMujer con los servicios de atención sociojurídica especializada en todas las casas de justicia y escenarios de Fiscalía. Se cuenta con el personal idóneo para la prestación del servicio. Se realiza atención presencial y virtual y en los casos que lo requieran se articula con otros servicios de la SDMujer.
Durante el mes de marzo se tuvo un incremento considerable en el número de mujeres atendidas superando la proyección que se tenía para el mes. </t>
  </si>
  <si>
    <t>Las mujeres se benefician al poder acceder a  los servicios de orienentación y asesoría sociojurídica en los diferentes espacios que estan ubicadas las 13 casas de justicia para las 20 localidades, así como atención especializada para atención a mujeres víctimas de violencia sexual en CAIVAS y  victimas de violencias en CAPIV.</t>
  </si>
  <si>
    <t>Se logró la articulación con representantes de la Fiscalía General de la Nación para trabajar en conjunto planes de contingencia que ayuden a evitar vencimiento de términos para libertad de los agresores privados de la libertad.
Se logra articulación con representantes del ministerio público (Personería y Procuraduría) con el fin de aunar esfuerzos para el fortalecimiento de los roles de los intervinientes en el proceso penal con miras a la protección efectiva y garantías de los derechos a las víctimas en el marco de la ley 906 de 2004.
Conformación del equipo de litigio en penal, lo que permitió la consolidación de este en materia de casos de VIF, delitos sexuales, feminicidios y tentativas de feminicidios, y del equipo de Familia y Administrativo en donde se puede destacar que las profesionales asignadas a estos tipos de casos han profundizado en el conocimiento de cada tipo, el manejo del enfoque de género en el desarrollo del procedimiento como representante de víctimas de mujeres víctimas de violencia de género.</t>
  </si>
  <si>
    <t xml:space="preserve">Como parte de las actividades de seguimiento al convenio interinstitucional con la Secretaría Distrital de Seguridad, Justicia y Convivencia, se realizó la inauguración de la Casa de Justicia de Ciudad Jardín- Suba y de Barrios Unidos con la Ruta integral para mujeres, con la presencia de a Alcaldesa y la Secretaria de la Mujer.
Se logró la articulación con el CRI cruce entre su base datos y la de la SDMujer en atenciones en cada una de las casas de justicia con ruta integral.
Se cuenta con el equipo de abogadas (Orientación, Asesoría y Representación), psicóloga y dinamizadora en cada casa de justicia con ruta integral. 
</t>
  </si>
  <si>
    <t>En el marco de la implementación de la estrategia y del Convenio 886-2021 suscrito por la SDMujer con UNODC, se dio inicio al proceso de fortalecimiento de capacidades de funcionarios y funcionarias de las Unidades de Redacción Inmediata -URI- y otros centros de atención de Fiscalía, para la garantía del acceso efectivo a la justicia de las mujeres víctimas de violencia. De los 5 módulos totales del proceso de fortalecimiento, durante el mes de marzo fueron implementados 3 de manera efectiva, con 97 funcionarios y funcionarias, dentro de los que se encuentran receptores y receptoras de denuncia, investigadores judiciales, fiscales, entre otros. La implementación de la estrategia psicojurídica en la URI Puente Aranda, aunada a este  ejercicio de capacitación de quienes además de la SDMujer, intervienen en los procesos de acceso y acompañamiento de las mujeres en la ruta de administración de justicia, constituye una apuesta por robustecer las herramientas para la garantía de la atención integral de las ciudadanas en estos espacios de atención y debe posibilitar un mayor impacto en la articulación de las acciones interinstitucionales y la respuesta oportuna frente a los casos.</t>
  </si>
  <si>
    <t>Las mujeres se benefician con la implementación de la estrategia de atención en la URI, al poder acceder a atenciones socio jurídicas de orientación y asesoría especializadas y acompañamiento en el proceso de denuncia, y en los casos que lo requieran pueden acceder al acompañamiento psicosocial especializado.</t>
  </si>
  <si>
    <t>Durante el periodo se realizó el cierre al seguimiento de la consultoria del año 2021, sobre mapeo jurisprudencial de acoso sexual, a partir de la cual se articula para una nueva consultoría que apoye la construcción de la propuesta normativa.</t>
  </si>
  <si>
    <t>Se realizaron 2 atenciones a población intersexual Casas de Justicia, escenarios de Fiscalía (URI, Caivas y Capiv)</t>
  </si>
  <si>
    <t xml:space="preserve"> </t>
  </si>
  <si>
    <t>Discapacidad: Auditiva 15; cognitiva 2; física: 41; Visual: 15; mental 10; sordocierga:4; multiple:11
Poblacional: Afrodesendiente: 25; negro:1; Rom:9.</t>
  </si>
  <si>
    <t>En abril 1.027 mujeres por primera vez y 114 mujeres que ya habian recibido atención en periodos anteriores en Casas de Justicia y CAF y URI, para un total de 1.141 mujeres.</t>
  </si>
  <si>
    <t xml:space="preserve">Se realizaron dos talleres, el primero el 7 de abril con las mujeres de la parte de administrativa de la Cárcel Distrital donde participaron 22 de ellas y la segunda con el DASC el 26 de abril donde participaron 108 servidores </t>
  </si>
  <si>
    <t>Se mantiene la presencia de la SDMujer con los servicios de atención sociojurídica especializada en todas las casas de justicia y escenarios de Fiscalía. Se cuenta con el personal idóneo para la prestación del servicio. Se realiza atención presencial (42%)  y virtual (58%) y en los casos que lo requieran se articula con otros servicios de la SDMujer.</t>
  </si>
  <si>
    <t>En abril se inició la representación a 72 procesos. En procesos administrativos 49 casos para Trámite de medida de protección; 19 procesos penales  (1 por feminicidio y 1 por tentativa de feminicidio) y 4  procesos de familia.</t>
  </si>
  <si>
    <t>Se logró la articulación con representantes de la Fiscalía General de la Nación para trabajar en conjunto planes de contingencia que ayuden a evitar vencimiento de términos para libertad de los agresores privados de la libertad.
Se logra articulación con representantes del ministerio público (Personería y Procuraduría) con el fin de aunar esfuerzos para el fortalecimiento de los roles de los intervinientes en el proceso penal con miras a la protección efectiva y garantías de los derechos a las víctimas en el marco de la ley 906 de 2004.</t>
  </si>
  <si>
    <r>
      <t xml:space="preserve">En abril, 437 personas recibieron </t>
    </r>
    <r>
      <rPr>
        <b/>
        <sz val="11"/>
        <rFont val="Times New Roman"/>
        <family val="1"/>
      </rPr>
      <t>solo</t>
    </r>
    <r>
      <rPr>
        <sz val="11"/>
        <rFont val="Times New Roman"/>
        <family val="1"/>
      </rPr>
      <t xml:space="preserve"> atención jurídica en las casas de justicia con ruta integral, por la SDMujer. En Ciudad Jardín 47 mujeres; 58 en Barrios Unidos; 174 en Ciudad Bolívar y 158 en Bosa.</t>
    </r>
  </si>
  <si>
    <r>
      <t xml:space="preserve">En abril 66 mujeres que recibieron </t>
    </r>
    <r>
      <rPr>
        <b/>
        <sz val="11"/>
        <rFont val="Times New Roman"/>
        <family val="1"/>
      </rPr>
      <t>solo</t>
    </r>
    <r>
      <rPr>
        <sz val="11"/>
        <rFont val="Times New Roman"/>
        <family val="1"/>
      </rPr>
      <t xml:space="preserve"> acompañamiento psicosocial en las casas de justicia con ruta integral, por la SDMujer. En Ciudad Jardín 17 mujeres; 20 en Barrios Unidos; 25 en Ciudad Bolívar y 4 en Bosa.
</t>
    </r>
  </si>
  <si>
    <t>En abril 78 mujeres recbieron en el mes atención psicojurídica con enfoque de género por la SDMujer.  En Ciudad Jardín 19 mujeres; 9 en Barrios Unidos; 26 en Ciudad Bolívar y 24 en Bosa.</t>
  </si>
  <si>
    <t>En abril las abogadas de las casas de justicia con ruta integral realizaron 9 escalonamientos, así: 7 en Ciudad Bolívar y 2 en Bosa.</t>
  </si>
  <si>
    <t xml:space="preserve">67 casos cuentan con representación jurídica. El 82% en trámites de medidas de protección.
</t>
  </si>
  <si>
    <t xml:space="preserve">En el periodo inició la representación en 12 casos escalonados por Ruta integral, y se dio el cierre de  1 casos. Se realizó seguimiento a 59 casos.
</t>
  </si>
  <si>
    <t>Se realizaron 186 atenciones en Casa de Justicia de Bosa</t>
  </si>
  <si>
    <t>Se realizaron 69 atenciones en esta Casa de Justicia Barrios Unidos</t>
  </si>
  <si>
    <t>Se realizaron 68 atenciones en esta Casa de Justicia Suba Ciudad Jardin</t>
  </si>
  <si>
    <t>Se realizaron 204 atenciones en esta Casa de Justicia Ciudad Bolivar</t>
  </si>
  <si>
    <t>1.170 casos que cuentan con abogada asignada para represención. En abril se dio el cierre de 59 casos</t>
  </si>
  <si>
    <t>826 casos que se encuentran en representación, registraron actuaciones en simisional durante el mes.(59 actuaciones para cierre y 767 activos)</t>
  </si>
  <si>
    <t xml:space="preserve">En el abril se realizaron 167 atenciones sociojurídicas, 36 asesorías en CAIVAS, los temas de consulta más representativos  fueron el 89% asociados a violencia sexual; y CAPIV 118 asesorías y 13 orientaciones. Las atenciones se brindaron a 164 mujeres, los temas más recurrentes fueron Trámite medida de protección y violencia intrafamilar con un 86%, y en menor proporción consulta por tema de alimentos.
</t>
  </si>
  <si>
    <t xml:space="preserve">En el abril se realizaron 432 atenciones sociojurídicas, 357 asesorías  y 75 orientaciones. asi: CJ - Chapinero 28; CJ – Fontibon 44;  CJ – Kenedy 70; CJ - Los Mártires 40; CJ - San Cristóbal 40; CJ - Suba 38; CJ – Usaquén 28; CJ - Usme 60; CJ – Engativá 73 y Sede Administrativa 11
Los temas recurrentes en estas atenciones son los relacionados con Medidas de protección (solicitud y/o incumplimiento) y violencia intrafamiliar con un 52%, temas de alimentos con 15% y 15% en temas de divocio - liquidación sociedad conyugal
</t>
  </si>
  <si>
    <t>Se realizó la inauguración de la Casa de Justicia de Ciudad Jardín- Suba y de Barrios Unidos con la Ruta integral para mujeres, con la presencia de a Alcaldesa y la Secretaria de la Mujer.
Se logró la articulación con el CRI cruce entre su base datos y la de la SDMujer en atenciones en cada una de las casas de justicia con ruta integral. Ciudad Bolívar: de la base compartida con el CRI en el periodo de abril de 259 mujeres; en Bosa 188 mujeres en base de CRI; Barrios Unidos 67 y Suba Ciudad Jardín con 81 mujeres.
Se lograron 30 articulaciones con entidades y enlaces para activación de ruta y divulgación de la oferta institucional a 253 participantes.</t>
  </si>
  <si>
    <t>En el periodo inició la representación en 12 casos escalonados por Ruta integral, y se dio el cierre de 1 caso.  Las abogadas de litigio realizaron seguimiento a 59 casos en representacíón.</t>
  </si>
  <si>
    <t>Se cuenta con consultoría que apoye la construcción de la propuesta normativa del acoso sexual en el espacio público.
Se mantiene la  incidencia del tema en la Comisión Asesora Distrital de Política Criminal y Tratamiento Carcelario mediante la participación activa en dicho comité.</t>
  </si>
  <si>
    <t>Posicionamiento y reflexión frente al tema, en pro de una propuesta regulatoria del acoso sexual que sea integral y más allá del ámbito penal.</t>
  </si>
  <si>
    <t xml:space="preserve">Construcción propuesta regulatoria del acoso sexual en el espacio público:
- Incidencia del tema en la Comisión Asesora Distrital de Política Criminal y Tratamiento Carcelario, mediante la participación en sesiones de la comisión, en la cual se realizó la planeación de acciones del grupo de trabajo para el año 2022.
- Preparación de documentos para nueva consultoría en el marco del Programa Ciudades Seguras con ONU Mujeres. 
</t>
  </si>
  <si>
    <t>En abril se brindaron 61 atenciones sociojurídicas en URI Puente Aranda, realizadas a 60 mujeres.</t>
  </si>
  <si>
    <t>En abril se brindaron 54 acompañamientos psicosociales en URI Puente Aranda, realizadas a 54 mujeres. En el mes se realizó seguimiento a 85 casos.</t>
  </si>
  <si>
    <t>g</t>
  </si>
  <si>
    <t>Se inició representación a 49 procesos administrativos, para un acumulado de 185.</t>
  </si>
  <si>
    <t>Se inició representación a 19 procesos penales, para un acumulado de 90</t>
  </si>
  <si>
    <t>Se inició representación de 4 procesos de familia, para un acumulado de 11.</t>
  </si>
  <si>
    <t>Se realizaron 61 atenciones jurídicas por parte del equipo en URI Puente Aranda.</t>
  </si>
  <si>
    <t>Se realizaron 54 acompañamientos Piscosociales en URI Puente Aranda.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</si>
</sst>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000"/>
    <numFmt numFmtId="210" formatCode="0.0000"/>
    <numFmt numFmtId="211" formatCode="0.00000"/>
    <numFmt numFmtId="212" formatCode="[$-240A]dddd\,\ dd&quot; de &quot;mmmm&quot; de &quot;yyyy"/>
    <numFmt numFmtId="213" formatCode="[$-240A]hh:mm:ss\ AM/PM"/>
  </numFmts>
  <fonts count="92">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4"/>
      <color indexed="8"/>
      <name val="Tahoma"/>
      <family val="2"/>
    </font>
    <font>
      <sz val="14"/>
      <color indexed="8"/>
      <name val="Tahoma"/>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42"/>
      <color indexed="9"/>
      <name val="Segoe UI"/>
      <family val="2"/>
    </font>
    <font>
      <b/>
      <sz val="11"/>
      <color indexed="8"/>
      <name val="Calibri"/>
      <family val="2"/>
    </font>
    <font>
      <sz val="11"/>
      <color indexed="10"/>
      <name val="Times New Roman"/>
      <family val="1"/>
    </font>
    <font>
      <b/>
      <sz val="11"/>
      <color indexed="55"/>
      <name val="Calibri"/>
      <family val="2"/>
    </font>
    <font>
      <sz val="10"/>
      <color indexed="8"/>
      <name val="Times New Roman"/>
      <family val="1"/>
    </font>
    <font>
      <b/>
      <sz val="11"/>
      <name val="Calibri"/>
      <family val="2"/>
    </font>
    <font>
      <b/>
      <sz val="11"/>
      <color indexed="10"/>
      <name val="Calibri"/>
      <family val="2"/>
    </font>
    <font>
      <b/>
      <i/>
      <sz val="11"/>
      <name val="Calibri"/>
      <family val="2"/>
    </font>
    <font>
      <sz val="10"/>
      <color indexed="8"/>
      <name val="Calibri"/>
      <family val="2"/>
    </font>
    <font>
      <b/>
      <sz val="14"/>
      <color indexed="8"/>
      <name val="Arial Black"/>
      <family val="2"/>
    </font>
    <font>
      <b/>
      <sz val="18"/>
      <name val="Calibri"/>
      <family val="2"/>
    </font>
    <font>
      <b/>
      <sz val="14"/>
      <color indexed="8"/>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theme="1"/>
      <name val="Times New Roman"/>
      <family val="1"/>
    </font>
    <font>
      <b/>
      <sz val="11"/>
      <color rgb="FF000000"/>
      <name val="Calibri"/>
      <family val="2"/>
    </font>
    <font>
      <sz val="11"/>
      <color rgb="FF000000"/>
      <name val="Calibri"/>
      <family val="2"/>
    </font>
    <font>
      <sz val="10"/>
      <color theme="1"/>
      <name val="Calibri"/>
      <family val="2"/>
    </font>
    <font>
      <b/>
      <sz val="14"/>
      <color theme="1"/>
      <name val="Arial Black"/>
      <family val="2"/>
    </font>
    <font>
      <b/>
      <sz val="14"/>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2"/>
        <bgColor indexed="64"/>
      </patternFill>
    </fill>
    <fill>
      <patternFill patternType="solid">
        <fgColor theme="0" tint="-0.1499900072813034"/>
        <bgColor indexed="64"/>
      </patternFill>
    </fill>
    <fill>
      <patternFill patternType="solid">
        <fgColor rgb="FFFFFF00"/>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thin"/>
      <top style="medium"/>
      <bottom>
        <color indexed="63"/>
      </bottom>
    </border>
    <border>
      <left>
        <color indexed="63"/>
      </left>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9" fontId="56"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7" fillId="21" borderId="0" applyNumberFormat="0" applyBorder="0" applyAlignment="0" applyProtection="0"/>
    <xf numFmtId="0" fontId="58" fillId="22" borderId="4" applyNumberFormat="0" applyAlignment="0" applyProtection="0"/>
    <xf numFmtId="0" fontId="59" fillId="23" borderId="5" applyNumberFormat="0" applyAlignment="0" applyProtection="0"/>
    <xf numFmtId="0" fontId="60" fillId="0" borderId="6" applyNumberFormat="0" applyFill="0" applyAlignment="0" applyProtection="0"/>
    <xf numFmtId="0" fontId="61" fillId="0" borderId="7" applyNumberFormat="0" applyFill="0" applyAlignment="0" applyProtection="0"/>
    <xf numFmtId="0" fontId="62" fillId="24" borderId="0" applyNumberFormat="0" applyProtection="0">
      <alignment horizontal="left" wrapText="1" indent="4"/>
    </xf>
    <xf numFmtId="0" fontId="63" fillId="24" borderId="0" applyNumberFormat="0" applyProtection="0">
      <alignment horizontal="left" wrapText="1" indent="4"/>
    </xf>
    <xf numFmtId="0" fontId="64" fillId="0" borderId="0" applyNumberFormat="0" applyFill="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9" fillId="30" borderId="0" applyNumberFormat="0" applyBorder="0" applyAlignment="0" applyProtection="0"/>
    <xf numFmtId="0" fontId="65" fillId="31" borderId="4" applyNumberFormat="0" applyAlignment="0" applyProtection="0"/>
    <xf numFmtId="16" fontId="31" fillId="0" borderId="0" applyFont="0" applyFill="0" applyBorder="0" applyAlignment="0">
      <protection/>
    </xf>
    <xf numFmtId="0" fontId="66" fillId="32" borderId="0" applyNumberFormat="0" applyBorder="0" applyProtection="0">
      <alignment horizontal="center" vertical="center"/>
    </xf>
    <xf numFmtId="0" fontId="67" fillId="0" borderId="0" applyNumberFormat="0" applyFill="0" applyBorder="0" applyAlignment="0" applyProtection="0"/>
    <xf numFmtId="0" fontId="68" fillId="0" borderId="0" applyNumberFormat="0" applyFill="0" applyBorder="0" applyAlignment="0" applyProtection="0"/>
    <xf numFmtId="0" fontId="69"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69" fontId="1" fillId="0" borderId="0" applyFont="0" applyFill="0" applyBorder="0" applyAlignment="0" applyProtection="0"/>
    <xf numFmtId="178" fontId="0" fillId="0" borderId="0" applyFont="0" applyFill="0" applyBorder="0" applyAlignment="0" applyProtection="0"/>
    <xf numFmtId="0" fontId="70" fillId="34" borderId="0" applyNumberFormat="0" applyBorder="0" applyAlignment="0" applyProtection="0"/>
    <xf numFmtId="0" fontId="71"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2" fillId="22" borderId="9" applyNumberFormat="0" applyAlignment="0" applyProtection="0"/>
    <xf numFmtId="0" fontId="73" fillId="0" borderId="0" applyNumberFormat="0" applyFill="0" applyBorder="0" applyAlignment="0" applyProtection="0"/>
    <xf numFmtId="0" fontId="63" fillId="0" borderId="0" applyFill="0" applyBorder="0">
      <alignment wrapText="1"/>
      <protection/>
    </xf>
    <xf numFmtId="0" fontId="55"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10" applyNumberFormat="0" applyFill="0" applyAlignment="0" applyProtection="0"/>
    <xf numFmtId="0" fontId="64" fillId="0" borderId="11" applyNumberFormat="0" applyFill="0" applyAlignment="0" applyProtection="0"/>
    <xf numFmtId="0" fontId="77" fillId="24" borderId="0" applyNumberFormat="0" applyBorder="0" applyProtection="0">
      <alignment horizontal="left" indent="1"/>
    </xf>
    <xf numFmtId="0" fontId="78" fillId="0" borderId="12" applyNumberFormat="0" applyFill="0" applyAlignment="0" applyProtection="0"/>
  </cellStyleXfs>
  <cellXfs count="899">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8"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9" fillId="38" borderId="28" xfId="0" applyFont="1" applyFill="1" applyBorder="1" applyAlignment="1">
      <alignment vertical="center"/>
    </xf>
    <xf numFmtId="0" fontId="79" fillId="38" borderId="0" xfId="0" applyFont="1" applyFill="1" applyBorder="1" applyAlignment="1">
      <alignment vertical="center"/>
    </xf>
    <xf numFmtId="0" fontId="79"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80"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8"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8"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9" fillId="0" borderId="0" xfId="0" applyFont="1" applyAlignment="1">
      <alignment vertical="center"/>
    </xf>
    <xf numFmtId="0" fontId="81" fillId="11" borderId="41" xfId="0" applyFont="1" applyFill="1" applyBorder="1" applyAlignment="1">
      <alignment vertical="center"/>
    </xf>
    <xf numFmtId="0" fontId="81" fillId="11" borderId="42" xfId="0" applyFont="1" applyFill="1" applyBorder="1" applyAlignment="1">
      <alignment vertical="center"/>
    </xf>
    <xf numFmtId="0" fontId="81" fillId="11" borderId="0" xfId="0" applyFont="1" applyFill="1" applyBorder="1" applyAlignment="1">
      <alignment vertical="center"/>
    </xf>
    <xf numFmtId="0" fontId="81" fillId="11" borderId="43" xfId="0" applyFont="1" applyFill="1" applyBorder="1" applyAlignment="1">
      <alignment vertical="center"/>
    </xf>
    <xf numFmtId="0" fontId="81" fillId="11" borderId="15" xfId="0" applyFont="1" applyFill="1" applyBorder="1" applyAlignment="1">
      <alignment vertical="center"/>
    </xf>
    <xf numFmtId="0" fontId="81" fillId="11" borderId="44" xfId="0" applyFont="1" applyFill="1" applyBorder="1" applyAlignment="1">
      <alignment vertical="center"/>
    </xf>
    <xf numFmtId="0" fontId="81" fillId="11" borderId="13" xfId="0" applyFont="1" applyFill="1" applyBorder="1" applyAlignment="1">
      <alignment horizontal="center" vertical="center" wrapText="1"/>
    </xf>
    <xf numFmtId="0" fontId="79" fillId="0" borderId="13" xfId="0" applyFont="1" applyBorder="1" applyAlignment="1">
      <alignment horizontal="center" vertical="center" wrapText="1"/>
    </xf>
    <xf numFmtId="183" fontId="79" fillId="0" borderId="13" xfId="59" applyFont="1" applyBorder="1" applyAlignment="1">
      <alignment horizontal="center" vertical="center" wrapText="1"/>
    </xf>
    <xf numFmtId="0" fontId="79" fillId="0" borderId="13" xfId="0" applyFont="1" applyBorder="1" applyAlignment="1">
      <alignment vertical="center"/>
    </xf>
    <xf numFmtId="0" fontId="80" fillId="0" borderId="13" xfId="0" applyFont="1" applyBorder="1" applyAlignment="1">
      <alignment vertical="center" wrapText="1"/>
    </xf>
    <xf numFmtId="0" fontId="79"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2" fillId="11" borderId="13" xfId="0" applyFont="1" applyFill="1" applyBorder="1" applyAlignment="1">
      <alignment horizontal="center" vertical="center"/>
    </xf>
    <xf numFmtId="0" fontId="79" fillId="0" borderId="0" xfId="0" applyFont="1" applyAlignment="1">
      <alignment horizontal="center" vertical="center"/>
    </xf>
    <xf numFmtId="0" fontId="83" fillId="0" borderId="13" xfId="0" applyFont="1" applyBorder="1" applyAlignment="1">
      <alignment vertical="center"/>
    </xf>
    <xf numFmtId="0" fontId="82" fillId="11" borderId="13" xfId="0" applyFont="1" applyFill="1" applyBorder="1" applyAlignment="1">
      <alignment horizontal="left" vertical="center"/>
    </xf>
    <xf numFmtId="0" fontId="79" fillId="0" borderId="13" xfId="0" applyFont="1" applyBorder="1" applyAlignment="1">
      <alignment horizontal="left" vertical="center"/>
    </xf>
    <xf numFmtId="0" fontId="79" fillId="0" borderId="14" xfId="0" applyFont="1" applyFill="1" applyBorder="1" applyAlignment="1">
      <alignment horizontal="left" vertical="center"/>
    </xf>
    <xf numFmtId="0" fontId="79" fillId="0" borderId="13" xfId="0" applyFont="1" applyFill="1" applyBorder="1" applyAlignment="1">
      <alignment horizontal="left" vertical="center"/>
    </xf>
    <xf numFmtId="41" fontId="79" fillId="0" borderId="13" xfId="60" applyFont="1" applyFill="1" applyBorder="1" applyAlignment="1">
      <alignment vertical="center"/>
    </xf>
    <xf numFmtId="0" fontId="83" fillId="0" borderId="0" xfId="0" applyFont="1" applyAlignment="1">
      <alignment vertical="center"/>
    </xf>
    <xf numFmtId="0" fontId="16" fillId="0" borderId="13" xfId="0" applyFont="1" applyBorder="1" applyAlignment="1">
      <alignment horizontal="center" vertical="center" wrapText="1"/>
    </xf>
    <xf numFmtId="0" fontId="81" fillId="0" borderId="0" xfId="0" applyFont="1" applyAlignment="1">
      <alignment horizontal="left" vertical="center"/>
    </xf>
    <xf numFmtId="0" fontId="81" fillId="11" borderId="13" xfId="0" applyFont="1" applyFill="1" applyBorder="1" applyAlignment="1">
      <alignment vertical="center"/>
    </xf>
    <xf numFmtId="41" fontId="79" fillId="0" borderId="14" xfId="60" applyFont="1" applyFill="1" applyBorder="1" applyAlignment="1">
      <alignment vertical="center"/>
    </xf>
    <xf numFmtId="49" fontId="79" fillId="0" borderId="14" xfId="60" applyNumberFormat="1" applyFont="1" applyFill="1" applyBorder="1" applyAlignment="1">
      <alignment vertical="center"/>
    </xf>
    <xf numFmtId="49" fontId="79" fillId="0" borderId="13" xfId="60" applyNumberFormat="1" applyFont="1" applyFill="1" applyBorder="1" applyAlignment="1">
      <alignment vertical="center"/>
    </xf>
    <xf numFmtId="0" fontId="79" fillId="0" borderId="0" xfId="0" applyFont="1" applyAlignment="1">
      <alignment horizontal="left" vertical="center"/>
    </xf>
    <xf numFmtId="0" fontId="79" fillId="0" borderId="0" xfId="0" applyFont="1" applyFill="1" applyAlignment="1">
      <alignment horizontal="left" vertical="center"/>
    </xf>
    <xf numFmtId="0" fontId="81" fillId="17" borderId="13" xfId="0" applyFont="1" applyFill="1" applyBorder="1" applyAlignment="1">
      <alignment horizontal="center" vertical="center"/>
    </xf>
    <xf numFmtId="0" fontId="81" fillId="0" borderId="13" xfId="0" applyFont="1" applyFill="1" applyBorder="1" applyAlignment="1">
      <alignment horizontal="center" vertical="center"/>
    </xf>
    <xf numFmtId="0" fontId="79" fillId="0" borderId="16" xfId="0" applyFont="1" applyFill="1" applyBorder="1" applyAlignment="1">
      <alignment horizontal="left" vertical="center" wrapText="1"/>
    </xf>
    <xf numFmtId="0" fontId="79" fillId="0" borderId="13" xfId="0" applyFont="1" applyFill="1" applyBorder="1" applyAlignment="1">
      <alignment horizontal="left" vertical="center" wrapText="1"/>
    </xf>
    <xf numFmtId="0" fontId="81" fillId="0" borderId="13" xfId="0" applyFont="1" applyFill="1" applyBorder="1" applyAlignment="1">
      <alignment horizontal="center" vertical="center" wrapText="1"/>
    </xf>
    <xf numFmtId="0" fontId="79" fillId="0" borderId="13" xfId="0" applyFont="1" applyFill="1" applyBorder="1" applyAlignment="1">
      <alignment vertical="center" wrapText="1"/>
    </xf>
    <xf numFmtId="0" fontId="81" fillId="0" borderId="13" xfId="0" applyFont="1" applyFill="1" applyBorder="1" applyAlignment="1">
      <alignment vertical="center" wrapText="1"/>
    </xf>
    <xf numFmtId="0" fontId="79"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79"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3"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84" fillId="0" borderId="0" xfId="0" applyFont="1" applyFill="1" applyBorder="1" applyAlignment="1">
      <alignment horizontal="center" vertical="center"/>
    </xf>
    <xf numFmtId="0" fontId="78"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89" fontId="0" fillId="0" borderId="13" xfId="58" applyNumberFormat="1" applyFont="1" applyBorder="1" applyAlignment="1">
      <alignment vertical="center"/>
    </xf>
    <xf numFmtId="189" fontId="0" fillId="0" borderId="20" xfId="58" applyNumberFormat="1" applyFont="1" applyBorder="1" applyAlignment="1">
      <alignment vertical="center"/>
    </xf>
    <xf numFmtId="189" fontId="0" fillId="0" borderId="50" xfId="58" applyNumberFormat="1" applyFont="1" applyBorder="1" applyAlignment="1">
      <alignment vertical="center"/>
    </xf>
    <xf numFmtId="189" fontId="0" fillId="0" borderId="38" xfId="58" applyNumberFormat="1" applyFont="1" applyBorder="1" applyAlignment="1">
      <alignment vertical="center"/>
    </xf>
    <xf numFmtId="189" fontId="0" fillId="0" borderId="16" xfId="58" applyNumberFormat="1" applyFont="1" applyBorder="1" applyAlignment="1">
      <alignment vertical="center"/>
    </xf>
    <xf numFmtId="189" fontId="0" fillId="0" borderId="14" xfId="58" applyNumberFormat="1" applyFont="1" applyBorder="1" applyAlignment="1">
      <alignment vertical="center"/>
    </xf>
    <xf numFmtId="189" fontId="0" fillId="0" borderId="51" xfId="58" applyNumberFormat="1" applyFont="1" applyBorder="1" applyAlignment="1">
      <alignment vertical="center"/>
    </xf>
    <xf numFmtId="189"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4" fillId="0" borderId="17"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Border="1" applyAlignment="1">
      <alignment vertical="center" wrapText="1"/>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6" xfId="0" applyFont="1" applyBorder="1" applyAlignment="1">
      <alignment vertical="center" wrapText="1"/>
    </xf>
    <xf numFmtId="0" fontId="8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9" fontId="11" fillId="0" borderId="22" xfId="71" applyNumberFormat="1" applyFont="1" applyFill="1" applyBorder="1" applyAlignment="1" applyProtection="1">
      <alignment horizontal="center" vertical="center" wrapText="1"/>
      <protection/>
    </xf>
    <xf numFmtId="0" fontId="79" fillId="0" borderId="44"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3" xfId="0" applyFont="1" applyBorder="1" applyAlignment="1">
      <alignment horizontal="center" wrapText="1"/>
    </xf>
    <xf numFmtId="9" fontId="79" fillId="0" borderId="13" xfId="59" applyNumberFormat="1" applyFont="1" applyBorder="1" applyAlignment="1">
      <alignment horizontal="center" vertical="center" wrapText="1"/>
    </xf>
    <xf numFmtId="9" fontId="10" fillId="0" borderId="22" xfId="71" applyNumberFormat="1" applyFont="1" applyFill="1" applyBorder="1" applyAlignment="1" applyProtection="1">
      <alignment horizontal="center" vertical="center" wrapText="1"/>
      <protection/>
    </xf>
    <xf numFmtId="0" fontId="79" fillId="0" borderId="13" xfId="0" applyFont="1" applyFill="1" applyBorder="1" applyAlignment="1">
      <alignment horizontal="center" vertical="center" wrapText="1"/>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0" fillId="0" borderId="0" xfId="0" applyFont="1" applyBorder="1" applyAlignment="1">
      <alignment vertical="center"/>
    </xf>
    <xf numFmtId="0" fontId="0" fillId="0" borderId="0" xfId="0" applyFont="1" applyAlignment="1">
      <alignment vertical="center"/>
    </xf>
    <xf numFmtId="0" fontId="47" fillId="38" borderId="23" xfId="71" applyFont="1" applyFill="1" applyBorder="1" applyAlignment="1" applyProtection="1">
      <alignment vertical="center" wrapText="1"/>
      <protection/>
    </xf>
    <xf numFmtId="0" fontId="47" fillId="38" borderId="24" xfId="71" applyFont="1" applyFill="1" applyBorder="1" applyAlignment="1" applyProtection="1">
      <alignment vertical="center" wrapText="1"/>
      <protection/>
    </xf>
    <xf numFmtId="0" fontId="47" fillId="38" borderId="25" xfId="71" applyFont="1" applyFill="1" applyBorder="1" applyAlignment="1" applyProtection="1">
      <alignment vertical="center" wrapText="1"/>
      <protection/>
    </xf>
    <xf numFmtId="0" fontId="47" fillId="38" borderId="0" xfId="71" applyFont="1" applyFill="1" applyBorder="1" applyAlignment="1" applyProtection="1">
      <alignment vertical="center" wrapText="1"/>
      <protection/>
    </xf>
    <xf numFmtId="0" fontId="48" fillId="38" borderId="0" xfId="71" applyFont="1" applyFill="1" applyBorder="1" applyAlignment="1" applyProtection="1">
      <alignment vertical="center" wrapText="1"/>
      <protection/>
    </xf>
    <xf numFmtId="0" fontId="47" fillId="38" borderId="26" xfId="71" applyFont="1" applyFill="1" applyBorder="1" applyAlignment="1" applyProtection="1">
      <alignment vertical="center" wrapText="1"/>
      <protection/>
    </xf>
    <xf numFmtId="0" fontId="31" fillId="38" borderId="26" xfId="71" applyFont="1" applyFill="1" applyBorder="1" applyAlignment="1" applyProtection="1">
      <alignment vertical="center" wrapText="1"/>
      <protection/>
    </xf>
    <xf numFmtId="0" fontId="31" fillId="38" borderId="27" xfId="71" applyFont="1" applyFill="1" applyBorder="1" applyAlignment="1" applyProtection="1">
      <alignment vertical="center" wrapText="1"/>
      <protection/>
    </xf>
    <xf numFmtId="0" fontId="47" fillId="38" borderId="28" xfId="71" applyFont="1" applyFill="1" applyBorder="1" applyAlignment="1" applyProtection="1">
      <alignment vertical="center" wrapText="1"/>
      <protection/>
    </xf>
    <xf numFmtId="0" fontId="31" fillId="38" borderId="0" xfId="71" applyFont="1" applyFill="1" applyBorder="1" applyAlignment="1" applyProtection="1">
      <alignment vertical="center" wrapText="1"/>
      <protection/>
    </xf>
    <xf numFmtId="0" fontId="31" fillId="38" borderId="29" xfId="71" applyFont="1" applyFill="1" applyBorder="1" applyAlignment="1" applyProtection="1">
      <alignment vertical="center" wrapText="1"/>
      <protection/>
    </xf>
    <xf numFmtId="0" fontId="47" fillId="0" borderId="28" xfId="71" applyFont="1" applyFill="1" applyBorder="1" applyAlignment="1" applyProtection="1">
      <alignment vertical="center" wrapText="1"/>
      <protection/>
    </xf>
    <xf numFmtId="0" fontId="47" fillId="0" borderId="0" xfId="71" applyFont="1" applyFill="1" applyBorder="1" applyAlignment="1" applyProtection="1">
      <alignment vertical="center" wrapText="1"/>
      <protection/>
    </xf>
    <xf numFmtId="0" fontId="47" fillId="0" borderId="0" xfId="71" applyFont="1" applyFill="1" applyBorder="1" applyAlignment="1">
      <alignment horizontal="center" vertical="center" wrapText="1"/>
      <protection/>
    </xf>
    <xf numFmtId="0" fontId="0" fillId="0" borderId="0" xfId="0" applyFont="1" applyFill="1" applyBorder="1" applyAlignment="1">
      <alignment horizontal="center" vertical="center"/>
    </xf>
    <xf numFmtId="0" fontId="48" fillId="0" borderId="0" xfId="71" applyFont="1" applyFill="1" applyBorder="1" applyAlignment="1" applyProtection="1">
      <alignment vertical="center" wrapText="1"/>
      <protection/>
    </xf>
    <xf numFmtId="0" fontId="31" fillId="0" borderId="0" xfId="71" applyFont="1" applyFill="1" applyBorder="1" applyAlignment="1" applyProtection="1">
      <alignment vertical="center" wrapText="1"/>
      <protection/>
    </xf>
    <xf numFmtId="0" fontId="31" fillId="0" borderId="29" xfId="71" applyFont="1" applyFill="1" applyBorder="1" applyAlignment="1" applyProtection="1">
      <alignment vertical="center" wrapText="1"/>
      <protection/>
    </xf>
    <xf numFmtId="0" fontId="0" fillId="0" borderId="0" xfId="0" applyFont="1" applyFill="1" applyBorder="1" applyAlignment="1">
      <alignment vertical="center"/>
    </xf>
    <xf numFmtId="0" fontId="47" fillId="38" borderId="28" xfId="71" applyFont="1" applyFill="1" applyBorder="1" applyAlignment="1">
      <alignment horizontal="center" vertical="center" wrapText="1"/>
      <protection/>
    </xf>
    <xf numFmtId="0" fontId="47" fillId="38" borderId="33" xfId="71" applyFont="1" applyFill="1" applyBorder="1" applyAlignment="1">
      <alignment horizontal="center" vertical="center" wrapText="1"/>
      <protection/>
    </xf>
    <xf numFmtId="0" fontId="49" fillId="38" borderId="0" xfId="71" applyFont="1" applyFill="1" applyBorder="1" applyAlignment="1">
      <alignment horizontal="center" vertical="center" wrapText="1"/>
      <protection/>
    </xf>
    <xf numFmtId="0" fontId="47" fillId="38" borderId="0" xfId="71" applyFont="1" applyFill="1" applyBorder="1" applyAlignment="1">
      <alignment horizontal="center" vertical="center" wrapText="1"/>
      <protection/>
    </xf>
    <xf numFmtId="0" fontId="49" fillId="0" borderId="0" xfId="71" applyFont="1" applyFill="1" applyBorder="1" applyAlignment="1">
      <alignment horizontal="center" vertical="center" wrapText="1"/>
      <protection/>
    </xf>
    <xf numFmtId="0" fontId="47" fillId="0" borderId="29" xfId="71" applyFont="1" applyFill="1" applyBorder="1" applyAlignment="1">
      <alignment horizontal="center" vertical="center" wrapText="1"/>
      <protection/>
    </xf>
    <xf numFmtId="0" fontId="31" fillId="38" borderId="34" xfId="71" applyFont="1" applyFill="1" applyBorder="1" applyAlignment="1" applyProtection="1">
      <alignment vertical="center" wrapText="1"/>
      <protection/>
    </xf>
    <xf numFmtId="0" fontId="31" fillId="38" borderId="35" xfId="71" applyFont="1" applyFill="1" applyBorder="1" applyAlignment="1" applyProtection="1">
      <alignment vertical="center" wrapText="1"/>
      <protection/>
    </xf>
    <xf numFmtId="0" fontId="47" fillId="39" borderId="0" xfId="71" applyFont="1" applyFill="1" applyBorder="1" applyAlignment="1" applyProtection="1">
      <alignment vertical="center" wrapText="1"/>
      <protection/>
    </xf>
    <xf numFmtId="0" fontId="0" fillId="38" borderId="28" xfId="0" applyFont="1" applyFill="1" applyBorder="1" applyAlignment="1">
      <alignment vertical="center"/>
    </xf>
    <xf numFmtId="0" fontId="0" fillId="38" borderId="0" xfId="0" applyFont="1" applyFill="1" applyBorder="1" applyAlignment="1">
      <alignment vertical="center"/>
    </xf>
    <xf numFmtId="0" fontId="0" fillId="38" borderId="29" xfId="0" applyFont="1" applyFill="1" applyBorder="1" applyAlignment="1">
      <alignment vertical="center"/>
    </xf>
    <xf numFmtId="192" fontId="0" fillId="0" borderId="0" xfId="0" applyNumberFormat="1" applyFont="1" applyBorder="1" applyAlignment="1">
      <alignment vertical="center"/>
    </xf>
    <xf numFmtId="0" fontId="31" fillId="38" borderId="28" xfId="71" applyFont="1" applyFill="1" applyBorder="1" applyAlignment="1" applyProtection="1">
      <alignment vertical="center" wrapText="1"/>
      <protection/>
    </xf>
    <xf numFmtId="0" fontId="47" fillId="5" borderId="46" xfId="71" applyFont="1" applyFill="1" applyBorder="1" applyAlignment="1" applyProtection="1">
      <alignment horizontal="center" vertical="center" wrapText="1"/>
      <protection/>
    </xf>
    <xf numFmtId="0" fontId="47" fillId="5" borderId="47" xfId="71" applyFont="1" applyFill="1" applyBorder="1" applyAlignment="1" applyProtection="1">
      <alignment horizontal="center" vertical="center" wrapText="1"/>
      <protection/>
    </xf>
    <xf numFmtId="0" fontId="47" fillId="5" borderId="48" xfId="71" applyFont="1" applyFill="1" applyBorder="1" applyAlignment="1" applyProtection="1">
      <alignment horizontal="center" vertical="center" wrapText="1"/>
      <protection/>
    </xf>
    <xf numFmtId="0" fontId="47" fillId="38" borderId="0" xfId="71" applyFont="1" applyFill="1" applyBorder="1" applyAlignment="1" applyProtection="1">
      <alignment horizontal="left" vertical="center" wrapText="1"/>
      <protection/>
    </xf>
    <xf numFmtId="0" fontId="47" fillId="5" borderId="13" xfId="71" applyFont="1" applyFill="1" applyBorder="1" applyAlignment="1" applyProtection="1">
      <alignment horizontal="center" vertical="center" wrapText="1"/>
      <protection/>
    </xf>
    <xf numFmtId="0" fontId="31" fillId="0" borderId="37" xfId="71" applyFont="1" applyFill="1" applyBorder="1" applyAlignment="1" applyProtection="1">
      <alignment horizontal="left" vertical="center" wrapText="1"/>
      <protection/>
    </xf>
    <xf numFmtId="0" fontId="47" fillId="0" borderId="22" xfId="71" applyFont="1" applyFill="1" applyBorder="1" applyAlignment="1" applyProtection="1">
      <alignment horizontal="center" vertical="center" wrapText="1"/>
      <protection/>
    </xf>
    <xf numFmtId="183" fontId="47" fillId="0" borderId="22" xfId="59" applyFont="1" applyFill="1" applyBorder="1" applyAlignment="1" applyProtection="1">
      <alignment horizontal="center" vertical="center" wrapText="1"/>
      <protection/>
    </xf>
    <xf numFmtId="0" fontId="47" fillId="0" borderId="16" xfId="71" applyFont="1" applyFill="1" applyBorder="1" applyAlignment="1" applyProtection="1">
      <alignment horizontal="left" vertical="center" wrapText="1"/>
      <protection/>
    </xf>
    <xf numFmtId="9" fontId="31" fillId="0" borderId="16" xfId="79" applyFont="1" applyFill="1" applyBorder="1" applyAlignment="1" applyProtection="1">
      <alignment horizontal="center" vertical="center" wrapText="1"/>
      <protection locked="0"/>
    </xf>
    <xf numFmtId="9" fontId="47" fillId="0" borderId="22" xfId="78" applyFont="1" applyFill="1" applyBorder="1" applyAlignment="1" applyProtection="1">
      <alignment horizontal="center" vertical="center" wrapText="1"/>
      <protection/>
    </xf>
    <xf numFmtId="0" fontId="47" fillId="11" borderId="38" xfId="71" applyFont="1" applyFill="1" applyBorder="1" applyAlignment="1" applyProtection="1">
      <alignment horizontal="left" vertical="center" wrapText="1"/>
      <protection/>
    </xf>
    <xf numFmtId="9" fontId="73" fillId="11" borderId="38" xfId="80" applyFont="1" applyFill="1" applyBorder="1" applyAlignment="1" applyProtection="1">
      <alignment vertical="center" wrapText="1"/>
      <protection/>
    </xf>
    <xf numFmtId="190" fontId="47" fillId="11" borderId="38" xfId="78" applyNumberFormat="1" applyFont="1" applyFill="1" applyBorder="1" applyAlignment="1" applyProtection="1">
      <alignment vertical="center" wrapText="1"/>
      <protection/>
    </xf>
    <xf numFmtId="9" fontId="47" fillId="11" borderId="38" xfId="78" applyFont="1" applyFill="1" applyBorder="1" applyAlignment="1" applyProtection="1">
      <alignment horizontal="center" vertical="center" wrapText="1"/>
      <protection/>
    </xf>
    <xf numFmtId="0" fontId="0" fillId="0" borderId="0" xfId="0" applyFont="1" applyFill="1" applyAlignment="1">
      <alignment vertical="center"/>
    </xf>
    <xf numFmtId="9" fontId="47" fillId="0" borderId="39" xfId="71" applyNumberFormat="1" applyFont="1" applyFill="1" applyBorder="1" applyAlignment="1" applyProtection="1">
      <alignment horizontal="center" vertical="center" wrapText="1"/>
      <protection/>
    </xf>
    <xf numFmtId="9" fontId="47" fillId="0" borderId="0" xfId="71" applyNumberFormat="1" applyFont="1" applyFill="1" applyBorder="1" applyAlignment="1" applyProtection="1">
      <alignment vertical="center" wrapText="1"/>
      <protection/>
    </xf>
    <xf numFmtId="0" fontId="47" fillId="11" borderId="13" xfId="71" applyFont="1" applyFill="1" applyBorder="1" applyAlignment="1" applyProtection="1">
      <alignment horizontal="left" vertical="center" wrapText="1"/>
      <protection/>
    </xf>
    <xf numFmtId="9" fontId="31" fillId="11" borderId="13" xfId="78" applyFont="1" applyFill="1" applyBorder="1" applyAlignment="1" applyProtection="1">
      <alignment horizontal="center" vertical="center" wrapText="1"/>
      <protection locked="0"/>
    </xf>
    <xf numFmtId="9" fontId="47" fillId="0" borderId="14" xfId="71" applyNumberFormat="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81" fillId="0" borderId="13" xfId="0" applyFont="1" applyFill="1" applyBorder="1" applyAlignment="1">
      <alignment horizontal="center" vertical="center" wrapText="1"/>
    </xf>
    <xf numFmtId="0" fontId="79" fillId="0" borderId="53" xfId="0" applyFont="1" applyBorder="1" applyAlignment="1">
      <alignment horizontal="center" vertical="center"/>
    </xf>
    <xf numFmtId="0" fontId="81" fillId="0" borderId="14" xfId="0" applyFont="1" applyFill="1" applyBorder="1" applyAlignment="1">
      <alignment horizontal="center" vertical="center"/>
    </xf>
    <xf numFmtId="4" fontId="0" fillId="0" borderId="13" xfId="58" applyNumberFormat="1" applyFont="1" applyBorder="1" applyAlignment="1">
      <alignment vertical="center"/>
    </xf>
    <xf numFmtId="0" fontId="86" fillId="0" borderId="13" xfId="0" applyFont="1" applyBorder="1" applyAlignment="1">
      <alignment horizontal="center" vertical="center" wrapText="1"/>
    </xf>
    <xf numFmtId="0" fontId="86" fillId="0" borderId="0" xfId="0" applyFont="1" applyBorder="1" applyAlignment="1">
      <alignment horizontal="center" vertical="center" wrapText="1"/>
    </xf>
    <xf numFmtId="0" fontId="0" fillId="0" borderId="0" xfId="0" applyAlignment="1">
      <alignment vertical="center"/>
    </xf>
    <xf numFmtId="0" fontId="87" fillId="0" borderId="13" xfId="0" applyFont="1" applyBorder="1" applyAlignment="1">
      <alignment horizontal="justify" vertical="center" wrapText="1"/>
    </xf>
    <xf numFmtId="4" fontId="0" fillId="0" borderId="13" xfId="0" applyNumberFormat="1" applyBorder="1" applyAlignment="1">
      <alignment vertical="center"/>
    </xf>
    <xf numFmtId="9" fontId="0" fillId="0" borderId="13" xfId="0" applyNumberFormat="1" applyBorder="1" applyAlignment="1">
      <alignment vertical="center"/>
    </xf>
    <xf numFmtId="0" fontId="87" fillId="3" borderId="13" xfId="0" applyFont="1" applyFill="1" applyBorder="1" applyAlignment="1">
      <alignment horizontal="justify" vertical="center" wrapText="1"/>
    </xf>
    <xf numFmtId="4" fontId="0" fillId="3" borderId="13" xfId="0" applyNumberFormat="1" applyFill="1" applyBorder="1" applyAlignment="1">
      <alignment vertical="center"/>
    </xf>
    <xf numFmtId="9" fontId="0" fillId="3" borderId="13" xfId="0" applyNumberFormat="1" applyFill="1" applyBorder="1" applyAlignment="1">
      <alignment vertical="center"/>
    </xf>
    <xf numFmtId="9" fontId="0" fillId="0" borderId="0" xfId="0" applyNumberFormat="1" applyBorder="1" applyAlignment="1">
      <alignment vertical="center"/>
    </xf>
    <xf numFmtId="9" fontId="0" fillId="3" borderId="0" xfId="0" applyNumberFormat="1" applyFill="1" applyBorder="1" applyAlignment="1">
      <alignment vertical="center"/>
    </xf>
    <xf numFmtId="9" fontId="0" fillId="0" borderId="13" xfId="78" applyFont="1" applyBorder="1" applyAlignment="1">
      <alignment vertical="center"/>
    </xf>
    <xf numFmtId="4" fontId="0" fillId="0" borderId="13" xfId="78" applyNumberFormat="1" applyFont="1" applyBorder="1" applyAlignment="1">
      <alignment vertical="center"/>
    </xf>
    <xf numFmtId="4" fontId="0" fillId="0" borderId="17" xfId="0" applyNumberFormat="1" applyBorder="1" applyAlignment="1">
      <alignment vertical="center"/>
    </xf>
    <xf numFmtId="4" fontId="0" fillId="3" borderId="17" xfId="0" applyNumberFormat="1" applyFill="1" applyBorder="1" applyAlignment="1">
      <alignment vertical="center"/>
    </xf>
    <xf numFmtId="0" fontId="0" fillId="0" borderId="13" xfId="0" applyNumberFormat="1" applyBorder="1" applyAlignment="1">
      <alignment vertical="center"/>
    </xf>
    <xf numFmtId="1" fontId="0" fillId="0" borderId="13" xfId="0" applyNumberFormat="1" applyBorder="1" applyAlignment="1">
      <alignment vertical="center"/>
    </xf>
    <xf numFmtId="0" fontId="0" fillId="0" borderId="13" xfId="58" applyNumberFormat="1" applyFont="1" applyBorder="1" applyAlignment="1">
      <alignment vertical="center"/>
    </xf>
    <xf numFmtId="0" fontId="0" fillId="0" borderId="13" xfId="78" applyNumberFormat="1" applyFont="1" applyBorder="1" applyAlignment="1">
      <alignment vertical="center"/>
    </xf>
    <xf numFmtId="10" fontId="10" fillId="11" borderId="13" xfId="78" applyNumberFormat="1" applyFont="1" applyFill="1" applyBorder="1" applyAlignment="1" applyProtection="1">
      <alignment horizontal="center" vertical="center" wrapText="1"/>
      <protection locked="0"/>
    </xf>
    <xf numFmtId="10" fontId="11" fillId="0" borderId="13" xfId="71" applyNumberFormat="1" applyFont="1" applyFill="1" applyBorder="1" applyAlignment="1" applyProtection="1">
      <alignment horizontal="center" vertical="center" wrapText="1"/>
      <protection/>
    </xf>
    <xf numFmtId="190" fontId="0" fillId="0" borderId="0" xfId="0" applyNumberFormat="1" applyAlignment="1">
      <alignment vertical="center"/>
    </xf>
    <xf numFmtId="0" fontId="79" fillId="0" borderId="53" xfId="0" applyFont="1" applyBorder="1" applyAlignment="1">
      <alignment vertical="center"/>
    </xf>
    <xf numFmtId="9" fontId="79" fillId="0" borderId="53" xfId="78" applyFont="1" applyBorder="1" applyAlignment="1">
      <alignment vertical="center"/>
    </xf>
    <xf numFmtId="0" fontId="79" fillId="0" borderId="17" xfId="0" applyFont="1" applyBorder="1" applyAlignment="1">
      <alignment vertical="center"/>
    </xf>
    <xf numFmtId="0" fontId="79" fillId="0" borderId="0" xfId="0" applyFont="1" applyFill="1" applyAlignment="1">
      <alignment vertical="center" wrapText="1"/>
    </xf>
    <xf numFmtId="0" fontId="79" fillId="0" borderId="13" xfId="0" applyFont="1" applyBorder="1" applyAlignment="1">
      <alignment vertical="center" wrapText="1"/>
    </xf>
    <xf numFmtId="0" fontId="79" fillId="0" borderId="13" xfId="78" applyNumberFormat="1" applyFont="1" applyBorder="1" applyAlignment="1">
      <alignment vertical="center" wrapText="1"/>
    </xf>
    <xf numFmtId="0" fontId="79" fillId="0" borderId="0" xfId="0" applyFont="1" applyAlignment="1">
      <alignment vertical="center" wrapText="1"/>
    </xf>
    <xf numFmtId="9" fontId="79" fillId="0" borderId="13" xfId="78" applyFont="1" applyBorder="1" applyAlignment="1">
      <alignment vertical="center" wrapText="1"/>
    </xf>
    <xf numFmtId="0" fontId="85" fillId="0" borderId="53" xfId="0" applyFont="1" applyFill="1" applyBorder="1" applyAlignment="1">
      <alignment horizontal="center" vertical="center"/>
    </xf>
    <xf numFmtId="0" fontId="4" fillId="0" borderId="53" xfId="0" applyFont="1" applyBorder="1" applyAlignment="1">
      <alignment vertical="center"/>
    </xf>
    <xf numFmtId="0" fontId="4" fillId="0" borderId="15" xfId="0" applyFont="1" applyBorder="1" applyAlignment="1">
      <alignment vertical="center"/>
    </xf>
    <xf numFmtId="9" fontId="79" fillId="0" borderId="53" xfId="59" applyNumberFormat="1" applyFont="1" applyBorder="1" applyAlignment="1">
      <alignment horizontal="center" vertical="center"/>
    </xf>
    <xf numFmtId="183" fontId="79" fillId="0" borderId="53" xfId="59" applyFont="1" applyBorder="1" applyAlignment="1">
      <alignment horizontal="center" vertical="center"/>
    </xf>
    <xf numFmtId="9" fontId="10" fillId="0" borderId="41" xfId="71" applyNumberFormat="1" applyFont="1" applyFill="1" applyBorder="1" applyAlignment="1" applyProtection="1">
      <alignment horizontal="center" vertical="center"/>
      <protection/>
    </xf>
    <xf numFmtId="0" fontId="81" fillId="0" borderId="13" xfId="0" applyFont="1" applyFill="1" applyBorder="1" applyAlignment="1">
      <alignment horizontal="center" vertical="center" wrapText="1"/>
    </xf>
    <xf numFmtId="0" fontId="11" fillId="0" borderId="22" xfId="71" applyNumberFormat="1" applyFont="1" applyFill="1" applyBorder="1" applyAlignment="1" applyProtection="1">
      <alignment horizontal="center" vertical="center" wrapText="1"/>
      <protection/>
    </xf>
    <xf numFmtId="0" fontId="11" fillId="0" borderId="22" xfId="78" applyNumberFormat="1" applyFont="1" applyFill="1" applyBorder="1" applyAlignment="1" applyProtection="1">
      <alignment horizontal="center" vertical="center" wrapText="1"/>
      <protection/>
    </xf>
    <xf numFmtId="9" fontId="79" fillId="0" borderId="13" xfId="59" applyNumberFormat="1" applyFont="1" applyFill="1" applyBorder="1" applyAlignment="1">
      <alignment horizontal="center" vertical="center" wrapText="1"/>
    </xf>
    <xf numFmtId="183" fontId="79" fillId="0" borderId="13" xfId="59" applyFont="1" applyFill="1" applyBorder="1" applyAlignment="1">
      <alignment horizontal="center" vertical="center" wrapText="1"/>
    </xf>
    <xf numFmtId="0" fontId="79" fillId="41" borderId="13" xfId="0" applyFont="1" applyFill="1" applyBorder="1" applyAlignment="1">
      <alignment vertical="center" wrapText="1"/>
    </xf>
    <xf numFmtId="9" fontId="10" fillId="41" borderId="22" xfId="71" applyNumberFormat="1" applyFont="1" applyFill="1" applyBorder="1" applyAlignment="1" applyProtection="1">
      <alignment horizontal="center" vertical="center" wrapText="1"/>
      <protection/>
    </xf>
    <xf numFmtId="9" fontId="79" fillId="0" borderId="13" xfId="78" applyFont="1" applyFill="1" applyBorder="1" applyAlignment="1">
      <alignment vertical="center" wrapText="1"/>
    </xf>
    <xf numFmtId="189" fontId="0" fillId="0" borderId="20" xfId="58" applyNumberFormat="1" applyFont="1" applyFill="1" applyBorder="1" applyAlignment="1">
      <alignment vertical="center"/>
    </xf>
    <xf numFmtId="189" fontId="0" fillId="0" borderId="13" xfId="58" applyNumberFormat="1" applyFont="1" applyFill="1" applyBorder="1" applyAlignment="1">
      <alignment vertical="center"/>
    </xf>
    <xf numFmtId="0" fontId="81" fillId="0" borderId="13" xfId="0" applyFont="1" applyFill="1" applyBorder="1" applyAlignment="1">
      <alignment horizontal="center" vertical="center" wrapText="1"/>
    </xf>
    <xf numFmtId="9" fontId="79" fillId="0" borderId="13" xfId="0" applyNumberFormat="1" applyFont="1" applyBorder="1" applyAlignment="1">
      <alignment vertical="center" wrapText="1"/>
    </xf>
    <xf numFmtId="0" fontId="79" fillId="0" borderId="44" xfId="0" applyFont="1" applyFill="1" applyBorder="1" applyAlignment="1">
      <alignment horizontal="left" vertical="center" wrapText="1"/>
    </xf>
    <xf numFmtId="0" fontId="10" fillId="0" borderId="22" xfId="71" applyNumberFormat="1" applyFont="1" applyFill="1" applyBorder="1" applyAlignment="1" applyProtection="1">
      <alignment horizontal="center" vertical="center" wrapText="1"/>
      <protection/>
    </xf>
    <xf numFmtId="9" fontId="0" fillId="0" borderId="0" xfId="78" applyFont="1" applyAlignment="1">
      <alignment vertical="center"/>
    </xf>
    <xf numFmtId="10" fontId="0" fillId="0" borderId="0" xfId="78" applyNumberFormat="1" applyFont="1" applyAlignment="1">
      <alignment vertical="center"/>
    </xf>
    <xf numFmtId="0" fontId="11" fillId="11" borderId="22" xfId="78" applyNumberFormat="1" applyFont="1" applyFill="1" applyBorder="1" applyAlignment="1" applyProtection="1">
      <alignment horizontal="center" vertical="center" wrapText="1"/>
      <protection/>
    </xf>
    <xf numFmtId="9" fontId="10" fillId="11" borderId="38" xfId="80" applyFont="1" applyFill="1" applyBorder="1" applyAlignment="1" applyProtection="1">
      <alignment horizontal="center" vertical="center" wrapText="1"/>
      <protection/>
    </xf>
    <xf numFmtId="0" fontId="79" fillId="42" borderId="13" xfId="0" applyFont="1" applyFill="1" applyBorder="1" applyAlignment="1">
      <alignment vertical="center" wrapText="1"/>
    </xf>
    <xf numFmtId="0" fontId="0" fillId="0" borderId="13" xfId="0" applyBorder="1" applyAlignment="1">
      <alignment horizontal="center"/>
    </xf>
    <xf numFmtId="189" fontId="0" fillId="0" borderId="54" xfId="58" applyNumberFormat="1" applyFont="1" applyBorder="1" applyAlignment="1">
      <alignment vertical="center"/>
    </xf>
    <xf numFmtId="189" fontId="0" fillId="0" borderId="55" xfId="58" applyNumberFormat="1" applyFont="1" applyBorder="1" applyAlignment="1">
      <alignment vertical="center"/>
    </xf>
    <xf numFmtId="189" fontId="0" fillId="0" borderId="56" xfId="58" applyNumberFormat="1" applyFont="1" applyBorder="1" applyAlignment="1">
      <alignment vertical="center"/>
    </xf>
    <xf numFmtId="189" fontId="0" fillId="0" borderId="21" xfId="58" applyNumberFormat="1" applyFont="1" applyBorder="1" applyAlignment="1">
      <alignment vertical="center"/>
    </xf>
    <xf numFmtId="0" fontId="11" fillId="11" borderId="38" xfId="78" applyNumberFormat="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0" fontId="81" fillId="42" borderId="13" xfId="0" applyFont="1" applyFill="1" applyBorder="1" applyAlignment="1">
      <alignment horizontal="center" vertical="center" wrapText="1"/>
    </xf>
    <xf numFmtId="9" fontId="79" fillId="0" borderId="13" xfId="78" applyNumberFormat="1" applyFont="1" applyFill="1" applyBorder="1" applyAlignment="1">
      <alignment vertical="center" wrapText="1"/>
    </xf>
    <xf numFmtId="9" fontId="79" fillId="0" borderId="13" xfId="0" applyNumberFormat="1" applyFont="1" applyFill="1" applyBorder="1" applyAlignment="1">
      <alignment vertical="center" wrapText="1"/>
    </xf>
    <xf numFmtId="9" fontId="31" fillId="11" borderId="38" xfId="80" applyFont="1" applyFill="1" applyBorder="1" applyAlignment="1" applyProtection="1">
      <alignment horizontal="center" vertical="center" wrapText="1"/>
      <protection/>
    </xf>
    <xf numFmtId="0" fontId="16" fillId="0" borderId="13" xfId="0" applyFont="1" applyBorder="1" applyAlignment="1">
      <alignment horizontal="left" vertical="top" wrapText="1"/>
    </xf>
    <xf numFmtId="189" fontId="0" fillId="0" borderId="57" xfId="58" applyNumberFormat="1" applyFont="1" applyBorder="1" applyAlignment="1">
      <alignment vertical="center"/>
    </xf>
    <xf numFmtId="10" fontId="81" fillId="0" borderId="13" xfId="78" applyNumberFormat="1" applyFont="1" applyFill="1" applyBorder="1" applyAlignment="1">
      <alignment horizontal="center" vertical="center" wrapText="1"/>
    </xf>
    <xf numFmtId="0" fontId="11" fillId="5" borderId="58" xfId="71" applyFont="1" applyFill="1" applyBorder="1" applyAlignment="1" applyProtection="1">
      <alignment horizontal="center" vertical="center" wrapText="1"/>
      <protection/>
    </xf>
    <xf numFmtId="189" fontId="0" fillId="0" borderId="38" xfId="58" applyNumberFormat="1" applyFont="1" applyFill="1" applyBorder="1" applyAlignment="1">
      <alignment vertical="center"/>
    </xf>
    <xf numFmtId="189" fontId="0" fillId="0" borderId="59" xfId="58" applyNumberFormat="1" applyFont="1" applyBorder="1" applyAlignment="1">
      <alignment vertical="center"/>
    </xf>
    <xf numFmtId="189" fontId="0" fillId="0" borderId="17" xfId="58" applyNumberFormat="1" applyFont="1" applyBorder="1" applyAlignment="1">
      <alignment vertical="center"/>
    </xf>
    <xf numFmtId="189" fontId="0" fillId="0" borderId="60" xfId="58" applyNumberFormat="1" applyFont="1" applyBorder="1" applyAlignment="1">
      <alignment vertical="center"/>
    </xf>
    <xf numFmtId="0" fontId="11" fillId="5" borderId="61"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81" fillId="0" borderId="13" xfId="0" applyFont="1" applyFill="1" applyBorder="1" applyAlignment="1">
      <alignment horizontal="center" vertical="center" wrapText="1"/>
    </xf>
    <xf numFmtId="0" fontId="79" fillId="0" borderId="16" xfId="0" applyFont="1" applyFill="1" applyBorder="1" applyAlignment="1">
      <alignment horizontal="left" vertical="center" wrapText="1"/>
    </xf>
    <xf numFmtId="189" fontId="0" fillId="0" borderId="55" xfId="58" applyNumberFormat="1" applyFont="1" applyFill="1" applyBorder="1" applyAlignment="1">
      <alignment vertical="center"/>
    </xf>
    <xf numFmtId="41" fontId="88" fillId="0" borderId="39" xfId="60" applyFont="1" applyFill="1" applyBorder="1" applyAlignment="1">
      <alignment vertical="center"/>
    </xf>
    <xf numFmtId="41" fontId="88" fillId="0" borderId="14" xfId="60" applyFont="1" applyFill="1" applyBorder="1" applyAlignment="1">
      <alignment vertical="center"/>
    </xf>
    <xf numFmtId="41" fontId="88" fillId="0" borderId="16" xfId="60" applyFont="1" applyBorder="1" applyAlignment="1">
      <alignment vertical="center"/>
    </xf>
    <xf numFmtId="0" fontId="0" fillId="0" borderId="16" xfId="0" applyFont="1" applyBorder="1" applyAlignment="1">
      <alignment vertical="center"/>
    </xf>
    <xf numFmtId="189" fontId="0" fillId="0" borderId="63" xfId="58" applyNumberFormat="1" applyFont="1" applyBorder="1" applyAlignment="1">
      <alignment vertical="center"/>
    </xf>
    <xf numFmtId="0" fontId="81" fillId="0" borderId="13" xfId="0" applyFont="1" applyFill="1" applyBorder="1" applyAlignment="1">
      <alignment horizontal="center" vertical="center" wrapText="1"/>
    </xf>
    <xf numFmtId="9" fontId="87" fillId="0" borderId="13" xfId="0" applyNumberFormat="1" applyFont="1" applyBorder="1" applyAlignment="1">
      <alignment horizontal="justify" vertical="center" wrapText="1"/>
    </xf>
    <xf numFmtId="0" fontId="87" fillId="0" borderId="13" xfId="0" applyFont="1" applyBorder="1" applyAlignment="1">
      <alignment horizontal="justify" vertical="center" wrapText="1"/>
    </xf>
    <xf numFmtId="2" fontId="10" fillId="0" borderId="13" xfId="71" applyNumberFormat="1" applyFont="1" applyFill="1" applyBorder="1" applyAlignment="1" applyProtection="1">
      <alignment vertical="center" wrapText="1"/>
      <protection/>
    </xf>
    <xf numFmtId="10" fontId="10" fillId="0" borderId="13" xfId="78" applyNumberFormat="1" applyFont="1" applyFill="1" applyBorder="1" applyAlignment="1" applyProtection="1">
      <alignment horizontal="center" vertical="center" wrapText="1"/>
      <protection/>
    </xf>
    <xf numFmtId="190" fontId="10" fillId="0" borderId="13" xfId="78" applyNumberFormat="1" applyFont="1" applyFill="1" applyBorder="1" applyAlignment="1" applyProtection="1">
      <alignment horizontal="center" vertical="center" wrapText="1"/>
      <protection/>
    </xf>
    <xf numFmtId="190" fontId="10" fillId="0" borderId="22" xfId="78" applyNumberFormat="1" applyFont="1" applyFill="1" applyBorder="1" applyAlignment="1" applyProtection="1">
      <alignment horizontal="center" vertical="center" wrapText="1"/>
      <protection/>
    </xf>
    <xf numFmtId="190" fontId="10" fillId="0" borderId="64" xfId="78" applyNumberFormat="1" applyFont="1" applyFill="1" applyBorder="1" applyAlignment="1" applyProtection="1">
      <alignment horizontal="center" vertical="center" wrapText="1"/>
      <protection/>
    </xf>
    <xf numFmtId="190" fontId="10" fillId="0" borderId="16" xfId="78" applyNumberFormat="1" applyFont="1" applyFill="1" applyBorder="1" applyAlignment="1" applyProtection="1">
      <alignment horizontal="center" vertical="center" wrapText="1"/>
      <protection/>
    </xf>
    <xf numFmtId="0" fontId="87" fillId="3" borderId="22" xfId="71" applyFont="1" applyFill="1" applyBorder="1" applyAlignment="1">
      <alignment horizontal="left" vertical="center" wrapText="1"/>
      <protection/>
    </xf>
    <xf numFmtId="0" fontId="87" fillId="3" borderId="64" xfId="71" applyFont="1" applyFill="1" applyBorder="1" applyAlignment="1">
      <alignment horizontal="left" vertical="center" wrapText="1"/>
      <protection/>
    </xf>
    <xf numFmtId="0" fontId="87" fillId="3" borderId="16" xfId="71" applyFont="1" applyFill="1" applyBorder="1" applyAlignment="1">
      <alignment horizontal="left" vertical="center" wrapText="1"/>
      <protection/>
    </xf>
    <xf numFmtId="0" fontId="87" fillId="3" borderId="13" xfId="0" applyFont="1" applyFill="1" applyBorder="1" applyAlignment="1">
      <alignment horizontal="justify" vertical="center" wrapText="1"/>
    </xf>
    <xf numFmtId="0" fontId="87" fillId="0" borderId="22" xfId="71" applyFont="1" applyBorder="1" applyAlignment="1">
      <alignment horizontal="left" vertical="center" wrapText="1"/>
      <protection/>
    </xf>
    <xf numFmtId="0" fontId="87" fillId="0" borderId="64" xfId="71" applyFont="1" applyBorder="1" applyAlignment="1">
      <alignment horizontal="left" vertical="center" wrapText="1"/>
      <protection/>
    </xf>
    <xf numFmtId="0" fontId="87" fillId="0" borderId="16" xfId="71" applyFont="1" applyBorder="1" applyAlignment="1">
      <alignment horizontal="left" vertical="center" wrapText="1"/>
      <protection/>
    </xf>
    <xf numFmtId="0" fontId="11" fillId="5" borderId="13"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87" fillId="0" borderId="13" xfId="71" applyFont="1" applyBorder="1" applyAlignment="1">
      <alignment horizontal="left" vertical="center" wrapText="1"/>
      <protection/>
    </xf>
    <xf numFmtId="9" fontId="87" fillId="3" borderId="13" xfId="0" applyNumberFormat="1" applyFont="1" applyFill="1" applyBorder="1" applyAlignment="1">
      <alignment horizontal="justify" vertical="center" wrapText="1"/>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9" fontId="10" fillId="0" borderId="65"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66" xfId="71" applyNumberFormat="1" applyFont="1" applyFill="1" applyBorder="1" applyAlignment="1" applyProtection="1">
      <alignment horizontal="left" vertical="center" wrapText="1"/>
      <protection/>
    </xf>
    <xf numFmtId="9" fontId="10" fillId="0" borderId="39" xfId="71" applyNumberFormat="1" applyFont="1" applyFill="1" applyBorder="1" applyAlignment="1" applyProtection="1">
      <alignment horizontal="left" vertical="center" wrapText="1"/>
      <protection/>
    </xf>
    <xf numFmtId="9" fontId="10" fillId="0" borderId="15" xfId="71" applyNumberFormat="1" applyFont="1" applyFill="1" applyBorder="1" applyAlignment="1" applyProtection="1">
      <alignment horizontal="left" vertical="center" wrapText="1"/>
      <protection/>
    </xf>
    <xf numFmtId="9" fontId="10" fillId="0" borderId="19" xfId="71" applyNumberFormat="1" applyFont="1" applyFill="1" applyBorder="1" applyAlignment="1" applyProtection="1">
      <alignment horizontal="left" vertical="center" wrapText="1"/>
      <protection/>
    </xf>
    <xf numFmtId="0" fontId="11" fillId="5" borderId="54"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55"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53"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10" fillId="0" borderId="70"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71" xfId="71" applyFont="1" applyFill="1" applyBorder="1" applyAlignment="1" applyProtection="1">
      <alignment horizontal="center"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9" fontId="10" fillId="0" borderId="65"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72"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73" xfId="80" applyFont="1" applyFill="1" applyBorder="1" applyAlignment="1" applyProtection="1">
      <alignment horizontal="left" vertical="center" wrapText="1"/>
      <protection/>
    </xf>
    <xf numFmtId="9" fontId="80" fillId="0" borderId="65" xfId="80" applyFont="1" applyFill="1" applyBorder="1" applyAlignment="1" applyProtection="1">
      <alignment horizontal="center" vertical="center" wrapText="1"/>
      <protection/>
    </xf>
    <xf numFmtId="9" fontId="80" fillId="0" borderId="41" xfId="80" applyFont="1" applyFill="1" applyBorder="1" applyAlignment="1" applyProtection="1">
      <alignment horizontal="center" vertical="center" wrapText="1"/>
      <protection/>
    </xf>
    <xf numFmtId="9" fontId="80" fillId="0" borderId="42" xfId="80" applyFont="1" applyFill="1" applyBorder="1" applyAlignment="1" applyProtection="1">
      <alignment horizontal="center" vertical="center" wrapText="1"/>
      <protection/>
    </xf>
    <xf numFmtId="9" fontId="80" fillId="0" borderId="72" xfId="80" applyFont="1" applyFill="1" applyBorder="1" applyAlignment="1" applyProtection="1">
      <alignment horizontal="center" vertical="center" wrapText="1"/>
      <protection/>
    </xf>
    <xf numFmtId="9" fontId="80" fillId="0" borderId="34" xfId="80" applyFont="1" applyFill="1" applyBorder="1" applyAlignment="1" applyProtection="1">
      <alignment horizontal="center" vertical="center" wrapText="1"/>
      <protection/>
    </xf>
    <xf numFmtId="9" fontId="80" fillId="0" borderId="73" xfId="80" applyFont="1" applyFill="1" applyBorder="1" applyAlignment="1" applyProtection="1">
      <alignment horizontal="center" vertical="center" wrapText="1"/>
      <protection/>
    </xf>
    <xf numFmtId="9" fontId="10" fillId="0" borderId="65"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66" xfId="80" applyFont="1" applyFill="1" applyBorder="1" applyAlignment="1" applyProtection="1">
      <alignment horizontal="center" vertical="center" wrapText="1"/>
      <protection/>
    </xf>
    <xf numFmtId="9" fontId="10" fillId="0" borderId="72"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35" xfId="80" applyFont="1" applyFill="1" applyBorder="1" applyAlignment="1" applyProtection="1">
      <alignment horizontal="center" vertical="center" wrapText="1"/>
      <protection/>
    </xf>
    <xf numFmtId="3" fontId="11" fillId="0" borderId="65"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80" fillId="0" borderId="13" xfId="71" applyFont="1" applyFill="1" applyBorder="1" applyAlignment="1" applyProtection="1">
      <alignment horizontal="left" vertical="center" wrapText="1"/>
      <protection/>
    </xf>
    <xf numFmtId="0" fontId="80" fillId="0" borderId="21" xfId="71" applyFont="1" applyFill="1" applyBorder="1" applyAlignment="1" applyProtection="1">
      <alignment horizontal="left" vertical="center" wrapText="1"/>
      <protection/>
    </xf>
    <xf numFmtId="0" fontId="11" fillId="0" borderId="54"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38" borderId="54" xfId="71" applyFont="1" applyFill="1" applyBorder="1" applyAlignment="1" applyProtection="1">
      <alignment horizontal="center" vertical="center" wrapText="1"/>
      <protection/>
    </xf>
    <xf numFmtId="0" fontId="11" fillId="38" borderId="59" xfId="71" applyFont="1" applyFill="1" applyBorder="1" applyAlignment="1" applyProtection="1">
      <alignment horizontal="center" vertical="center" wrapText="1"/>
      <protection/>
    </xf>
    <xf numFmtId="0" fontId="11" fillId="38" borderId="55" xfId="71" applyFont="1" applyFill="1" applyBorder="1" applyAlignment="1" applyProtection="1">
      <alignment horizontal="center" vertical="center" wrapText="1"/>
      <protection/>
    </xf>
    <xf numFmtId="0" fontId="11" fillId="38" borderId="56"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74" xfId="71" applyFont="1" applyFill="1" applyBorder="1" applyAlignment="1" applyProtection="1">
      <alignment horizontal="center" vertical="center" wrapText="1"/>
      <protection/>
    </xf>
    <xf numFmtId="0" fontId="11" fillId="5" borderId="75"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0" borderId="74" xfId="71" applyFont="1" applyFill="1" applyBorder="1" applyAlignment="1">
      <alignment horizontal="center" vertical="center" wrapText="1"/>
      <protection/>
    </xf>
    <xf numFmtId="0" fontId="11" fillId="0" borderId="75" xfId="71" applyFont="1" applyFill="1" applyBorder="1" applyAlignment="1">
      <alignment horizontal="center" vertical="center" wrapText="1"/>
      <protection/>
    </xf>
    <xf numFmtId="0" fontId="11" fillId="0" borderId="76"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74" xfId="71" applyFont="1" applyFill="1" applyBorder="1" applyAlignment="1">
      <alignment horizontal="left" vertical="center" wrapText="1"/>
      <protection/>
    </xf>
    <xf numFmtId="0" fontId="11" fillId="5" borderId="76" xfId="71" applyFont="1" applyFill="1" applyBorder="1" applyAlignment="1">
      <alignment horizontal="left" vertical="center" wrapText="1"/>
      <protection/>
    </xf>
    <xf numFmtId="0" fontId="10" fillId="0" borderId="74" xfId="71" applyFont="1" applyFill="1" applyBorder="1" applyAlignment="1" applyProtection="1">
      <alignment horizontal="center" vertical="center" wrapText="1"/>
      <protection/>
    </xf>
    <xf numFmtId="0" fontId="10" fillId="0" borderId="75" xfId="71" applyFont="1" applyFill="1" applyBorder="1" applyAlignment="1" applyProtection="1">
      <alignment horizontal="center" vertical="center" wrapText="1"/>
      <protection/>
    </xf>
    <xf numFmtId="0" fontId="10" fillId="0" borderId="76" xfId="71" applyFont="1" applyFill="1" applyBorder="1" applyAlignment="1" applyProtection="1">
      <alignment horizontal="center" vertical="center" wrapText="1"/>
      <protection/>
    </xf>
    <xf numFmtId="1" fontId="11" fillId="0" borderId="74" xfId="78" applyNumberFormat="1" applyFont="1" applyFill="1" applyBorder="1" applyAlignment="1" applyProtection="1">
      <alignment horizontal="center" vertical="center" wrapText="1"/>
      <protection/>
    </xf>
    <xf numFmtId="1" fontId="11" fillId="0" borderId="76" xfId="78" applyNumberFormat="1" applyFont="1" applyFill="1" applyBorder="1" applyAlignment="1" applyProtection="1">
      <alignment horizontal="center" vertical="center" wrapText="1"/>
      <protection/>
    </xf>
    <xf numFmtId="9" fontId="11" fillId="0" borderId="74" xfId="71" applyNumberFormat="1" applyFont="1" applyFill="1" applyBorder="1" applyAlignment="1" applyProtection="1">
      <alignment horizontal="center" vertical="center" wrapText="1"/>
      <protection/>
    </xf>
    <xf numFmtId="9" fontId="11" fillId="0" borderId="76" xfId="71" applyNumberFormat="1" applyFont="1" applyFill="1" applyBorder="1" applyAlignment="1" applyProtection="1">
      <alignment horizontal="center" vertical="center" wrapText="1"/>
      <protection/>
    </xf>
    <xf numFmtId="0" fontId="11" fillId="5" borderId="78"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7"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0" borderId="78"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7"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8"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7"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52" fillId="0" borderId="79" xfId="0" applyFont="1" applyFill="1" applyBorder="1" applyAlignment="1">
      <alignment horizontal="center" vertical="center"/>
    </xf>
    <xf numFmtId="0" fontId="52" fillId="0" borderId="80" xfId="0" applyFont="1" applyFill="1" applyBorder="1" applyAlignment="1">
      <alignment horizontal="center" vertical="center"/>
    </xf>
    <xf numFmtId="0" fontId="52" fillId="0" borderId="81" xfId="0" applyFont="1" applyFill="1" applyBorder="1" applyAlignment="1">
      <alignment horizontal="center" vertical="center"/>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14" fillId="0" borderId="74" xfId="71" applyFont="1" applyFill="1" applyBorder="1" applyAlignment="1">
      <alignment horizontal="center" vertical="center" wrapText="1"/>
      <protection/>
    </xf>
    <xf numFmtId="0" fontId="14" fillId="0" borderId="75" xfId="71" applyFont="1" applyFill="1" applyBorder="1" applyAlignment="1">
      <alignment horizontal="center" vertical="center" wrapText="1"/>
      <protection/>
    </xf>
    <xf numFmtId="0" fontId="14" fillId="0" borderId="76" xfId="71" applyFont="1" applyFill="1" applyBorder="1" applyAlignment="1">
      <alignment horizontal="center" vertical="center" wrapText="1"/>
      <protection/>
    </xf>
    <xf numFmtId="0" fontId="11" fillId="5" borderId="74" xfId="71" applyFont="1" applyFill="1" applyBorder="1" applyAlignment="1">
      <alignment horizontal="center" vertical="center" wrapText="1"/>
      <protection/>
    </xf>
    <xf numFmtId="0" fontId="11" fillId="5" borderId="75" xfId="71" applyFont="1" applyFill="1" applyBorder="1" applyAlignment="1">
      <alignment horizontal="center" vertical="center" wrapText="1"/>
      <protection/>
    </xf>
    <xf numFmtId="0" fontId="11" fillId="5" borderId="76" xfId="71" applyFont="1" applyFill="1" applyBorder="1" applyAlignment="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89" fillId="0" borderId="82" xfId="0" applyFont="1" applyFill="1" applyBorder="1" applyAlignment="1">
      <alignment horizontal="center" vertical="center"/>
    </xf>
    <xf numFmtId="0" fontId="89" fillId="0" borderId="69" xfId="0" applyFont="1" applyFill="1" applyBorder="1" applyAlignment="1">
      <alignment horizontal="center" vertical="center"/>
    </xf>
    <xf numFmtId="0" fontId="78" fillId="0" borderId="83" xfId="0" applyFont="1" applyFill="1" applyBorder="1" applyAlignment="1">
      <alignment horizontal="center" vertical="center" wrapText="1"/>
    </xf>
    <xf numFmtId="0" fontId="78" fillId="0" borderId="45"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45" xfId="0" applyFont="1" applyFill="1" applyBorder="1" applyAlignment="1">
      <alignment horizontal="center" vertical="center"/>
    </xf>
    <xf numFmtId="0" fontId="78" fillId="0" borderId="84" xfId="0" applyFont="1" applyFill="1" applyBorder="1" applyAlignment="1">
      <alignment horizontal="center" vertical="center" wrapText="1"/>
    </xf>
    <xf numFmtId="0" fontId="78" fillId="0" borderId="85" xfId="0" applyFont="1" applyFill="1" applyBorder="1" applyAlignment="1">
      <alignment horizontal="center" vertical="center" wrapText="1"/>
    </xf>
    <xf numFmtId="0" fontId="89" fillId="0" borderId="84" xfId="0" applyFont="1" applyFill="1" applyBorder="1" applyAlignment="1">
      <alignment horizontal="center" vertical="center"/>
    </xf>
    <xf numFmtId="0" fontId="89" fillId="0" borderId="85" xfId="0" applyFont="1" applyFill="1" applyBorder="1" applyAlignment="1">
      <alignment horizontal="center" vertical="center"/>
    </xf>
    <xf numFmtId="0" fontId="81" fillId="0" borderId="60" xfId="0" applyFont="1" applyBorder="1" applyAlignment="1">
      <alignment horizontal="left" vertical="center" wrapText="1"/>
    </xf>
    <xf numFmtId="0" fontId="81" fillId="0" borderId="38" xfId="0" applyFont="1" applyBorder="1" applyAlignment="1">
      <alignment horizontal="left" vertical="center" wrapText="1"/>
    </xf>
    <xf numFmtId="0" fontId="81" fillId="0" borderId="52" xfId="0" applyFont="1" applyBorder="1" applyAlignment="1">
      <alignment horizontal="left" vertical="center" wrapText="1"/>
    </xf>
    <xf numFmtId="14" fontId="47" fillId="0" borderId="78" xfId="0" applyNumberFormat="1" applyFont="1" applyFill="1" applyBorder="1" applyAlignment="1">
      <alignment horizontal="center" vertical="center"/>
    </xf>
    <xf numFmtId="0" fontId="47" fillId="0" borderId="27" xfId="0" applyFont="1" applyFill="1" applyBorder="1" applyAlignment="1">
      <alignment horizontal="center" vertical="center"/>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77" xfId="0" applyFont="1" applyFill="1" applyBorder="1" applyAlignment="1">
      <alignment horizontal="center" vertical="center"/>
    </xf>
    <xf numFmtId="0" fontId="47" fillId="0" borderId="35" xfId="0" applyFont="1" applyFill="1" applyBorder="1" applyAlignment="1">
      <alignment horizontal="center" vertical="center"/>
    </xf>
    <xf numFmtId="0" fontId="78" fillId="0" borderId="82" xfId="0" applyFont="1" applyFill="1" applyBorder="1" applyAlignment="1">
      <alignment horizontal="center" vertical="center" wrapText="1"/>
    </xf>
    <xf numFmtId="0" fontId="78" fillId="0" borderId="69" xfId="0" applyFont="1" applyFill="1" applyBorder="1" applyAlignment="1">
      <alignment horizontal="center" vertical="center" wrapText="1"/>
    </xf>
    <xf numFmtId="0" fontId="10" fillId="0" borderId="79" xfId="71" applyFont="1" applyFill="1" applyBorder="1" applyAlignment="1" applyProtection="1">
      <alignment horizontal="center" vertical="center" wrapText="1"/>
      <protection/>
    </xf>
    <xf numFmtId="0" fontId="10" fillId="0" borderId="80" xfId="71" applyFont="1" applyFill="1" applyBorder="1" applyAlignment="1" applyProtection="1">
      <alignment horizontal="center" vertical="center" wrapText="1"/>
      <protection/>
    </xf>
    <xf numFmtId="0" fontId="10" fillId="0" borderId="81"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59"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7"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9" fontId="10" fillId="0" borderId="6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42" xfId="71" applyNumberFormat="1" applyFont="1" applyFill="1" applyBorder="1" applyAlignment="1" applyProtection="1">
      <alignment horizontal="left" vertical="center" wrapText="1"/>
      <protection/>
    </xf>
    <xf numFmtId="9" fontId="10" fillId="0" borderId="44" xfId="71" applyNumberFormat="1" applyFont="1" applyFill="1" applyBorder="1" applyAlignment="1" applyProtection="1">
      <alignment horizontal="left" vertical="center" wrapText="1"/>
      <protection/>
    </xf>
    <xf numFmtId="2" fontId="10" fillId="43" borderId="51" xfId="71" applyNumberFormat="1" applyFont="1" applyFill="1" applyBorder="1" applyAlignment="1" applyProtection="1">
      <alignment vertical="center" wrapText="1"/>
      <protection/>
    </xf>
    <xf numFmtId="2" fontId="10" fillId="43" borderId="20" xfId="71" applyNumberFormat="1" applyFont="1" applyFill="1" applyBorder="1" applyAlignment="1" applyProtection="1">
      <alignment vertical="center" wrapText="1"/>
      <protection/>
    </xf>
    <xf numFmtId="2" fontId="10" fillId="0" borderId="6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9" fontId="80" fillId="0" borderId="65" xfId="71" applyNumberFormat="1" applyFont="1" applyFill="1" applyBorder="1" applyAlignment="1" applyProtection="1">
      <alignment horizontal="left" vertical="center" wrapText="1"/>
      <protection/>
    </xf>
    <xf numFmtId="9" fontId="80" fillId="0" borderId="41" xfId="71" applyNumberFormat="1" applyFont="1" applyFill="1" applyBorder="1" applyAlignment="1" applyProtection="1">
      <alignment horizontal="left" vertical="center" wrapText="1"/>
      <protection/>
    </xf>
    <xf numFmtId="9" fontId="80" fillId="0" borderId="42" xfId="71" applyNumberFormat="1" applyFont="1" applyFill="1" applyBorder="1" applyAlignment="1" applyProtection="1">
      <alignment horizontal="left" vertical="center" wrapText="1"/>
      <protection/>
    </xf>
    <xf numFmtId="9" fontId="80" fillId="0" borderId="39" xfId="71" applyNumberFormat="1" applyFont="1" applyFill="1" applyBorder="1" applyAlignment="1" applyProtection="1">
      <alignment horizontal="left" vertical="center" wrapText="1"/>
      <protection/>
    </xf>
    <xf numFmtId="9" fontId="80" fillId="0" borderId="15" xfId="71" applyNumberFormat="1" applyFont="1" applyFill="1" applyBorder="1" applyAlignment="1" applyProtection="1">
      <alignment horizontal="left" vertical="center" wrapText="1"/>
      <protection/>
    </xf>
    <xf numFmtId="9" fontId="80" fillId="0" borderId="44" xfId="71" applyNumberFormat="1" applyFont="1" applyFill="1" applyBorder="1" applyAlignment="1" applyProtection="1">
      <alignment horizontal="left" vertical="center" wrapText="1"/>
      <protection/>
    </xf>
    <xf numFmtId="0" fontId="11" fillId="43" borderId="37" xfId="71" applyFont="1" applyFill="1" applyBorder="1" applyAlignment="1" applyProtection="1">
      <alignment horizontal="center" vertical="center" wrapText="1"/>
      <protection/>
    </xf>
    <xf numFmtId="0" fontId="11" fillId="43" borderId="71" xfId="71" applyFont="1" applyFill="1" applyBorder="1" applyAlignment="1" applyProtection="1">
      <alignment horizontal="center" vertical="center" wrapText="1"/>
      <protection/>
    </xf>
    <xf numFmtId="9" fontId="80" fillId="0" borderId="66" xfId="80" applyFont="1" applyFill="1" applyBorder="1" applyAlignment="1" applyProtection="1">
      <alignment horizontal="center" vertical="center" wrapText="1"/>
      <protection/>
    </xf>
    <xf numFmtId="9" fontId="80" fillId="0" borderId="35" xfId="80" applyFont="1" applyFill="1" applyBorder="1" applyAlignment="1" applyProtection="1">
      <alignment horizontal="center" vertical="center" wrapText="1"/>
      <protection/>
    </xf>
    <xf numFmtId="209" fontId="10" fillId="0" borderId="64" xfId="71" applyNumberFormat="1" applyFont="1" applyFill="1" applyBorder="1" applyAlignment="1" applyProtection="1">
      <alignment horizontal="center" vertical="center" wrapText="1"/>
      <protection/>
    </xf>
    <xf numFmtId="209" fontId="10" fillId="0" borderId="16" xfId="71" applyNumberFormat="1" applyFont="1" applyFill="1" applyBorder="1" applyAlignment="1" applyProtection="1">
      <alignment horizontal="center" vertical="center" wrapText="1"/>
      <protection/>
    </xf>
    <xf numFmtId="9" fontId="10" fillId="0" borderId="72"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65"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66" xfId="71" applyNumberFormat="1" applyFont="1" applyFill="1" applyBorder="1" applyAlignment="1" applyProtection="1">
      <alignment vertical="center" wrapText="1"/>
      <protection/>
    </xf>
    <xf numFmtId="9" fontId="10" fillId="0" borderId="70" xfId="71" applyNumberFormat="1" applyFont="1" applyFill="1" applyBorder="1" applyAlignment="1" applyProtection="1">
      <alignment vertical="center" wrapText="1"/>
      <protection/>
    </xf>
    <xf numFmtId="9" fontId="10" fillId="0" borderId="0" xfId="71" applyNumberFormat="1" applyFont="1" applyFill="1" applyBorder="1" applyAlignment="1" applyProtection="1">
      <alignment vertical="center" wrapText="1"/>
      <protection/>
    </xf>
    <xf numFmtId="9" fontId="10" fillId="0" borderId="29" xfId="71" applyNumberFormat="1" applyFont="1" applyFill="1" applyBorder="1" applyAlignment="1" applyProtection="1">
      <alignment vertical="center" wrapText="1"/>
      <protection/>
    </xf>
    <xf numFmtId="9" fontId="80" fillId="0" borderId="66" xfId="71" applyNumberFormat="1" applyFont="1" applyFill="1" applyBorder="1" applyAlignment="1" applyProtection="1">
      <alignment horizontal="left" vertical="center" wrapText="1"/>
      <protection/>
    </xf>
    <xf numFmtId="9" fontId="80" fillId="0" borderId="70" xfId="71" applyNumberFormat="1" applyFont="1" applyFill="1" applyBorder="1" applyAlignment="1" applyProtection="1">
      <alignment horizontal="left" vertical="center" wrapText="1"/>
      <protection/>
    </xf>
    <xf numFmtId="9" fontId="80" fillId="0" borderId="0" xfId="71" applyNumberFormat="1" applyFont="1" applyFill="1" applyBorder="1" applyAlignment="1" applyProtection="1">
      <alignment horizontal="left" vertical="center" wrapText="1"/>
      <protection/>
    </xf>
    <xf numFmtId="9" fontId="80" fillId="0" borderId="29" xfId="71" applyNumberFormat="1" applyFont="1" applyFill="1" applyBorder="1" applyAlignment="1" applyProtection="1">
      <alignment horizontal="left" vertical="center" wrapText="1"/>
      <protection/>
    </xf>
    <xf numFmtId="2" fontId="79" fillId="0" borderId="37" xfId="71" applyNumberFormat="1" applyFont="1" applyFill="1" applyBorder="1" applyAlignment="1" applyProtection="1">
      <alignment horizontal="left" vertical="center" wrapText="1"/>
      <protection/>
    </xf>
    <xf numFmtId="2" fontId="79" fillId="0" borderId="51" xfId="71" applyNumberFormat="1" applyFont="1" applyFill="1" applyBorder="1" applyAlignment="1" applyProtection="1">
      <alignment horizontal="left" vertical="center" wrapText="1"/>
      <protection/>
    </xf>
    <xf numFmtId="9" fontId="11" fillId="0" borderId="57" xfId="71" applyNumberFormat="1"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73" xfId="80" applyFont="1" applyFill="1" applyBorder="1" applyAlignment="1" applyProtection="1">
      <alignment horizontal="center" vertical="center" wrapText="1"/>
      <protection/>
    </xf>
    <xf numFmtId="9" fontId="11" fillId="0" borderId="74" xfId="78" applyFont="1" applyFill="1" applyBorder="1" applyAlignment="1" applyProtection="1">
      <alignment horizontal="center" vertical="center" wrapText="1"/>
      <protection/>
    </xf>
    <xf numFmtId="9" fontId="11" fillId="0" borderId="76" xfId="78" applyFont="1" applyFill="1" applyBorder="1" applyAlignment="1" applyProtection="1">
      <alignment horizontal="center" vertical="center" wrapText="1"/>
      <protection/>
    </xf>
    <xf numFmtId="210" fontId="10" fillId="0" borderId="64" xfId="71" applyNumberFormat="1" applyFont="1" applyFill="1" applyBorder="1" applyAlignment="1" applyProtection="1">
      <alignment horizontal="center" vertical="center" wrapText="1"/>
      <protection/>
    </xf>
    <xf numFmtId="210" fontId="10" fillId="0" borderId="16" xfId="71" applyNumberFormat="1" applyFont="1" applyFill="1" applyBorder="1" applyAlignment="1" applyProtection="1">
      <alignment horizontal="center" vertical="center" wrapText="1"/>
      <protection/>
    </xf>
    <xf numFmtId="9" fontId="80" fillId="0" borderId="65" xfId="71" applyNumberFormat="1" applyFont="1" applyFill="1" applyBorder="1" applyAlignment="1" applyProtection="1">
      <alignment horizontal="center" vertical="center" wrapText="1"/>
      <protection/>
    </xf>
    <xf numFmtId="9" fontId="80" fillId="0" borderId="41" xfId="71" applyNumberFormat="1" applyFont="1" applyFill="1" applyBorder="1" applyAlignment="1" applyProtection="1">
      <alignment horizontal="center" vertical="center" wrapText="1"/>
      <protection/>
    </xf>
    <xf numFmtId="9" fontId="80" fillId="0" borderId="66" xfId="71" applyNumberFormat="1" applyFont="1" applyFill="1" applyBorder="1" applyAlignment="1" applyProtection="1">
      <alignment horizontal="center" vertical="center" wrapText="1"/>
      <protection/>
    </xf>
    <xf numFmtId="9" fontId="80" fillId="0" borderId="72" xfId="71" applyNumberFormat="1" applyFont="1" applyFill="1" applyBorder="1" applyAlignment="1" applyProtection="1">
      <alignment horizontal="center" vertical="center" wrapText="1"/>
      <protection/>
    </xf>
    <xf numFmtId="9" fontId="80" fillId="0" borderId="34" xfId="71" applyNumberFormat="1" applyFont="1" applyFill="1" applyBorder="1" applyAlignment="1" applyProtection="1">
      <alignment horizontal="center" vertical="center" wrapText="1"/>
      <protection/>
    </xf>
    <xf numFmtId="9" fontId="80" fillId="0" borderId="35" xfId="71" applyNumberFormat="1" applyFont="1" applyFill="1" applyBorder="1" applyAlignment="1" applyProtection="1">
      <alignment horizontal="center" vertical="center" wrapText="1"/>
      <protection/>
    </xf>
    <xf numFmtId="9" fontId="80" fillId="0" borderId="70" xfId="71" applyNumberFormat="1" applyFont="1" applyFill="1" applyBorder="1" applyAlignment="1" applyProtection="1">
      <alignment horizontal="center" vertical="center" wrapText="1"/>
      <protection/>
    </xf>
    <xf numFmtId="9" fontId="80" fillId="0" borderId="0" xfId="71" applyNumberFormat="1" applyFont="1" applyFill="1" applyBorder="1" applyAlignment="1" applyProtection="1">
      <alignment horizontal="center" vertical="center" wrapText="1"/>
      <protection/>
    </xf>
    <xf numFmtId="9" fontId="80" fillId="0" borderId="29"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53"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wrapText="1"/>
      <protection/>
    </xf>
    <xf numFmtId="188"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88" fontId="11" fillId="38" borderId="84" xfId="65" applyNumberFormat="1" applyFont="1" applyFill="1" applyBorder="1" applyAlignment="1" applyProtection="1">
      <alignment horizontal="center" vertical="center" wrapText="1"/>
      <protection/>
    </xf>
    <xf numFmtId="188" fontId="11" fillId="38" borderId="86" xfId="65" applyNumberFormat="1" applyFont="1" applyFill="1" applyBorder="1" applyAlignment="1" applyProtection="1">
      <alignment horizontal="center" vertical="center" wrapText="1"/>
      <protection/>
    </xf>
    <xf numFmtId="188" fontId="11" fillId="38" borderId="60" xfId="65" applyNumberFormat="1" applyFont="1" applyFill="1" applyBorder="1" applyAlignment="1" applyProtection="1">
      <alignment horizontal="center" vertical="center" wrapText="1"/>
      <protection/>
    </xf>
    <xf numFmtId="0" fontId="11" fillId="38" borderId="83" xfId="71" applyFont="1" applyFill="1" applyBorder="1" applyAlignment="1" applyProtection="1">
      <alignment horizontal="center" vertical="center" wrapText="1"/>
      <protection/>
    </xf>
    <xf numFmtId="0" fontId="11" fillId="38" borderId="53" xfId="71" applyFont="1" applyFill="1" applyBorder="1" applyAlignment="1" applyProtection="1">
      <alignment horizontal="center" vertical="center" wrapText="1"/>
      <protection/>
    </xf>
    <xf numFmtId="188" fontId="11" fillId="0" borderId="14" xfId="65" applyNumberFormat="1" applyFont="1" applyFill="1" applyBorder="1" applyAlignment="1" applyProtection="1">
      <alignment horizontal="center" vertical="center" wrapText="1"/>
      <protection/>
    </xf>
    <xf numFmtId="188" fontId="11" fillId="0" borderId="45" xfId="65" applyNumberFormat="1" applyFont="1" applyFill="1" applyBorder="1" applyAlignment="1" applyProtection="1">
      <alignment horizontal="center" vertical="center" wrapText="1"/>
      <protection/>
    </xf>
    <xf numFmtId="0" fontId="11" fillId="43" borderId="17" xfId="0" applyFont="1" applyFill="1" applyBorder="1" applyAlignment="1">
      <alignment horizontal="left" vertical="center" wrapText="1"/>
    </xf>
    <xf numFmtId="0" fontId="11" fillId="43" borderId="13" xfId="0" applyFont="1" applyFill="1" applyBorder="1" applyAlignment="1">
      <alignment horizontal="left" vertical="center" wrapText="1"/>
    </xf>
    <xf numFmtId="0" fontId="11" fillId="43" borderId="21" xfId="0" applyFont="1" applyFill="1" applyBorder="1" applyAlignment="1">
      <alignment horizontal="left" vertical="center" wrapText="1"/>
    </xf>
    <xf numFmtId="0" fontId="11" fillId="5" borderId="78"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7"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0" fillId="0" borderId="82" xfId="0" applyFont="1" applyFill="1" applyBorder="1" applyAlignment="1">
      <alignment horizontal="center" vertical="center"/>
    </xf>
    <xf numFmtId="0" fontId="0" fillId="0" borderId="69" xfId="0" applyFont="1" applyFill="1" applyBorder="1" applyAlignment="1">
      <alignment horizontal="center" vertical="center"/>
    </xf>
    <xf numFmtId="2" fontId="10" fillId="0" borderId="37" xfId="71" applyNumberFormat="1" applyFont="1" applyFill="1" applyBorder="1" applyAlignment="1" applyProtection="1">
      <alignment vertical="center" wrapText="1"/>
      <protection/>
    </xf>
    <xf numFmtId="0" fontId="0" fillId="0" borderId="71"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88" fontId="11" fillId="38" borderId="14" xfId="65" applyNumberFormat="1" applyFont="1" applyFill="1" applyBorder="1" applyAlignment="1" applyProtection="1">
      <alignment horizontal="center" vertical="center"/>
      <protection/>
    </xf>
    <xf numFmtId="188" fontId="11" fillId="38" borderId="17" xfId="65" applyNumberFormat="1" applyFont="1" applyFill="1" applyBorder="1" applyAlignment="1" applyProtection="1">
      <alignment horizontal="center" vertical="center"/>
      <protection/>
    </xf>
    <xf numFmtId="0" fontId="84" fillId="0" borderId="79" xfId="0" applyFont="1" applyFill="1" applyBorder="1" applyAlignment="1">
      <alignment horizontal="center" vertical="center"/>
    </xf>
    <xf numFmtId="0" fontId="84" fillId="0" borderId="81" xfId="0" applyFont="1" applyFill="1" applyBorder="1" applyAlignment="1">
      <alignment horizontal="center" vertical="center"/>
    </xf>
    <xf numFmtId="2" fontId="10" fillId="0" borderId="57" xfId="71" applyNumberFormat="1" applyFont="1" applyFill="1" applyBorder="1" applyAlignment="1" applyProtection="1">
      <alignment horizontal="center" vertical="center" wrapText="1"/>
      <protection/>
    </xf>
    <xf numFmtId="188" fontId="11" fillId="38" borderId="40" xfId="65" applyNumberFormat="1"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84" fillId="0" borderId="78" xfId="0" applyFont="1" applyFill="1" applyBorder="1" applyAlignment="1">
      <alignment horizontal="center" vertical="center"/>
    </xf>
    <xf numFmtId="0" fontId="84" fillId="0" borderId="27" xfId="0" applyFont="1" applyFill="1" applyBorder="1" applyAlignment="1">
      <alignment horizontal="center" vertical="center"/>
    </xf>
    <xf numFmtId="0" fontId="84" fillId="0" borderId="28" xfId="0" applyFont="1" applyFill="1" applyBorder="1" applyAlignment="1">
      <alignment horizontal="center" vertical="center"/>
    </xf>
    <xf numFmtId="0" fontId="84" fillId="0" borderId="29" xfId="0" applyFont="1" applyFill="1" applyBorder="1" applyAlignment="1">
      <alignment horizontal="center" vertical="center"/>
    </xf>
    <xf numFmtId="0" fontId="84" fillId="0" borderId="77" xfId="0" applyFont="1" applyFill="1" applyBorder="1" applyAlignment="1">
      <alignment horizontal="center" vertical="center"/>
    </xf>
    <xf numFmtId="0" fontId="84" fillId="0" borderId="35" xfId="0" applyFont="1" applyFill="1" applyBorder="1" applyAlignment="1">
      <alignment horizontal="center" vertical="center"/>
    </xf>
    <xf numFmtId="0" fontId="47" fillId="5" borderId="54" xfId="71" applyFont="1" applyFill="1" applyBorder="1" applyAlignment="1" applyProtection="1">
      <alignment horizontal="center" vertical="center" wrapText="1"/>
      <protection/>
    </xf>
    <xf numFmtId="0" fontId="47" fillId="5" borderId="20" xfId="71" applyFont="1" applyFill="1" applyBorder="1" applyAlignment="1" applyProtection="1">
      <alignment horizontal="center" vertical="center" wrapText="1"/>
      <protection/>
    </xf>
    <xf numFmtId="0" fontId="47" fillId="5" borderId="58" xfId="71" applyFont="1" applyFill="1" applyBorder="1" applyAlignment="1" applyProtection="1">
      <alignment horizontal="center" vertical="center" wrapText="1"/>
      <protection/>
    </xf>
    <xf numFmtId="0" fontId="47" fillId="5" borderId="16" xfId="71" applyFont="1" applyFill="1" applyBorder="1" applyAlignment="1" applyProtection="1">
      <alignment horizontal="center" vertical="center" wrapText="1"/>
      <protection/>
    </xf>
    <xf numFmtId="0" fontId="47" fillId="5" borderId="55" xfId="71" applyFont="1" applyFill="1" applyBorder="1" applyAlignment="1" applyProtection="1">
      <alignment horizontal="center" vertical="center" wrapText="1"/>
      <protection/>
    </xf>
    <xf numFmtId="0" fontId="47" fillId="5" borderId="67" xfId="71" applyFont="1" applyFill="1" applyBorder="1" applyAlignment="1" applyProtection="1">
      <alignment horizontal="center" vertical="center" wrapText="1"/>
      <protection/>
    </xf>
    <xf numFmtId="0" fontId="47" fillId="5" borderId="68" xfId="71" applyFont="1" applyFill="1" applyBorder="1" applyAlignment="1" applyProtection="1">
      <alignment horizontal="center" vertical="center" wrapText="1"/>
      <protection/>
    </xf>
    <xf numFmtId="0" fontId="47" fillId="5" borderId="69" xfId="71" applyFont="1" applyFill="1" applyBorder="1" applyAlignment="1" applyProtection="1">
      <alignment horizontal="center" vertical="center" wrapText="1"/>
      <protection/>
    </xf>
    <xf numFmtId="0" fontId="47" fillId="5" borderId="14" xfId="71" applyFont="1" applyFill="1" applyBorder="1" applyAlignment="1" applyProtection="1">
      <alignment horizontal="center" vertical="center" wrapText="1"/>
      <protection/>
    </xf>
    <xf numFmtId="0" fontId="47" fillId="5" borderId="53" xfId="71" applyFont="1" applyFill="1" applyBorder="1" applyAlignment="1" applyProtection="1">
      <alignment horizontal="center" vertical="center" wrapText="1"/>
      <protection/>
    </xf>
    <xf numFmtId="0" fontId="47" fillId="5" borderId="45" xfId="71" applyFont="1" applyFill="1" applyBorder="1" applyAlignment="1" applyProtection="1">
      <alignment horizontal="center" vertical="center" wrapText="1"/>
      <protection/>
    </xf>
    <xf numFmtId="2" fontId="31" fillId="0" borderId="51" xfId="71" applyNumberFormat="1" applyFont="1" applyFill="1" applyBorder="1" applyAlignment="1" applyProtection="1">
      <alignment vertical="center" wrapText="1"/>
      <protection/>
    </xf>
    <xf numFmtId="2" fontId="31" fillId="0" borderId="20" xfId="71" applyNumberFormat="1" applyFont="1" applyFill="1" applyBorder="1" applyAlignment="1" applyProtection="1">
      <alignment vertical="center" wrapText="1"/>
      <protection/>
    </xf>
    <xf numFmtId="9" fontId="31" fillId="0" borderId="64" xfId="78" applyFont="1" applyFill="1" applyBorder="1" applyAlignment="1" applyProtection="1">
      <alignment horizontal="center" vertical="center" wrapText="1"/>
      <protection/>
    </xf>
    <xf numFmtId="9" fontId="31" fillId="0" borderId="16" xfId="78" applyFont="1" applyFill="1" applyBorder="1" applyAlignment="1" applyProtection="1">
      <alignment horizontal="center" vertical="center" wrapText="1"/>
      <protection/>
    </xf>
    <xf numFmtId="9" fontId="31" fillId="0" borderId="13" xfId="71" applyNumberFormat="1" applyFont="1" applyFill="1" applyBorder="1" applyAlignment="1" applyProtection="1">
      <alignment horizontal="left" vertical="center" wrapText="1"/>
      <protection/>
    </xf>
    <xf numFmtId="0" fontId="47" fillId="5" borderId="39" xfId="71" applyFont="1" applyFill="1" applyBorder="1" applyAlignment="1" applyProtection="1">
      <alignment horizontal="center" vertical="center" wrapText="1"/>
      <protection/>
    </xf>
    <xf numFmtId="0" fontId="47" fillId="5" borderId="15" xfId="71" applyFont="1" applyFill="1" applyBorder="1" applyAlignment="1" applyProtection="1">
      <alignment horizontal="center" vertical="center" wrapText="1"/>
      <protection/>
    </xf>
    <xf numFmtId="0" fontId="47" fillId="5" borderId="19" xfId="71" applyFont="1" applyFill="1" applyBorder="1" applyAlignment="1" applyProtection="1">
      <alignment horizontal="center" vertical="center" wrapText="1"/>
      <protection/>
    </xf>
    <xf numFmtId="0" fontId="47" fillId="0" borderId="37" xfId="71" applyFont="1" applyFill="1" applyBorder="1" applyAlignment="1" applyProtection="1">
      <alignment horizontal="center" vertical="center" wrapText="1"/>
      <protection/>
    </xf>
    <xf numFmtId="0" fontId="47" fillId="0" borderId="71" xfId="71" applyFont="1" applyFill="1" applyBorder="1" applyAlignment="1" applyProtection="1">
      <alignment horizontal="center" vertical="center" wrapText="1"/>
      <protection/>
    </xf>
    <xf numFmtId="9" fontId="47" fillId="0" borderId="22" xfId="71" applyNumberFormat="1" applyFont="1" applyFill="1" applyBorder="1" applyAlignment="1" applyProtection="1">
      <alignment horizontal="center" vertical="center" wrapText="1"/>
      <protection/>
    </xf>
    <xf numFmtId="0" fontId="47" fillId="0" borderId="57" xfId="71" applyFont="1" applyFill="1" applyBorder="1" applyAlignment="1" applyProtection="1">
      <alignment horizontal="center" vertical="center" wrapText="1"/>
      <protection/>
    </xf>
    <xf numFmtId="9" fontId="31" fillId="0" borderId="65" xfId="80" applyFont="1" applyFill="1" applyBorder="1" applyAlignment="1" applyProtection="1">
      <alignment horizontal="left" vertical="center" wrapText="1"/>
      <protection/>
    </xf>
    <xf numFmtId="9" fontId="31" fillId="0" borderId="41" xfId="80" applyFont="1" applyFill="1" applyBorder="1" applyAlignment="1" applyProtection="1">
      <alignment horizontal="left" vertical="center" wrapText="1"/>
      <protection/>
    </xf>
    <xf numFmtId="9" fontId="31" fillId="0" borderId="42" xfId="80" applyFont="1" applyFill="1" applyBorder="1" applyAlignment="1" applyProtection="1">
      <alignment horizontal="left" vertical="center" wrapText="1"/>
      <protection/>
    </xf>
    <xf numFmtId="9" fontId="31" fillId="0" borderId="72" xfId="80" applyFont="1" applyFill="1" applyBorder="1" applyAlignment="1" applyProtection="1">
      <alignment horizontal="left" vertical="center" wrapText="1"/>
      <protection/>
    </xf>
    <xf numFmtId="9" fontId="31" fillId="0" borderId="34" xfId="80" applyFont="1" applyFill="1" applyBorder="1" applyAlignment="1" applyProtection="1">
      <alignment horizontal="left" vertical="center" wrapText="1"/>
      <protection/>
    </xf>
    <xf numFmtId="9" fontId="31" fillId="0" borderId="73" xfId="80" applyFont="1" applyFill="1" applyBorder="1" applyAlignment="1" applyProtection="1">
      <alignment horizontal="left" vertical="center" wrapText="1"/>
      <protection/>
    </xf>
    <xf numFmtId="9" fontId="73" fillId="0" borderId="65" xfId="80" applyFont="1" applyFill="1" applyBorder="1" applyAlignment="1" applyProtection="1">
      <alignment horizontal="center" vertical="center" wrapText="1"/>
      <protection/>
    </xf>
    <xf numFmtId="9" fontId="73" fillId="0" borderId="41" xfId="80" applyFont="1" applyFill="1" applyBorder="1" applyAlignment="1" applyProtection="1">
      <alignment horizontal="center" vertical="center" wrapText="1"/>
      <protection/>
    </xf>
    <xf numFmtId="9" fontId="73" fillId="0" borderId="42" xfId="80" applyFont="1" applyFill="1" applyBorder="1" applyAlignment="1" applyProtection="1">
      <alignment horizontal="center" vertical="center" wrapText="1"/>
      <protection/>
    </xf>
    <xf numFmtId="9" fontId="73" fillId="0" borderId="72" xfId="80" applyFont="1" applyFill="1" applyBorder="1" applyAlignment="1" applyProtection="1">
      <alignment horizontal="center" vertical="center" wrapText="1"/>
      <protection/>
    </xf>
    <xf numFmtId="9" fontId="73" fillId="0" borderId="34" xfId="80" applyFont="1" applyFill="1" applyBorder="1" applyAlignment="1" applyProtection="1">
      <alignment horizontal="center" vertical="center" wrapText="1"/>
      <protection/>
    </xf>
    <xf numFmtId="9" fontId="73" fillId="0" borderId="73" xfId="80" applyFont="1" applyFill="1" applyBorder="1" applyAlignment="1" applyProtection="1">
      <alignment horizontal="center" vertical="center" wrapText="1"/>
      <protection/>
    </xf>
    <xf numFmtId="9" fontId="31" fillId="0" borderId="65" xfId="80" applyFont="1" applyFill="1" applyBorder="1" applyAlignment="1" applyProtection="1">
      <alignment horizontal="center" vertical="center" wrapText="1"/>
      <protection/>
    </xf>
    <xf numFmtId="9" fontId="31" fillId="0" borderId="41" xfId="80" applyFont="1" applyFill="1" applyBorder="1" applyAlignment="1" applyProtection="1">
      <alignment horizontal="center" vertical="center" wrapText="1"/>
      <protection/>
    </xf>
    <xf numFmtId="9" fontId="31" fillId="0" borderId="66" xfId="80" applyFont="1" applyFill="1" applyBorder="1" applyAlignment="1" applyProtection="1">
      <alignment horizontal="center" vertical="center" wrapText="1"/>
      <protection/>
    </xf>
    <xf numFmtId="9" fontId="31" fillId="0" borderId="72" xfId="80" applyFont="1" applyFill="1" applyBorder="1" applyAlignment="1" applyProtection="1">
      <alignment horizontal="center" vertical="center" wrapText="1"/>
      <protection/>
    </xf>
    <xf numFmtId="9" fontId="31" fillId="0" borderId="34" xfId="80" applyFont="1" applyFill="1" applyBorder="1" applyAlignment="1" applyProtection="1">
      <alignment horizontal="center" vertical="center" wrapText="1"/>
      <protection/>
    </xf>
    <xf numFmtId="9" fontId="31" fillId="0" borderId="35" xfId="80" applyFont="1" applyFill="1" applyBorder="1" applyAlignment="1" applyProtection="1">
      <alignment horizontal="center" vertical="center" wrapText="1"/>
      <protection/>
    </xf>
    <xf numFmtId="3" fontId="47" fillId="0" borderId="65" xfId="71" applyNumberFormat="1" applyFont="1" applyFill="1" applyBorder="1" applyAlignment="1" applyProtection="1">
      <alignment horizontal="center" vertical="center" wrapText="1"/>
      <protection/>
    </xf>
    <xf numFmtId="3" fontId="47" fillId="0" borderId="42" xfId="71" applyNumberFormat="1" applyFont="1" applyFill="1" applyBorder="1" applyAlignment="1" applyProtection="1">
      <alignment horizontal="center" vertical="center" wrapText="1"/>
      <protection/>
    </xf>
    <xf numFmtId="0" fontId="73" fillId="0" borderId="13" xfId="71" applyFont="1" applyFill="1" applyBorder="1" applyAlignment="1" applyProtection="1">
      <alignment horizontal="left" vertical="center" wrapText="1"/>
      <protection/>
    </xf>
    <xf numFmtId="0" fontId="73" fillId="0" borderId="21" xfId="71" applyFont="1" applyFill="1" applyBorder="1" applyAlignment="1" applyProtection="1">
      <alignment horizontal="left" vertical="center" wrapText="1"/>
      <protection/>
    </xf>
    <xf numFmtId="0" fontId="47" fillId="0" borderId="54" xfId="71" applyFont="1" applyFill="1" applyBorder="1" applyAlignment="1" applyProtection="1">
      <alignment horizontal="center" vertical="center" wrapText="1"/>
      <protection/>
    </xf>
    <xf numFmtId="0" fontId="47" fillId="0" borderId="55" xfId="71" applyFont="1" applyFill="1" applyBorder="1" applyAlignment="1" applyProtection="1">
      <alignment horizontal="center" vertical="center" wrapText="1"/>
      <protection/>
    </xf>
    <xf numFmtId="0" fontId="47" fillId="0" borderId="56" xfId="71" applyFont="1" applyFill="1" applyBorder="1" applyAlignment="1" applyProtection="1">
      <alignment horizontal="center" vertical="center" wrapText="1"/>
      <protection/>
    </xf>
    <xf numFmtId="0" fontId="47" fillId="5" borderId="13" xfId="71" applyFont="1" applyFill="1" applyBorder="1" applyAlignment="1" applyProtection="1">
      <alignment horizontal="center" vertical="center" wrapText="1"/>
      <protection/>
    </xf>
    <xf numFmtId="0" fontId="31" fillId="5" borderId="13" xfId="71" applyFont="1" applyFill="1" applyBorder="1" applyAlignment="1" applyProtection="1">
      <alignment horizontal="center" vertical="center" wrapText="1"/>
      <protection/>
    </xf>
    <xf numFmtId="0" fontId="47" fillId="5" borderId="21" xfId="71" applyFont="1" applyFill="1" applyBorder="1" applyAlignment="1" applyProtection="1">
      <alignment horizontal="center" vertical="center" wrapText="1"/>
      <protection/>
    </xf>
    <xf numFmtId="0" fontId="47" fillId="5" borderId="44" xfId="71" applyFont="1" applyFill="1" applyBorder="1" applyAlignment="1" applyProtection="1">
      <alignment horizontal="center" vertical="center" wrapText="1"/>
      <protection/>
    </xf>
    <xf numFmtId="0" fontId="47" fillId="5" borderId="50" xfId="71" applyFont="1" applyFill="1" applyBorder="1" applyAlignment="1" applyProtection="1">
      <alignment horizontal="center" vertical="center" wrapText="1"/>
      <protection/>
    </xf>
    <xf numFmtId="0" fontId="47" fillId="5" borderId="40" xfId="71" applyFont="1" applyFill="1" applyBorder="1" applyAlignment="1" applyProtection="1">
      <alignment horizontal="center" vertical="center" wrapText="1"/>
      <protection/>
    </xf>
    <xf numFmtId="0" fontId="47" fillId="38" borderId="54" xfId="71" applyFont="1" applyFill="1" applyBorder="1" applyAlignment="1" applyProtection="1">
      <alignment horizontal="center" vertical="center" wrapText="1"/>
      <protection/>
    </xf>
    <xf numFmtId="0" fontId="47" fillId="38" borderId="59" xfId="71" applyFont="1" applyFill="1" applyBorder="1" applyAlignment="1" applyProtection="1">
      <alignment horizontal="center" vertical="center" wrapText="1"/>
      <protection/>
    </xf>
    <xf numFmtId="0" fontId="47" fillId="38" borderId="55" xfId="71" applyFont="1" applyFill="1" applyBorder="1" applyAlignment="1" applyProtection="1">
      <alignment horizontal="center" vertical="center" wrapText="1"/>
      <protection/>
    </xf>
    <xf numFmtId="0" fontId="47" fillId="38" borderId="56" xfId="71" applyFont="1" applyFill="1" applyBorder="1" applyAlignment="1" applyProtection="1">
      <alignment horizontal="center" vertical="center" wrapText="1"/>
      <protection/>
    </xf>
    <xf numFmtId="0" fontId="47" fillId="5" borderId="49" xfId="71" applyFont="1" applyFill="1" applyBorder="1" applyAlignment="1" applyProtection="1">
      <alignment horizontal="center" vertical="center" wrapText="1"/>
      <protection/>
    </xf>
    <xf numFmtId="0" fontId="47" fillId="5" borderId="18" xfId="71" applyFont="1" applyFill="1" applyBorder="1" applyAlignment="1" applyProtection="1">
      <alignment horizontal="center" vertical="center" wrapText="1"/>
      <protection/>
    </xf>
    <xf numFmtId="0" fontId="47" fillId="5" borderId="65" xfId="71" applyFont="1" applyFill="1" applyBorder="1" applyAlignment="1" applyProtection="1">
      <alignment horizontal="center" vertical="center" wrapText="1"/>
      <protection/>
    </xf>
    <xf numFmtId="0" fontId="47" fillId="5" borderId="42" xfId="71" applyFont="1" applyFill="1" applyBorder="1" applyAlignment="1" applyProtection="1">
      <alignment horizontal="center" vertical="center" wrapText="1"/>
      <protection/>
    </xf>
    <xf numFmtId="0" fontId="47" fillId="5" borderId="17" xfId="71" applyFont="1" applyFill="1" applyBorder="1" applyAlignment="1" applyProtection="1">
      <alignment horizontal="center" vertical="center" wrapText="1"/>
      <protection/>
    </xf>
    <xf numFmtId="0" fontId="47" fillId="5" borderId="74" xfId="71" applyFont="1" applyFill="1" applyBorder="1" applyAlignment="1" applyProtection="1">
      <alignment horizontal="center" vertical="center" wrapText="1"/>
      <protection/>
    </xf>
    <xf numFmtId="0" fontId="47" fillId="5" borderId="75" xfId="71" applyFont="1" applyFill="1" applyBorder="1" applyAlignment="1" applyProtection="1">
      <alignment horizontal="center" vertical="center" wrapText="1"/>
      <protection/>
    </xf>
    <xf numFmtId="0" fontId="47" fillId="5" borderId="76" xfId="71" applyFont="1" applyFill="1" applyBorder="1" applyAlignment="1" applyProtection="1">
      <alignment horizontal="center" vertical="center" wrapText="1"/>
      <protection/>
    </xf>
    <xf numFmtId="0" fontId="47" fillId="5" borderId="77" xfId="71" applyFont="1" applyFill="1" applyBorder="1" applyAlignment="1" applyProtection="1">
      <alignment horizontal="center" vertical="center" wrapText="1"/>
      <protection/>
    </xf>
    <xf numFmtId="0" fontId="47" fillId="5" borderId="34" xfId="71" applyFont="1" applyFill="1" applyBorder="1" applyAlignment="1" applyProtection="1">
      <alignment horizontal="center" vertical="center" wrapText="1"/>
      <protection/>
    </xf>
    <xf numFmtId="0" fontId="47" fillId="5" borderId="35" xfId="71" applyFont="1" applyFill="1" applyBorder="1" applyAlignment="1" applyProtection="1">
      <alignment horizontal="center" vertical="center" wrapText="1"/>
      <protection/>
    </xf>
    <xf numFmtId="0" fontId="47" fillId="5" borderId="28" xfId="71" applyFont="1" applyFill="1" applyBorder="1" applyAlignment="1" applyProtection="1">
      <alignment horizontal="center" vertical="center" wrapText="1"/>
      <protection/>
    </xf>
    <xf numFmtId="0" fontId="47" fillId="5" borderId="0" xfId="71" applyFont="1" applyFill="1" applyBorder="1" applyAlignment="1" applyProtection="1">
      <alignment horizontal="center" vertical="center" wrapText="1"/>
      <protection/>
    </xf>
    <xf numFmtId="0" fontId="47" fillId="5" borderId="29" xfId="71" applyFont="1" applyFill="1" applyBorder="1" applyAlignment="1" applyProtection="1">
      <alignment horizontal="center" vertical="center" wrapText="1"/>
      <protection/>
    </xf>
    <xf numFmtId="0" fontId="47" fillId="0" borderId="74" xfId="71" applyFont="1" applyFill="1" applyBorder="1" applyAlignment="1">
      <alignment horizontal="center" vertical="center" wrapText="1"/>
      <protection/>
    </xf>
    <xf numFmtId="0" fontId="47" fillId="0" borderId="75" xfId="71" applyFont="1" applyFill="1" applyBorder="1" applyAlignment="1">
      <alignment horizontal="center" vertical="center" wrapText="1"/>
      <protection/>
    </xf>
    <xf numFmtId="0" fontId="47" fillId="0" borderId="76" xfId="71" applyFont="1" applyFill="1" applyBorder="1" applyAlignment="1">
      <alignment horizontal="center" vertical="center" wrapText="1"/>
      <protection/>
    </xf>
    <xf numFmtId="0" fontId="47" fillId="38" borderId="34" xfId="71" applyFont="1" applyFill="1" applyBorder="1" applyAlignment="1" applyProtection="1">
      <alignment horizontal="left" vertical="center" wrapText="1"/>
      <protection/>
    </xf>
    <xf numFmtId="0" fontId="47" fillId="5" borderId="74" xfId="71" applyFont="1" applyFill="1" applyBorder="1" applyAlignment="1">
      <alignment horizontal="left" vertical="center" wrapText="1"/>
      <protection/>
    </xf>
    <xf numFmtId="0" fontId="47" fillId="5" borderId="76" xfId="71" applyFont="1" applyFill="1" applyBorder="1" applyAlignment="1">
      <alignment horizontal="left" vertical="center" wrapText="1"/>
      <protection/>
    </xf>
    <xf numFmtId="0" fontId="31" fillId="0" borderId="74" xfId="71" applyFont="1" applyFill="1" applyBorder="1" applyAlignment="1" applyProtection="1">
      <alignment horizontal="center" vertical="center" wrapText="1"/>
      <protection/>
    </xf>
    <xf numFmtId="0" fontId="31" fillId="0" borderId="75" xfId="71" applyFont="1" applyFill="1" applyBorder="1" applyAlignment="1" applyProtection="1">
      <alignment horizontal="center" vertical="center" wrapText="1"/>
      <protection/>
    </xf>
    <xf numFmtId="0" fontId="31" fillId="0" borderId="76" xfId="71" applyFont="1" applyFill="1" applyBorder="1" applyAlignment="1" applyProtection="1">
      <alignment horizontal="center" vertical="center" wrapText="1"/>
      <protection/>
    </xf>
    <xf numFmtId="1" fontId="47" fillId="0" borderId="74" xfId="78" applyNumberFormat="1" applyFont="1" applyFill="1" applyBorder="1" applyAlignment="1" applyProtection="1">
      <alignment horizontal="center" vertical="center" wrapText="1"/>
      <protection/>
    </xf>
    <xf numFmtId="1" fontId="47" fillId="0" borderId="76" xfId="78" applyNumberFormat="1" applyFont="1" applyFill="1" applyBorder="1" applyAlignment="1" applyProtection="1">
      <alignment horizontal="center" vertical="center" wrapText="1"/>
      <protection/>
    </xf>
    <xf numFmtId="9" fontId="47" fillId="0" borderId="74" xfId="71" applyNumberFormat="1" applyFont="1" applyFill="1" applyBorder="1" applyAlignment="1" applyProtection="1">
      <alignment horizontal="center" vertical="center" wrapText="1"/>
      <protection/>
    </xf>
    <xf numFmtId="9" fontId="47" fillId="0" borderId="76" xfId="71" applyNumberFormat="1" applyFont="1" applyFill="1" applyBorder="1" applyAlignment="1" applyProtection="1">
      <alignment horizontal="center" vertical="center" wrapText="1"/>
      <protection/>
    </xf>
    <xf numFmtId="0" fontId="47" fillId="5" borderId="78" xfId="71" applyFont="1" applyFill="1" applyBorder="1" applyAlignment="1">
      <alignment horizontal="left" vertical="center" wrapText="1"/>
      <protection/>
    </xf>
    <xf numFmtId="0" fontId="47" fillId="5" borderId="27" xfId="71" applyFont="1" applyFill="1" applyBorder="1" applyAlignment="1">
      <alignment horizontal="left" vertical="center" wrapText="1"/>
      <protection/>
    </xf>
    <xf numFmtId="0" fontId="47" fillId="5" borderId="28" xfId="71" applyFont="1" applyFill="1" applyBorder="1" applyAlignment="1">
      <alignment horizontal="left" vertical="center" wrapText="1"/>
      <protection/>
    </xf>
    <xf numFmtId="0" fontId="47" fillId="5" borderId="29" xfId="71" applyFont="1" applyFill="1" applyBorder="1" applyAlignment="1">
      <alignment horizontal="left" vertical="center" wrapText="1"/>
      <protection/>
    </xf>
    <xf numFmtId="0" fontId="47" fillId="5" borderId="77" xfId="71" applyFont="1" applyFill="1" applyBorder="1" applyAlignment="1">
      <alignment horizontal="left" vertical="center" wrapText="1"/>
      <protection/>
    </xf>
    <xf numFmtId="0" fontId="47" fillId="5" borderId="35" xfId="71" applyFont="1" applyFill="1" applyBorder="1" applyAlignment="1">
      <alignment horizontal="left" vertical="center" wrapText="1"/>
      <protection/>
    </xf>
    <xf numFmtId="0" fontId="47" fillId="0" borderId="78" xfId="71" applyFont="1" applyFill="1" applyBorder="1" applyAlignment="1">
      <alignment horizontal="center" vertical="center" wrapText="1"/>
      <protection/>
    </xf>
    <xf numFmtId="0" fontId="47" fillId="0" borderId="26" xfId="71" applyFont="1" applyFill="1" applyBorder="1" applyAlignment="1">
      <alignment horizontal="center" vertical="center" wrapText="1"/>
      <protection/>
    </xf>
    <xf numFmtId="0" fontId="47" fillId="0" borderId="27" xfId="71" applyFont="1" applyFill="1" applyBorder="1" applyAlignment="1">
      <alignment horizontal="center" vertical="center" wrapText="1"/>
      <protection/>
    </xf>
    <xf numFmtId="0" fontId="47" fillId="0" borderId="28" xfId="71" applyFont="1" applyFill="1" applyBorder="1" applyAlignment="1">
      <alignment horizontal="center" vertical="center" wrapText="1"/>
      <protection/>
    </xf>
    <xf numFmtId="0" fontId="47" fillId="0" borderId="0" xfId="71" applyFont="1" applyFill="1" applyBorder="1" applyAlignment="1">
      <alignment horizontal="center" vertical="center" wrapText="1"/>
      <protection/>
    </xf>
    <xf numFmtId="0" fontId="47" fillId="0" borderId="29" xfId="71" applyFont="1" applyFill="1" applyBorder="1" applyAlignment="1">
      <alignment horizontal="center" vertical="center" wrapText="1"/>
      <protection/>
    </xf>
    <xf numFmtId="0" fontId="47" fillId="0" borderId="77" xfId="71" applyFont="1" applyFill="1" applyBorder="1" applyAlignment="1">
      <alignment horizontal="center" vertical="center" wrapText="1"/>
      <protection/>
    </xf>
    <xf numFmtId="0" fontId="47" fillId="0" borderId="34" xfId="71" applyFont="1" applyFill="1" applyBorder="1" applyAlignment="1">
      <alignment horizontal="center" vertical="center" wrapText="1"/>
      <protection/>
    </xf>
    <xf numFmtId="0" fontId="47" fillId="0" borderId="35" xfId="71" applyFont="1" applyFill="1" applyBorder="1" applyAlignment="1">
      <alignment horizontal="center" vertical="center" wrapText="1"/>
      <protection/>
    </xf>
    <xf numFmtId="0" fontId="47" fillId="5" borderId="78" xfId="71" applyFont="1" applyFill="1" applyBorder="1" applyAlignment="1" applyProtection="1">
      <alignment horizontal="left" vertical="center" wrapText="1"/>
      <protection/>
    </xf>
    <xf numFmtId="0" fontId="47" fillId="5" borderId="27" xfId="71" applyFont="1" applyFill="1" applyBorder="1" applyAlignment="1" applyProtection="1">
      <alignment horizontal="left" vertical="center" wrapText="1"/>
      <protection/>
    </xf>
    <xf numFmtId="0" fontId="47" fillId="5" borderId="28" xfId="71" applyFont="1" applyFill="1" applyBorder="1" applyAlignment="1" applyProtection="1">
      <alignment horizontal="left" vertical="center" wrapText="1"/>
      <protection/>
    </xf>
    <xf numFmtId="0" fontId="47" fillId="5" borderId="29" xfId="71" applyFont="1" applyFill="1" applyBorder="1" applyAlignment="1" applyProtection="1">
      <alignment horizontal="left" vertical="center" wrapText="1"/>
      <protection/>
    </xf>
    <xf numFmtId="0" fontId="47" fillId="5" borderId="77" xfId="71" applyFont="1" applyFill="1" applyBorder="1" applyAlignment="1" applyProtection="1">
      <alignment horizontal="left" vertical="center" wrapText="1"/>
      <protection/>
    </xf>
    <xf numFmtId="0" fontId="47" fillId="5" borderId="35" xfId="71" applyFont="1" applyFill="1" applyBorder="1" applyAlignment="1" applyProtection="1">
      <alignment horizontal="left" vertical="center" wrapText="1"/>
      <protection/>
    </xf>
    <xf numFmtId="0" fontId="47" fillId="5" borderId="26" xfId="71" applyFont="1" applyFill="1" applyBorder="1" applyAlignment="1">
      <alignment horizontal="left" vertical="center" wrapText="1"/>
      <protection/>
    </xf>
    <xf numFmtId="0" fontId="47" fillId="5" borderId="0" xfId="71" applyFont="1" applyFill="1" applyBorder="1" applyAlignment="1">
      <alignment horizontal="left" vertical="center" wrapText="1"/>
      <protection/>
    </xf>
    <xf numFmtId="0" fontId="47" fillId="5" borderId="34" xfId="71" applyFont="1" applyFill="1" applyBorder="1" applyAlignment="1">
      <alignment horizontal="left" vertical="center" wrapText="1"/>
      <protection/>
    </xf>
    <xf numFmtId="0" fontId="49" fillId="0" borderId="74" xfId="71" applyFont="1" applyFill="1" applyBorder="1" applyAlignment="1">
      <alignment horizontal="center" vertical="center" wrapText="1"/>
      <protection/>
    </xf>
    <xf numFmtId="0" fontId="49" fillId="0" borderId="75" xfId="71" applyFont="1" applyFill="1" applyBorder="1" applyAlignment="1">
      <alignment horizontal="center" vertical="center" wrapText="1"/>
      <protection/>
    </xf>
    <xf numFmtId="0" fontId="49" fillId="0" borderId="76" xfId="71" applyFont="1" applyFill="1" applyBorder="1" applyAlignment="1">
      <alignment horizontal="center" vertical="center" wrapText="1"/>
      <protection/>
    </xf>
    <xf numFmtId="0" fontId="47" fillId="5" borderId="74" xfId="71" applyFont="1" applyFill="1" applyBorder="1" applyAlignment="1">
      <alignment horizontal="center" vertical="center" wrapText="1"/>
      <protection/>
    </xf>
    <xf numFmtId="0" fontId="47" fillId="5" borderId="75" xfId="71" applyFont="1" applyFill="1" applyBorder="1" applyAlignment="1">
      <alignment horizontal="center" vertical="center" wrapText="1"/>
      <protection/>
    </xf>
    <xf numFmtId="0" fontId="47" fillId="5" borderId="76" xfId="71" applyFont="1" applyFill="1" applyBorder="1" applyAlignment="1">
      <alignment horizontal="center" vertical="center" wrapText="1"/>
      <protection/>
    </xf>
    <xf numFmtId="0" fontId="47" fillId="0" borderId="46" xfId="71" applyFont="1" applyFill="1" applyBorder="1" applyAlignment="1">
      <alignment horizontal="center" vertical="center" wrapText="1"/>
      <protection/>
    </xf>
    <xf numFmtId="0" fontId="47" fillId="0" borderId="47" xfId="71" applyFont="1" applyFill="1" applyBorder="1" applyAlignment="1">
      <alignment horizontal="center" vertical="center" wrapText="1"/>
      <protection/>
    </xf>
    <xf numFmtId="0" fontId="47" fillId="0" borderId="48" xfId="71" applyFont="1" applyFill="1" applyBorder="1" applyAlignment="1">
      <alignment horizontal="center" vertical="center" wrapText="1"/>
      <protection/>
    </xf>
    <xf numFmtId="0" fontId="90" fillId="0" borderId="82" xfId="0" applyFont="1" applyFill="1" applyBorder="1" applyAlignment="1">
      <alignment horizontal="center" vertical="center"/>
    </xf>
    <xf numFmtId="0" fontId="90" fillId="0" borderId="69" xfId="0" applyFont="1" applyFill="1" applyBorder="1" applyAlignment="1">
      <alignment horizontal="center" vertical="center"/>
    </xf>
    <xf numFmtId="0" fontId="78" fillId="0" borderId="84" xfId="0" applyFont="1" applyFill="1" applyBorder="1" applyAlignment="1">
      <alignment horizontal="center" vertical="center"/>
    </xf>
    <xf numFmtId="0" fontId="78" fillId="0" borderId="85" xfId="0" applyFont="1" applyFill="1" applyBorder="1" applyAlignment="1">
      <alignment horizontal="center" vertical="center"/>
    </xf>
    <xf numFmtId="0" fontId="78" fillId="0" borderId="60" xfId="0" applyFont="1" applyBorder="1" applyAlignment="1">
      <alignment horizontal="left" vertical="center" wrapText="1"/>
    </xf>
    <xf numFmtId="0" fontId="78" fillId="0" borderId="38" xfId="0" applyFont="1" applyBorder="1" applyAlignment="1">
      <alignment horizontal="left" vertical="center" wrapText="1"/>
    </xf>
    <xf numFmtId="0" fontId="78" fillId="0" borderId="52" xfId="0" applyFont="1" applyBorder="1" applyAlignment="1">
      <alignment horizontal="left" vertical="center" wrapText="1"/>
    </xf>
    <xf numFmtId="0" fontId="31" fillId="0" borderId="79" xfId="71" applyFont="1" applyFill="1" applyBorder="1" applyAlignment="1" applyProtection="1">
      <alignment horizontal="center" vertical="center" wrapText="1"/>
      <protection/>
    </xf>
    <xf numFmtId="0" fontId="31" fillId="0" borderId="80" xfId="71" applyFont="1" applyFill="1" applyBorder="1" applyAlignment="1" applyProtection="1">
      <alignment horizontal="center" vertical="center" wrapText="1"/>
      <protection/>
    </xf>
    <xf numFmtId="0" fontId="31" fillId="0" borderId="81" xfId="71" applyFont="1" applyFill="1" applyBorder="1" applyAlignment="1" applyProtection="1">
      <alignment horizontal="center" vertical="center" wrapText="1"/>
      <protection/>
    </xf>
    <xf numFmtId="0" fontId="47" fillId="0" borderId="78" xfId="71" applyFont="1" applyFill="1" applyBorder="1" applyAlignment="1" applyProtection="1">
      <alignment horizontal="center" vertical="center"/>
      <protection/>
    </xf>
    <xf numFmtId="0" fontId="47" fillId="0" borderId="26" xfId="71" applyFont="1" applyFill="1" applyBorder="1" applyAlignment="1" applyProtection="1">
      <alignment horizontal="center" vertical="center"/>
      <protection/>
    </xf>
    <xf numFmtId="0" fontId="47" fillId="0" borderId="27" xfId="71" applyFont="1" applyFill="1" applyBorder="1" applyAlignment="1" applyProtection="1">
      <alignment horizontal="center" vertical="center"/>
      <protection/>
    </xf>
    <xf numFmtId="0" fontId="47" fillId="0" borderId="59" xfId="0" applyFont="1" applyFill="1" applyBorder="1" applyAlignment="1">
      <alignment horizontal="left" vertical="center" wrapText="1"/>
    </xf>
    <xf numFmtId="0" fontId="47" fillId="0" borderId="5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28" xfId="71" applyFont="1" applyFill="1" applyBorder="1" applyAlignment="1" applyProtection="1">
      <alignment horizontal="center" vertical="center"/>
      <protection/>
    </xf>
    <xf numFmtId="0" fontId="47" fillId="0" borderId="0" xfId="71" applyFont="1" applyFill="1" applyBorder="1" applyAlignment="1" applyProtection="1">
      <alignment horizontal="center" vertical="center"/>
      <protection/>
    </xf>
    <xf numFmtId="0" fontId="47" fillId="0" borderId="29" xfId="71" applyFont="1" applyFill="1" applyBorder="1" applyAlignment="1" applyProtection="1">
      <alignment horizontal="center" vertical="center"/>
      <protection/>
    </xf>
    <xf numFmtId="0" fontId="47" fillId="0" borderId="28" xfId="71" applyFont="1" applyFill="1" applyBorder="1" applyAlignment="1" applyProtection="1">
      <alignment horizontal="center" vertical="center" wrapText="1"/>
      <protection/>
    </xf>
    <xf numFmtId="0" fontId="47" fillId="0" borderId="0" xfId="71" applyFont="1" applyFill="1" applyBorder="1" applyAlignment="1" applyProtection="1">
      <alignment horizontal="center" vertical="center" wrapText="1"/>
      <protection/>
    </xf>
    <xf numFmtId="0" fontId="47" fillId="0" borderId="29" xfId="71" applyFont="1" applyFill="1" applyBorder="1" applyAlignment="1" applyProtection="1">
      <alignment horizontal="center" vertical="center" wrapText="1"/>
      <protection/>
    </xf>
    <xf numFmtId="0" fontId="47" fillId="0" borderId="77" xfId="71" applyFont="1" applyFill="1" applyBorder="1" applyAlignment="1" applyProtection="1">
      <alignment horizontal="center" vertical="center" wrapText="1"/>
      <protection/>
    </xf>
    <xf numFmtId="0" fontId="47" fillId="0" borderId="34" xfId="71" applyFont="1" applyFill="1" applyBorder="1" applyAlignment="1" applyProtection="1">
      <alignment horizontal="center" vertical="center" wrapText="1"/>
      <protection/>
    </xf>
    <xf numFmtId="0" fontId="47" fillId="0" borderId="35" xfId="71" applyFont="1" applyFill="1" applyBorder="1" applyAlignment="1" applyProtection="1">
      <alignment horizontal="center" vertical="center" wrapText="1"/>
      <protection/>
    </xf>
    <xf numFmtId="0" fontId="81" fillId="11" borderId="14" xfId="0" applyFont="1" applyFill="1" applyBorder="1" applyAlignment="1">
      <alignment horizontal="center" vertical="center"/>
    </xf>
    <xf numFmtId="0" fontId="81" fillId="11" borderId="53" xfId="0" applyFont="1" applyFill="1" applyBorder="1" applyAlignment="1">
      <alignment horizontal="center" vertical="center"/>
    </xf>
    <xf numFmtId="0" fontId="81" fillId="11" borderId="17" xfId="0" applyFont="1" applyFill="1" applyBorder="1" applyAlignment="1">
      <alignment horizontal="center" vertical="center"/>
    </xf>
    <xf numFmtId="0" fontId="81" fillId="11" borderId="13" xfId="0" applyFont="1" applyFill="1" applyBorder="1" applyAlignment="1">
      <alignment horizontal="center" vertical="center"/>
    </xf>
    <xf numFmtId="14" fontId="11"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81" fillId="0" borderId="13" xfId="0" applyFont="1" applyFill="1" applyBorder="1" applyAlignment="1">
      <alignment horizontal="center" vertical="center" wrapText="1"/>
    </xf>
    <xf numFmtId="0" fontId="81" fillId="11" borderId="14" xfId="0" applyFont="1" applyFill="1" applyBorder="1" applyAlignment="1">
      <alignment horizontal="left" vertical="center"/>
    </xf>
    <xf numFmtId="0" fontId="81" fillId="11" borderId="53" xfId="0" applyFont="1" applyFill="1" applyBorder="1" applyAlignment="1">
      <alignment horizontal="left" vertical="center"/>
    </xf>
    <xf numFmtId="0" fontId="81" fillId="11" borderId="17" xfId="0" applyFont="1" applyFill="1" applyBorder="1" applyAlignment="1">
      <alignment horizontal="left" vertical="center"/>
    </xf>
    <xf numFmtId="0" fontId="79" fillId="0" borderId="39" xfId="0" applyFont="1" applyFill="1" applyBorder="1" applyAlignment="1">
      <alignment horizontal="center" vertical="center"/>
    </xf>
    <xf numFmtId="0" fontId="79" fillId="0" borderId="15" xfId="0" applyFont="1" applyFill="1" applyBorder="1" applyAlignment="1">
      <alignment horizontal="center" vertical="center"/>
    </xf>
    <xf numFmtId="0" fontId="79" fillId="0" borderId="53" xfId="0" applyFont="1" applyFill="1" applyBorder="1" applyAlignment="1">
      <alignment horizontal="center" vertical="center"/>
    </xf>
    <xf numFmtId="0" fontId="79" fillId="0" borderId="17" xfId="0" applyFont="1" applyFill="1" applyBorder="1" applyAlignment="1">
      <alignment horizontal="center" vertical="center"/>
    </xf>
    <xf numFmtId="0" fontId="79" fillId="0" borderId="14" xfId="0" applyFont="1" applyFill="1" applyBorder="1" applyAlignment="1">
      <alignment horizontal="center" vertical="center"/>
    </xf>
    <xf numFmtId="0" fontId="11" fillId="42" borderId="13" xfId="71" applyFont="1" applyFill="1" applyBorder="1" applyAlignment="1">
      <alignment horizontal="center" vertical="center" wrapText="1"/>
      <protection/>
    </xf>
    <xf numFmtId="0" fontId="81" fillId="11" borderId="22" xfId="0" applyFont="1" applyFill="1" applyBorder="1" applyAlignment="1">
      <alignment horizontal="center" vertical="center" wrapText="1"/>
    </xf>
    <xf numFmtId="0" fontId="81" fillId="11" borderId="64" xfId="0" applyFont="1" applyFill="1" applyBorder="1" applyAlignment="1">
      <alignment horizontal="center" vertical="center" wrapText="1"/>
    </xf>
    <xf numFmtId="0" fontId="81" fillId="11" borderId="16"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81" fillId="11" borderId="65" xfId="0" applyFont="1" applyFill="1" applyBorder="1" applyAlignment="1">
      <alignment horizontal="center" vertical="center"/>
    </xf>
    <xf numFmtId="0" fontId="81" fillId="11" borderId="41" xfId="0" applyFont="1" applyFill="1" applyBorder="1" applyAlignment="1">
      <alignment horizontal="center" vertical="center"/>
    </xf>
    <xf numFmtId="0" fontId="81" fillId="11" borderId="42" xfId="0" applyFont="1" applyFill="1" applyBorder="1" applyAlignment="1">
      <alignment horizontal="center" vertical="center"/>
    </xf>
    <xf numFmtId="0" fontId="81" fillId="11" borderId="70" xfId="0" applyFont="1" applyFill="1" applyBorder="1" applyAlignment="1">
      <alignment horizontal="center" vertical="center"/>
    </xf>
    <xf numFmtId="0" fontId="81" fillId="11" borderId="0" xfId="0" applyFont="1" applyFill="1" applyBorder="1" applyAlignment="1">
      <alignment horizontal="center" vertical="center"/>
    </xf>
    <xf numFmtId="0" fontId="81" fillId="11" borderId="43" xfId="0" applyFont="1" applyFill="1" applyBorder="1" applyAlignment="1">
      <alignment horizontal="center" vertical="center"/>
    </xf>
    <xf numFmtId="0" fontId="81" fillId="11" borderId="39" xfId="0" applyFont="1" applyFill="1" applyBorder="1" applyAlignment="1">
      <alignment horizontal="center" vertical="center"/>
    </xf>
    <xf numFmtId="0" fontId="81" fillId="11" borderId="15" xfId="0" applyFont="1" applyFill="1" applyBorder="1" applyAlignment="1">
      <alignment horizontal="center" vertical="center"/>
    </xf>
    <xf numFmtId="0" fontId="81" fillId="11" borderId="44" xfId="0" applyFont="1" applyFill="1" applyBorder="1" applyAlignment="1">
      <alignment horizontal="center" vertical="center"/>
    </xf>
    <xf numFmtId="0" fontId="81" fillId="42" borderId="13" xfId="71" applyFont="1" applyFill="1" applyBorder="1" applyAlignment="1">
      <alignment horizontal="center" vertical="center" wrapText="1"/>
      <protection/>
    </xf>
    <xf numFmtId="0" fontId="79" fillId="0" borderId="14" xfId="0" applyFont="1" applyBorder="1" applyAlignment="1">
      <alignment horizontal="left" vertical="center"/>
    </xf>
    <xf numFmtId="0" fontId="79" fillId="0" borderId="53" xfId="0" applyFont="1" applyBorder="1" applyAlignment="1">
      <alignment horizontal="left" vertical="center"/>
    </xf>
    <xf numFmtId="0" fontId="79" fillId="0" borderId="17" xfId="0" applyFont="1" applyBorder="1" applyAlignment="1">
      <alignment horizontal="left" vertical="center"/>
    </xf>
    <xf numFmtId="0" fontId="81" fillId="11" borderId="14" xfId="0" applyFont="1" applyFill="1" applyBorder="1" applyAlignment="1">
      <alignment horizontal="center" vertical="center" wrapText="1"/>
    </xf>
    <xf numFmtId="0" fontId="81" fillId="11" borderId="53" xfId="0" applyFont="1" applyFill="1" applyBorder="1" applyAlignment="1">
      <alignment horizontal="center" vertical="center" wrapText="1"/>
    </xf>
    <xf numFmtId="0" fontId="81" fillId="11" borderId="17"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81" fillId="0" borderId="13" xfId="0" applyFont="1" applyBorder="1" applyAlignment="1">
      <alignment horizontal="left" vertical="center" wrapText="1"/>
    </xf>
    <xf numFmtId="0" fontId="81" fillId="0" borderId="39" xfId="0" applyFont="1" applyBorder="1" applyAlignment="1">
      <alignment horizontal="center" vertical="center"/>
    </xf>
    <xf numFmtId="0" fontId="81" fillId="0" borderId="15" xfId="0" applyFont="1" applyBorder="1" applyAlignment="1">
      <alignment horizontal="center" vertical="center"/>
    </xf>
    <xf numFmtId="0" fontId="81" fillId="0" borderId="44" xfId="0" applyFont="1" applyBorder="1" applyAlignment="1">
      <alignment horizontal="center" vertical="center"/>
    </xf>
    <xf numFmtId="0" fontId="81" fillId="11" borderId="39" xfId="0" applyFont="1" applyFill="1" applyBorder="1" applyAlignment="1">
      <alignment horizontal="left" vertical="center"/>
    </xf>
    <xf numFmtId="0" fontId="81" fillId="11" borderId="15" xfId="0" applyFont="1" applyFill="1" applyBorder="1" applyAlignment="1">
      <alignment horizontal="left" vertical="center"/>
    </xf>
    <xf numFmtId="0" fontId="81" fillId="11" borderId="44" xfId="0" applyFont="1" applyFill="1" applyBorder="1" applyAlignment="1">
      <alignment horizontal="left" vertical="center"/>
    </xf>
    <xf numFmtId="0" fontId="81" fillId="0" borderId="14" xfId="0" applyFont="1" applyFill="1" applyBorder="1" applyAlignment="1">
      <alignment horizontal="center" vertical="center"/>
    </xf>
    <xf numFmtId="0" fontId="81" fillId="0" borderId="53" xfId="0" applyFont="1" applyFill="1" applyBorder="1" applyAlignment="1">
      <alignment horizontal="center" vertical="center"/>
    </xf>
    <xf numFmtId="0" fontId="81" fillId="0" borderId="17" xfId="0" applyFont="1" applyFill="1" applyBorder="1" applyAlignment="1">
      <alignment horizontal="center" vertical="center"/>
    </xf>
    <xf numFmtId="0" fontId="81" fillId="0" borderId="65" xfId="0" applyFont="1" applyBorder="1" applyAlignment="1">
      <alignment horizontal="center" vertical="center"/>
    </xf>
    <xf numFmtId="0" fontId="81" fillId="0" borderId="41" xfId="0" applyFont="1" applyBorder="1" applyAlignment="1">
      <alignment horizontal="center" vertical="center"/>
    </xf>
    <xf numFmtId="0" fontId="81"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81" fillId="11" borderId="13" xfId="0" applyFont="1" applyFill="1" applyBorder="1" applyAlignment="1">
      <alignment horizontal="left" vertical="center"/>
    </xf>
    <xf numFmtId="0" fontId="11" fillId="11" borderId="53"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81" fillId="0" borderId="13" xfId="0" applyFont="1" applyBorder="1" applyAlignment="1">
      <alignment horizontal="center" vertical="center"/>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81" fillId="0" borderId="65" xfId="0" applyFont="1" applyBorder="1" applyAlignment="1">
      <alignment vertical="center" wrapText="1"/>
    </xf>
    <xf numFmtId="0" fontId="81" fillId="0" borderId="41" xfId="0" applyFont="1" applyBorder="1" applyAlignment="1">
      <alignment vertical="center" wrapText="1"/>
    </xf>
    <xf numFmtId="0" fontId="81" fillId="0" borderId="42" xfId="0" applyFont="1" applyBorder="1" applyAlignment="1">
      <alignment vertical="center" wrapText="1"/>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1" fillId="17" borderId="14" xfId="0" applyFont="1" applyFill="1" applyBorder="1" applyAlignment="1">
      <alignment horizontal="center" vertical="center"/>
    </xf>
    <xf numFmtId="0" fontId="81" fillId="17" borderId="17" xfId="0" applyFont="1" applyFill="1" applyBorder="1" applyAlignment="1">
      <alignment horizontal="center" vertical="center"/>
    </xf>
    <xf numFmtId="0" fontId="81" fillId="0" borderId="14" xfId="0" applyFont="1" applyFill="1" applyBorder="1" applyAlignment="1">
      <alignment horizontal="left" vertical="center" wrapText="1"/>
    </xf>
    <xf numFmtId="0" fontId="81" fillId="0" borderId="17" xfId="0" applyFont="1" applyFill="1" applyBorder="1" applyAlignment="1">
      <alignment horizontal="left" vertical="center" wrapText="1"/>
    </xf>
    <xf numFmtId="0" fontId="79" fillId="0" borderId="22" xfId="0" applyFont="1" applyFill="1" applyBorder="1" applyAlignment="1">
      <alignment horizontal="left" vertical="center" wrapText="1"/>
    </xf>
    <xf numFmtId="0" fontId="79" fillId="0" borderId="64" xfId="0" applyFont="1" applyFill="1" applyBorder="1" applyAlignment="1">
      <alignment horizontal="left" vertical="center" wrapText="1"/>
    </xf>
    <xf numFmtId="0" fontId="79" fillId="0" borderId="16" xfId="0" applyFont="1" applyFill="1" applyBorder="1" applyAlignment="1">
      <alignment horizontal="left" vertical="center" wrapText="1"/>
    </xf>
    <xf numFmtId="41" fontId="79" fillId="0" borderId="65" xfId="60" applyFont="1" applyFill="1" applyBorder="1" applyAlignment="1">
      <alignment horizontal="left" vertical="center"/>
    </xf>
    <xf numFmtId="41" fontId="79" fillId="0" borderId="70" xfId="60" applyFont="1" applyFill="1" applyBorder="1" applyAlignment="1">
      <alignment horizontal="left" vertical="center"/>
    </xf>
    <xf numFmtId="41" fontId="79"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8"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rgb="FF00B050"/>
  </sheetPr>
  <dimension ref="A1:AK98"/>
  <sheetViews>
    <sheetView zoomScale="85" zoomScaleNormal="85" zoomScalePageLayoutView="0" workbookViewId="0" topLeftCell="A1">
      <pane xSplit="4" ySplit="2" topLeftCell="E9" activePane="bottomRight" state="frozen"/>
      <selection pane="topLeft" activeCell="A1" sqref="A1"/>
      <selection pane="topRight" activeCell="D1" sqref="D1"/>
      <selection pane="bottomLeft" activeCell="A4" sqref="A4"/>
      <selection pane="bottomRight" activeCell="H2" sqref="H2"/>
    </sheetView>
  </sheetViews>
  <sheetFormatPr defaultColWidth="11.421875" defaultRowHeight="15"/>
  <cols>
    <col min="1" max="1" width="6.421875" style="289" customWidth="1"/>
    <col min="2" max="2" width="30.7109375" style="289" customWidth="1"/>
    <col min="3" max="3" width="19.421875" style="289" customWidth="1"/>
    <col min="4" max="4" width="30.7109375" style="289" customWidth="1"/>
    <col min="5" max="7" width="17.8515625" style="289" customWidth="1"/>
    <col min="8" max="21" width="15.7109375" style="289" customWidth="1"/>
    <col min="22" max="22" width="10.8515625" style="0" customWidth="1"/>
    <col min="23" max="27" width="15.7109375" style="289" customWidth="1"/>
    <col min="28" max="28" width="11.421875" style="289" customWidth="1"/>
    <col min="29" max="29" width="13.28125" style="289" customWidth="1"/>
    <col min="30" max="35" width="11.421875" style="289" customWidth="1"/>
    <col min="36" max="36" width="14.421875" style="289" customWidth="1"/>
    <col min="37" max="16384" width="11.421875" style="289" customWidth="1"/>
  </cols>
  <sheetData>
    <row r="1" spans="1:37" ht="15">
      <c r="A1" s="85"/>
      <c r="B1" s="62"/>
      <c r="C1" s="62"/>
      <c r="D1" s="62"/>
      <c r="E1" s="282"/>
      <c r="F1" s="282"/>
      <c r="G1" s="282"/>
      <c r="H1" s="390" t="s">
        <v>398</v>
      </c>
      <c r="I1" s="390"/>
      <c r="J1" s="390"/>
      <c r="K1" s="390"/>
      <c r="L1" s="390"/>
      <c r="M1" s="390"/>
      <c r="N1" s="390"/>
      <c r="O1" s="390"/>
      <c r="P1" s="390"/>
      <c r="Q1" s="390"/>
      <c r="R1" s="390"/>
      <c r="S1" s="390"/>
      <c r="T1" s="390"/>
      <c r="U1" s="390"/>
      <c r="W1" s="282"/>
      <c r="X1" s="390" t="s">
        <v>397</v>
      </c>
      <c r="Y1" s="390"/>
      <c r="Z1" s="390"/>
      <c r="AA1" s="390"/>
      <c r="AB1" s="390"/>
      <c r="AC1" s="390"/>
      <c r="AD1" s="390"/>
      <c r="AE1" s="390"/>
      <c r="AF1" s="390"/>
      <c r="AG1" s="390"/>
      <c r="AH1" s="390"/>
      <c r="AI1" s="390"/>
      <c r="AJ1" s="390"/>
      <c r="AK1" s="390"/>
    </row>
    <row r="2" spans="1:37" ht="24" customHeight="1">
      <c r="A2" s="61"/>
      <c r="B2" s="56"/>
      <c r="C2" s="56"/>
      <c r="D2" s="56"/>
      <c r="E2" s="282" t="s">
        <v>455</v>
      </c>
      <c r="F2" s="282"/>
      <c r="G2" s="282"/>
      <c r="H2" s="282" t="s">
        <v>39</v>
      </c>
      <c r="I2" s="282" t="s">
        <v>40</v>
      </c>
      <c r="J2" s="282" t="s">
        <v>41</v>
      </c>
      <c r="K2" s="282" t="s">
        <v>42</v>
      </c>
      <c r="L2" s="282" t="s">
        <v>43</v>
      </c>
      <c r="M2" s="282" t="s">
        <v>44</v>
      </c>
      <c r="N2" s="282" t="s">
        <v>45</v>
      </c>
      <c r="O2" s="282" t="s">
        <v>46</v>
      </c>
      <c r="P2" s="282" t="s">
        <v>47</v>
      </c>
      <c r="Q2" s="282" t="s">
        <v>48</v>
      </c>
      <c r="R2" s="282" t="s">
        <v>49</v>
      </c>
      <c r="S2" s="282" t="s">
        <v>50</v>
      </c>
      <c r="T2" s="282" t="s">
        <v>8</v>
      </c>
      <c r="U2" s="282" t="s">
        <v>403</v>
      </c>
      <c r="W2" s="282"/>
      <c r="X2" s="282" t="s">
        <v>39</v>
      </c>
      <c r="Y2" s="282" t="s">
        <v>40</v>
      </c>
      <c r="Z2" s="282" t="s">
        <v>41</v>
      </c>
      <c r="AA2" s="282" t="s">
        <v>42</v>
      </c>
      <c r="AB2" s="282" t="s">
        <v>43</v>
      </c>
      <c r="AC2" s="282" t="s">
        <v>44</v>
      </c>
      <c r="AD2" s="282" t="s">
        <v>45</v>
      </c>
      <c r="AE2" s="282" t="s">
        <v>46</v>
      </c>
      <c r="AF2" s="282" t="s">
        <v>47</v>
      </c>
      <c r="AG2" s="282" t="s">
        <v>48</v>
      </c>
      <c r="AH2" s="282" t="s">
        <v>49</v>
      </c>
      <c r="AI2" s="282" t="s">
        <v>50</v>
      </c>
      <c r="AJ2" s="282" t="s">
        <v>8</v>
      </c>
      <c r="AK2" s="282" t="s">
        <v>403</v>
      </c>
    </row>
    <row r="3" spans="1:37" ht="27" customHeight="1">
      <c r="A3" s="390" t="s">
        <v>399</v>
      </c>
      <c r="B3" s="390"/>
      <c r="C3" s="391"/>
      <c r="D3" s="391"/>
      <c r="E3" s="299">
        <v>8009035000</v>
      </c>
      <c r="F3" s="299"/>
      <c r="G3" s="299"/>
      <c r="H3" s="286">
        <v>7050213000</v>
      </c>
      <c r="I3" s="286">
        <v>176635647</v>
      </c>
      <c r="J3" s="286">
        <v>0</v>
      </c>
      <c r="K3" s="286">
        <v>123122810</v>
      </c>
      <c r="L3" s="286">
        <v>4000000</v>
      </c>
      <c r="M3" s="286">
        <v>568284000</v>
      </c>
      <c r="N3" s="286">
        <v>86779543</v>
      </c>
      <c r="O3" s="286">
        <v>0</v>
      </c>
      <c r="P3" s="286">
        <v>0</v>
      </c>
      <c r="Q3" s="286">
        <v>0</v>
      </c>
      <c r="R3" s="286">
        <v>0</v>
      </c>
      <c r="S3" s="286">
        <v>0</v>
      </c>
      <c r="T3" s="286">
        <f>SUM(H3:S3)</f>
        <v>8009035000</v>
      </c>
      <c r="U3" s="298"/>
      <c r="W3" s="298"/>
      <c r="X3" s="286">
        <v>189333867</v>
      </c>
      <c r="Y3" s="286">
        <v>-70040003</v>
      </c>
      <c r="Z3" s="286">
        <v>0</v>
      </c>
      <c r="AA3" s="286">
        <v>0</v>
      </c>
      <c r="AB3" s="286">
        <v>0</v>
      </c>
      <c r="AC3" s="286">
        <v>0</v>
      </c>
      <c r="AD3" s="286">
        <v>0</v>
      </c>
      <c r="AE3" s="286">
        <v>0</v>
      </c>
      <c r="AF3" s="286">
        <v>0</v>
      </c>
      <c r="AG3" s="286">
        <v>0</v>
      </c>
      <c r="AH3" s="286">
        <v>0</v>
      </c>
      <c r="AI3" s="286">
        <v>0</v>
      </c>
      <c r="AJ3" s="286">
        <f>SUM(X3:AI3)</f>
        <v>119293864</v>
      </c>
      <c r="AK3" s="191"/>
    </row>
    <row r="4" spans="1:37" ht="27" customHeight="1">
      <c r="A4" s="390" t="s">
        <v>400</v>
      </c>
      <c r="B4" s="390"/>
      <c r="C4" s="391"/>
      <c r="D4" s="391"/>
      <c r="E4" s="298"/>
      <c r="F4" s="298"/>
      <c r="G4" s="298"/>
      <c r="H4" s="286">
        <v>7050213000</v>
      </c>
      <c r="I4" s="286">
        <v>0</v>
      </c>
      <c r="J4" s="286">
        <v>0</v>
      </c>
      <c r="K4" s="286">
        <v>0</v>
      </c>
      <c r="L4" s="286">
        <v>0</v>
      </c>
      <c r="M4" s="286">
        <v>0</v>
      </c>
      <c r="N4" s="286">
        <v>0</v>
      </c>
      <c r="O4" s="286">
        <v>0</v>
      </c>
      <c r="P4" s="286">
        <v>0</v>
      </c>
      <c r="Q4" s="286">
        <v>0</v>
      </c>
      <c r="R4" s="286">
        <v>0</v>
      </c>
      <c r="S4" s="286">
        <v>0</v>
      </c>
      <c r="T4" s="286">
        <f>SUM(H4:S4)</f>
        <v>7050213000</v>
      </c>
      <c r="U4" s="298">
        <f>_xlfn.IFERROR(T4/(SUMIF(H4:S4,"&gt;0",H3:S3))," ")</f>
        <v>1</v>
      </c>
      <c r="W4" s="298"/>
      <c r="X4" s="286">
        <v>0</v>
      </c>
      <c r="Y4" s="286">
        <v>0</v>
      </c>
      <c r="Z4" s="286">
        <v>0</v>
      </c>
      <c r="AA4" s="286">
        <v>0</v>
      </c>
      <c r="AB4" s="286">
        <v>0</v>
      </c>
      <c r="AC4" s="286">
        <v>0</v>
      </c>
      <c r="AD4" s="286">
        <v>0</v>
      </c>
      <c r="AE4" s="286">
        <v>0</v>
      </c>
      <c r="AF4" s="286">
        <v>0</v>
      </c>
      <c r="AG4" s="286">
        <v>0</v>
      </c>
      <c r="AH4" s="286">
        <v>0</v>
      </c>
      <c r="AI4" s="286">
        <v>0</v>
      </c>
      <c r="AJ4" s="286" t="s">
        <v>394</v>
      </c>
      <c r="AK4" s="191"/>
    </row>
    <row r="5" spans="1:37" ht="27" customHeight="1">
      <c r="A5" s="390" t="s">
        <v>401</v>
      </c>
      <c r="B5" s="390"/>
      <c r="C5" s="391"/>
      <c r="D5" s="391"/>
      <c r="E5" s="299">
        <v>8009035000</v>
      </c>
      <c r="F5" s="299"/>
      <c r="G5" s="299"/>
      <c r="H5" s="286">
        <v>0</v>
      </c>
      <c r="I5" s="286">
        <v>306531000</v>
      </c>
      <c r="J5" s="286">
        <v>619139610</v>
      </c>
      <c r="K5" s="286">
        <v>622742825</v>
      </c>
      <c r="L5" s="286">
        <v>626742825</v>
      </c>
      <c r="M5" s="286">
        <v>740428915</v>
      </c>
      <c r="N5" s="286">
        <v>637161875</v>
      </c>
      <c r="O5" s="286">
        <v>731875875</v>
      </c>
      <c r="P5" s="286">
        <v>731875875</v>
      </c>
      <c r="Q5" s="286">
        <v>748751875</v>
      </c>
      <c r="R5" s="286">
        <v>748751875</v>
      </c>
      <c r="S5" s="286">
        <v>1495032450</v>
      </c>
      <c r="T5" s="286">
        <f>SUM(H5:S5)</f>
        <v>8009035000</v>
      </c>
      <c r="U5" s="298"/>
      <c r="W5" s="298"/>
      <c r="X5" s="286">
        <v>24828539</v>
      </c>
      <c r="Y5" s="286">
        <v>10765604</v>
      </c>
      <c r="Z5" s="286">
        <v>6055204</v>
      </c>
      <c r="AA5" s="286">
        <v>7097261</v>
      </c>
      <c r="AB5" s="286">
        <v>0</v>
      </c>
      <c r="AC5" s="286">
        <v>70547256</v>
      </c>
      <c r="AD5" s="286">
        <v>0</v>
      </c>
      <c r="AE5" s="286">
        <v>0</v>
      </c>
      <c r="AF5" s="286">
        <v>0</v>
      </c>
      <c r="AG5" s="286">
        <v>0</v>
      </c>
      <c r="AH5" s="286">
        <v>0</v>
      </c>
      <c r="AI5" s="286">
        <v>0</v>
      </c>
      <c r="AJ5" s="286">
        <f>SUM(X5:AI5)</f>
        <v>119293864</v>
      </c>
      <c r="AK5" s="191"/>
    </row>
    <row r="6" spans="1:37" ht="27" customHeight="1">
      <c r="A6" s="390" t="s">
        <v>402</v>
      </c>
      <c r="B6" s="390"/>
      <c r="C6" s="391"/>
      <c r="D6" s="391"/>
      <c r="E6" s="298"/>
      <c r="F6" s="298"/>
      <c r="G6" s="298"/>
      <c r="H6" s="286">
        <v>0</v>
      </c>
      <c r="I6" s="286">
        <v>263996301</v>
      </c>
      <c r="J6" s="286">
        <v>613062000</v>
      </c>
      <c r="K6" s="286">
        <v>0</v>
      </c>
      <c r="L6" s="286">
        <v>0</v>
      </c>
      <c r="M6" s="286">
        <v>0</v>
      </c>
      <c r="N6" s="286">
        <v>0</v>
      </c>
      <c r="O6" s="286">
        <v>0</v>
      </c>
      <c r="P6" s="286">
        <v>0</v>
      </c>
      <c r="Q6" s="286">
        <v>0</v>
      </c>
      <c r="R6" s="286">
        <v>0</v>
      </c>
      <c r="S6" s="286">
        <v>0</v>
      </c>
      <c r="T6" s="286">
        <f>SUM(H6:S6)</f>
        <v>877058301</v>
      </c>
      <c r="U6" s="298">
        <f>_xlfn.IFERROR(T6/(SUMIF(H6:S6,"&gt;0",H5:S5))," ")</f>
        <v>0.9474842255173253</v>
      </c>
      <c r="W6" s="298"/>
      <c r="X6" s="286">
        <v>20728526</v>
      </c>
      <c r="Y6" s="286">
        <v>10765594</v>
      </c>
      <c r="Z6" s="286">
        <v>12723572</v>
      </c>
      <c r="AA6" s="286">
        <v>0</v>
      </c>
      <c r="AB6" s="286">
        <v>0</v>
      </c>
      <c r="AC6" s="286">
        <v>0</v>
      </c>
      <c r="AD6" s="286">
        <v>0</v>
      </c>
      <c r="AE6" s="286">
        <v>0</v>
      </c>
      <c r="AF6" s="286">
        <v>0</v>
      </c>
      <c r="AG6" s="286">
        <v>0</v>
      </c>
      <c r="AH6" s="286">
        <v>0</v>
      </c>
      <c r="AI6" s="286">
        <v>0</v>
      </c>
      <c r="AJ6" s="286">
        <f>SUM(X6:AI6)</f>
        <v>44217692</v>
      </c>
      <c r="AK6" s="298">
        <f>_xlfn.IFERROR(AJ6/(SUMIF(X6:AI6,"&gt;0",X5:AI5))," ")</f>
        <v>1.0616659127933026</v>
      </c>
    </row>
    <row r="8" spans="1:37" ht="28.5">
      <c r="A8" s="61"/>
      <c r="B8" s="56"/>
      <c r="C8" s="56"/>
      <c r="D8" s="56"/>
      <c r="E8" s="282" t="str">
        <f>+E2</f>
        <v>PROGRAMACION</v>
      </c>
      <c r="F8" s="282" t="s">
        <v>456</v>
      </c>
      <c r="G8" s="282"/>
      <c r="H8" s="282" t="s">
        <v>39</v>
      </c>
      <c r="I8" s="282" t="s">
        <v>40</v>
      </c>
      <c r="J8" s="282" t="s">
        <v>41</v>
      </c>
      <c r="K8" s="282" t="s">
        <v>42</v>
      </c>
      <c r="L8" s="282" t="s">
        <v>43</v>
      </c>
      <c r="M8" s="282" t="s">
        <v>44</v>
      </c>
      <c r="N8" s="282" t="s">
        <v>45</v>
      </c>
      <c r="O8" s="282" t="s">
        <v>46</v>
      </c>
      <c r="P8" s="282" t="s">
        <v>47</v>
      </c>
      <c r="Q8" s="282" t="s">
        <v>48</v>
      </c>
      <c r="R8" s="282" t="s">
        <v>49</v>
      </c>
      <c r="S8" s="282" t="s">
        <v>50</v>
      </c>
      <c r="T8" s="282" t="s">
        <v>8</v>
      </c>
      <c r="U8" s="282" t="s">
        <v>403</v>
      </c>
      <c r="W8" s="282"/>
      <c r="X8" s="282" t="s">
        <v>39</v>
      </c>
      <c r="Y8" s="282" t="s">
        <v>40</v>
      </c>
      <c r="Z8" s="282" t="s">
        <v>41</v>
      </c>
      <c r="AA8" s="282" t="s">
        <v>42</v>
      </c>
      <c r="AB8" s="282" t="s">
        <v>43</v>
      </c>
      <c r="AC8" s="282" t="s">
        <v>44</v>
      </c>
      <c r="AD8" s="282" t="s">
        <v>45</v>
      </c>
      <c r="AE8" s="282" t="s">
        <v>46</v>
      </c>
      <c r="AF8" s="282" t="s">
        <v>47</v>
      </c>
      <c r="AG8" s="282" t="s">
        <v>48</v>
      </c>
      <c r="AH8" s="282" t="s">
        <v>49</v>
      </c>
      <c r="AI8" s="282" t="s">
        <v>50</v>
      </c>
      <c r="AJ8" s="282" t="s">
        <v>8</v>
      </c>
      <c r="AK8" s="282" t="s">
        <v>403</v>
      </c>
    </row>
    <row r="9" spans="1:4" ht="15">
      <c r="A9" s="287"/>
      <c r="B9" s="287" t="s">
        <v>443</v>
      </c>
      <c r="C9" s="287"/>
      <c r="D9" s="288"/>
    </row>
    <row r="10" spans="1:37" ht="15">
      <c r="A10" s="392">
        <v>1</v>
      </c>
      <c r="B10" s="376" t="s">
        <v>444</v>
      </c>
      <c r="C10" s="375">
        <v>0.35</v>
      </c>
      <c r="D10" s="290" t="s">
        <v>452</v>
      </c>
      <c r="E10" s="291">
        <v>1876114791</v>
      </c>
      <c r="F10" s="291">
        <f>+T10</f>
        <v>1876114791</v>
      </c>
      <c r="G10" s="291">
        <f>E10-F10</f>
        <v>0</v>
      </c>
      <c r="H10" s="291">
        <v>1817555450</v>
      </c>
      <c r="I10" s="291">
        <v>0</v>
      </c>
      <c r="J10" s="291">
        <v>0</v>
      </c>
      <c r="K10" s="291">
        <v>49249124</v>
      </c>
      <c r="L10" s="291">
        <v>1600000</v>
      </c>
      <c r="M10" s="291">
        <v>0</v>
      </c>
      <c r="N10" s="291">
        <v>7710217</v>
      </c>
      <c r="O10" s="291">
        <v>0</v>
      </c>
      <c r="P10" s="291">
        <v>0</v>
      </c>
      <c r="Q10" s="291">
        <v>0</v>
      </c>
      <c r="R10" s="291">
        <v>0</v>
      </c>
      <c r="S10" s="291">
        <v>0</v>
      </c>
      <c r="T10" s="291">
        <v>1876114791</v>
      </c>
      <c r="U10" s="291">
        <v>0</v>
      </c>
      <c r="W10" s="300"/>
      <c r="X10" s="291">
        <v>60066508</v>
      </c>
      <c r="Y10" s="291">
        <v>-49061603</v>
      </c>
      <c r="Z10" s="291">
        <v>0</v>
      </c>
      <c r="AA10" s="291">
        <v>0</v>
      </c>
      <c r="AB10" s="291">
        <v>0</v>
      </c>
      <c r="AC10" s="291">
        <v>0</v>
      </c>
      <c r="AD10" s="291">
        <v>0</v>
      </c>
      <c r="AE10" s="291">
        <v>0</v>
      </c>
      <c r="AF10" s="291">
        <v>0</v>
      </c>
      <c r="AG10" s="291">
        <v>0</v>
      </c>
      <c r="AH10" s="291">
        <v>0</v>
      </c>
      <c r="AI10" s="291">
        <v>0</v>
      </c>
      <c r="AJ10" s="291">
        <v>11004905</v>
      </c>
      <c r="AK10" s="291">
        <v>0</v>
      </c>
    </row>
    <row r="11" spans="1:37" ht="15">
      <c r="A11" s="392"/>
      <c r="B11" s="376"/>
      <c r="C11" s="376"/>
      <c r="D11" s="290" t="s">
        <v>400</v>
      </c>
      <c r="E11" s="291"/>
      <c r="F11" s="291"/>
      <c r="G11" s="291">
        <f>E11-F11</f>
        <v>0</v>
      </c>
      <c r="H11" s="291">
        <v>1817555450</v>
      </c>
      <c r="I11" s="291">
        <v>0</v>
      </c>
      <c r="J11" s="291">
        <v>0</v>
      </c>
      <c r="K11" s="291">
        <v>0</v>
      </c>
      <c r="L11" s="291">
        <v>0</v>
      </c>
      <c r="M11" s="291">
        <v>0</v>
      </c>
      <c r="N11" s="291">
        <v>0</v>
      </c>
      <c r="O11" s="291">
        <v>0</v>
      </c>
      <c r="P11" s="291">
        <v>0</v>
      </c>
      <c r="Q11" s="291">
        <v>0</v>
      </c>
      <c r="R11" s="291">
        <v>0</v>
      </c>
      <c r="S11" s="291">
        <v>0</v>
      </c>
      <c r="T11" s="291">
        <v>1817555450</v>
      </c>
      <c r="U11" s="291">
        <v>1</v>
      </c>
      <c r="W11" s="300"/>
      <c r="X11" s="291">
        <v>0</v>
      </c>
      <c r="Y11" s="291">
        <v>0</v>
      </c>
      <c r="Z11" s="291">
        <v>0</v>
      </c>
      <c r="AA11" s="291">
        <v>0</v>
      </c>
      <c r="AB11" s="291">
        <v>0</v>
      </c>
      <c r="AC11" s="291">
        <v>0</v>
      </c>
      <c r="AD11" s="291">
        <v>0</v>
      </c>
      <c r="AE11" s="291">
        <v>0</v>
      </c>
      <c r="AF11" s="291">
        <v>0</v>
      </c>
      <c r="AG11" s="291">
        <v>0</v>
      </c>
      <c r="AH11" s="291">
        <v>0</v>
      </c>
      <c r="AI11" s="291">
        <v>0</v>
      </c>
      <c r="AJ11" s="291">
        <v>0</v>
      </c>
      <c r="AK11" s="291">
        <v>0</v>
      </c>
    </row>
    <row r="12" spans="1:37" ht="15">
      <c r="A12" s="392"/>
      <c r="B12" s="376"/>
      <c r="C12" s="376"/>
      <c r="D12" s="290" t="s">
        <v>401</v>
      </c>
      <c r="E12" s="291">
        <v>1876114791</v>
      </c>
      <c r="F12" s="291">
        <f>+T12</f>
        <v>1876114791</v>
      </c>
      <c r="G12" s="291">
        <f>E12-F12</f>
        <v>0</v>
      </c>
      <c r="H12" s="291">
        <v>0</v>
      </c>
      <c r="I12" s="291">
        <v>79024150</v>
      </c>
      <c r="J12" s="291">
        <v>159036525</v>
      </c>
      <c r="K12" s="291">
        <v>159036820</v>
      </c>
      <c r="L12" s="291">
        <v>160636820</v>
      </c>
      <c r="M12" s="291">
        <v>206111256</v>
      </c>
      <c r="N12" s="291">
        <v>159036820</v>
      </c>
      <c r="O12" s="291">
        <v>159036820</v>
      </c>
      <c r="P12" s="291">
        <v>159036820</v>
      </c>
      <c r="Q12" s="291">
        <v>159036820</v>
      </c>
      <c r="R12" s="291">
        <v>159036820</v>
      </c>
      <c r="S12" s="291">
        <v>317085120</v>
      </c>
      <c r="T12" s="291">
        <v>1876114791</v>
      </c>
      <c r="U12" s="291">
        <v>0</v>
      </c>
      <c r="W12" s="300"/>
      <c r="X12" s="291">
        <v>1955204</v>
      </c>
      <c r="Y12" s="291">
        <v>6665604</v>
      </c>
      <c r="Z12" s="291">
        <v>1955204</v>
      </c>
      <c r="AA12" s="291">
        <v>428893</v>
      </c>
      <c r="AB12" s="291">
        <v>0</v>
      </c>
      <c r="AC12" s="291">
        <v>0</v>
      </c>
      <c r="AD12" s="291">
        <v>0</v>
      </c>
      <c r="AE12" s="291">
        <v>0</v>
      </c>
      <c r="AF12" s="291">
        <v>0</v>
      </c>
      <c r="AG12" s="291">
        <v>0</v>
      </c>
      <c r="AH12" s="291">
        <v>0</v>
      </c>
      <c r="AI12" s="291">
        <v>0</v>
      </c>
      <c r="AJ12" s="291">
        <v>11004905</v>
      </c>
      <c r="AK12" s="291">
        <v>0</v>
      </c>
    </row>
    <row r="13" spans="1:37" ht="15">
      <c r="A13" s="392"/>
      <c r="B13" s="376"/>
      <c r="C13" s="376"/>
      <c r="D13" s="290" t="s">
        <v>402</v>
      </c>
      <c r="E13" s="291"/>
      <c r="F13" s="291"/>
      <c r="G13" s="291">
        <f>E13-F13</f>
        <v>0</v>
      </c>
      <c r="H13" s="291">
        <v>0</v>
      </c>
      <c r="I13" s="291">
        <v>60377485</v>
      </c>
      <c r="J13" s="291">
        <v>158048300</v>
      </c>
      <c r="K13" s="291">
        <v>0</v>
      </c>
      <c r="L13" s="291">
        <v>0</v>
      </c>
      <c r="M13" s="291">
        <v>0</v>
      </c>
      <c r="N13" s="291">
        <v>0</v>
      </c>
      <c r="O13" s="291">
        <v>0</v>
      </c>
      <c r="P13" s="291">
        <v>0</v>
      </c>
      <c r="Q13" s="291">
        <v>0</v>
      </c>
      <c r="R13" s="291">
        <v>0</v>
      </c>
      <c r="S13" s="291">
        <v>0</v>
      </c>
      <c r="T13" s="291">
        <v>218425785</v>
      </c>
      <c r="U13" s="291">
        <v>0.9175214890069517</v>
      </c>
      <c r="W13" s="300"/>
      <c r="X13" s="291">
        <v>1955194</v>
      </c>
      <c r="Y13" s="291">
        <v>6665594</v>
      </c>
      <c r="Z13" s="291">
        <v>1955204</v>
      </c>
      <c r="AA13" s="291">
        <v>0</v>
      </c>
      <c r="AB13" s="291">
        <v>0</v>
      </c>
      <c r="AC13" s="291">
        <v>0</v>
      </c>
      <c r="AD13" s="291">
        <v>0</v>
      </c>
      <c r="AE13" s="291">
        <v>0</v>
      </c>
      <c r="AF13" s="291">
        <v>0</v>
      </c>
      <c r="AG13" s="291">
        <v>0</v>
      </c>
      <c r="AH13" s="291">
        <v>0</v>
      </c>
      <c r="AI13" s="291">
        <v>0</v>
      </c>
      <c r="AJ13" s="291">
        <v>10575992</v>
      </c>
      <c r="AK13" s="291">
        <v>0.9999981089280155</v>
      </c>
    </row>
    <row r="14" spans="1:23" ht="15">
      <c r="A14" s="392"/>
      <c r="B14" s="376"/>
      <c r="C14" s="376"/>
      <c r="D14" s="290" t="s">
        <v>453</v>
      </c>
      <c r="E14" s="302">
        <v>8542</v>
      </c>
      <c r="F14" s="303">
        <v>8542</v>
      </c>
      <c r="G14" s="291">
        <f>E14-F14</f>
        <v>0</v>
      </c>
      <c r="H14" s="292">
        <v>200</v>
      </c>
      <c r="I14" s="292">
        <v>500</v>
      </c>
      <c r="J14" s="292">
        <v>600</v>
      </c>
      <c r="K14" s="292">
        <v>700</v>
      </c>
      <c r="L14" s="292">
        <v>800</v>
      </c>
      <c r="M14" s="292">
        <v>800</v>
      </c>
      <c r="N14" s="292">
        <v>800</v>
      </c>
      <c r="O14" s="292">
        <v>800</v>
      </c>
      <c r="P14" s="292">
        <v>800</v>
      </c>
      <c r="Q14" s="292">
        <v>800</v>
      </c>
      <c r="R14" s="292">
        <v>867</v>
      </c>
      <c r="S14" s="292">
        <v>875</v>
      </c>
      <c r="T14" s="292">
        <v>8542</v>
      </c>
      <c r="U14" s="292" t="s">
        <v>543</v>
      </c>
      <c r="W14" s="296"/>
    </row>
    <row r="15" spans="1:23" ht="15">
      <c r="A15" s="392"/>
      <c r="B15" s="376"/>
      <c r="C15" s="376"/>
      <c r="D15" s="290" t="s">
        <v>454</v>
      </c>
      <c r="E15" s="292"/>
      <c r="F15" s="292"/>
      <c r="G15" s="292">
        <f aca="true" t="shared" si="0" ref="G15:G57">E15-F15</f>
        <v>0</v>
      </c>
      <c r="H15" s="292">
        <v>224</v>
      </c>
      <c r="I15" s="292">
        <v>402</v>
      </c>
      <c r="J15" s="292">
        <v>1044</v>
      </c>
      <c r="K15" s="292">
        <v>0</v>
      </c>
      <c r="L15" s="292">
        <v>0</v>
      </c>
      <c r="M15" s="292">
        <v>0</v>
      </c>
      <c r="N15" s="292">
        <v>0</v>
      </c>
      <c r="O15" s="292">
        <v>0</v>
      </c>
      <c r="P15" s="292">
        <v>0</v>
      </c>
      <c r="Q15" s="292">
        <v>0</v>
      </c>
      <c r="R15" s="292">
        <v>0</v>
      </c>
      <c r="S15" s="292">
        <v>0</v>
      </c>
      <c r="T15" s="292">
        <v>1670</v>
      </c>
      <c r="U15" s="292">
        <v>0</v>
      </c>
      <c r="W15" s="296"/>
    </row>
    <row r="16" spans="1:37" ht="15">
      <c r="A16" s="387">
        <f>+A10+1</f>
        <v>2</v>
      </c>
      <c r="B16" s="376" t="s">
        <v>445</v>
      </c>
      <c r="C16" s="375">
        <v>0.4</v>
      </c>
      <c r="D16" s="290" t="s">
        <v>452</v>
      </c>
      <c r="E16" s="291">
        <v>2491952106</v>
      </c>
      <c r="F16" s="291">
        <f>+T16</f>
        <v>2491952106</v>
      </c>
      <c r="G16" s="291">
        <f t="shared" si="0"/>
        <v>0</v>
      </c>
      <c r="H16" s="291">
        <v>2448032600</v>
      </c>
      <c r="I16" s="291">
        <v>0</v>
      </c>
      <c r="J16" s="291">
        <v>0</v>
      </c>
      <c r="K16" s="291">
        <v>36936843</v>
      </c>
      <c r="L16" s="291">
        <v>1200000</v>
      </c>
      <c r="M16" s="291">
        <v>0</v>
      </c>
      <c r="N16" s="291">
        <v>5782663</v>
      </c>
      <c r="O16" s="291">
        <v>0</v>
      </c>
      <c r="P16" s="291">
        <v>0</v>
      </c>
      <c r="Q16" s="291">
        <v>0</v>
      </c>
      <c r="R16" s="291">
        <v>0</v>
      </c>
      <c r="S16" s="291">
        <v>0</v>
      </c>
      <c r="T16" s="291">
        <v>2491952106</v>
      </c>
      <c r="U16" s="291">
        <v>0</v>
      </c>
      <c r="W16" s="300"/>
      <c r="X16" s="291">
        <v>12309161</v>
      </c>
      <c r="Y16" s="291">
        <v>-7855800</v>
      </c>
      <c r="Z16" s="291">
        <v>0</v>
      </c>
      <c r="AA16" s="291">
        <v>0</v>
      </c>
      <c r="AB16" s="291">
        <v>0</v>
      </c>
      <c r="AC16" s="291">
        <v>0</v>
      </c>
      <c r="AD16" s="291">
        <v>0</v>
      </c>
      <c r="AE16" s="291">
        <v>0</v>
      </c>
      <c r="AF16" s="291">
        <v>0</v>
      </c>
      <c r="AG16" s="291">
        <v>0</v>
      </c>
      <c r="AH16" s="291">
        <v>0</v>
      </c>
      <c r="AI16" s="291">
        <v>0</v>
      </c>
      <c r="AJ16" s="291">
        <v>4453361</v>
      </c>
      <c r="AK16" s="291">
        <v>0</v>
      </c>
    </row>
    <row r="17" spans="1:37" ht="15">
      <c r="A17" s="388"/>
      <c r="B17" s="376"/>
      <c r="C17" s="376"/>
      <c r="D17" s="290" t="s">
        <v>400</v>
      </c>
      <c r="E17" s="291"/>
      <c r="F17" s="291"/>
      <c r="G17" s="291">
        <f t="shared" si="0"/>
        <v>0</v>
      </c>
      <c r="H17" s="291">
        <v>2448032600</v>
      </c>
      <c r="I17" s="291">
        <v>0</v>
      </c>
      <c r="J17" s="291">
        <v>0</v>
      </c>
      <c r="K17" s="291">
        <v>0</v>
      </c>
      <c r="L17" s="291">
        <v>0</v>
      </c>
      <c r="M17" s="291">
        <v>0</v>
      </c>
      <c r="N17" s="291">
        <v>0</v>
      </c>
      <c r="O17" s="291">
        <v>0</v>
      </c>
      <c r="P17" s="291">
        <v>0</v>
      </c>
      <c r="Q17" s="291">
        <v>0</v>
      </c>
      <c r="R17" s="291">
        <v>0</v>
      </c>
      <c r="S17" s="291">
        <v>0</v>
      </c>
      <c r="T17" s="291">
        <v>2448032600</v>
      </c>
      <c r="U17" s="291">
        <v>1</v>
      </c>
      <c r="W17" s="300"/>
      <c r="X17" s="291">
        <v>0</v>
      </c>
      <c r="Y17" s="291">
        <v>0</v>
      </c>
      <c r="Z17" s="291">
        <v>0</v>
      </c>
      <c r="AA17" s="291">
        <v>0</v>
      </c>
      <c r="AB17" s="291">
        <v>0</v>
      </c>
      <c r="AC17" s="291">
        <v>0</v>
      </c>
      <c r="AD17" s="291">
        <v>0</v>
      </c>
      <c r="AE17" s="291">
        <v>0</v>
      </c>
      <c r="AF17" s="291">
        <v>0</v>
      </c>
      <c r="AG17" s="291">
        <v>0</v>
      </c>
      <c r="AH17" s="291">
        <v>0</v>
      </c>
      <c r="AI17" s="291">
        <v>0</v>
      </c>
      <c r="AJ17" s="291">
        <v>0</v>
      </c>
      <c r="AK17" s="291">
        <v>0</v>
      </c>
    </row>
    <row r="18" spans="1:37" ht="15">
      <c r="A18" s="388"/>
      <c r="B18" s="376"/>
      <c r="C18" s="376"/>
      <c r="D18" s="290" t="s">
        <v>401</v>
      </c>
      <c r="E18" s="291">
        <v>2491952106</v>
      </c>
      <c r="F18" s="291">
        <f>+T18</f>
        <v>2491952106</v>
      </c>
      <c r="G18" s="291">
        <f t="shared" si="0"/>
        <v>0</v>
      </c>
      <c r="H18" s="291">
        <v>0</v>
      </c>
      <c r="I18" s="291">
        <v>106436200</v>
      </c>
      <c r="J18" s="291">
        <v>213613569</v>
      </c>
      <c r="K18" s="291">
        <v>213613790</v>
      </c>
      <c r="L18" s="291">
        <v>214813790</v>
      </c>
      <c r="M18" s="291">
        <v>248919617</v>
      </c>
      <c r="N18" s="291">
        <v>213613790</v>
      </c>
      <c r="O18" s="291">
        <v>213613790</v>
      </c>
      <c r="P18" s="291">
        <v>213613790</v>
      </c>
      <c r="Q18" s="291">
        <v>213613790</v>
      </c>
      <c r="R18" s="291">
        <v>213613790</v>
      </c>
      <c r="S18" s="291">
        <v>426486190</v>
      </c>
      <c r="T18" s="291">
        <v>2491952106</v>
      </c>
      <c r="U18" s="291">
        <v>0</v>
      </c>
      <c r="W18" s="300"/>
      <c r="X18" s="291">
        <v>2252800</v>
      </c>
      <c r="Y18" s="291">
        <v>0</v>
      </c>
      <c r="Z18" s="291">
        <v>0</v>
      </c>
      <c r="AA18" s="291">
        <v>2200561</v>
      </c>
      <c r="AB18" s="291">
        <v>0</v>
      </c>
      <c r="AC18" s="291">
        <v>0</v>
      </c>
      <c r="AD18" s="291">
        <v>0</v>
      </c>
      <c r="AE18" s="291">
        <v>0</v>
      </c>
      <c r="AF18" s="291">
        <v>0</v>
      </c>
      <c r="AG18" s="291">
        <v>0</v>
      </c>
      <c r="AH18" s="291">
        <v>0</v>
      </c>
      <c r="AI18" s="291">
        <v>0</v>
      </c>
      <c r="AJ18" s="291">
        <v>4453361</v>
      </c>
      <c r="AK18" s="291">
        <v>0</v>
      </c>
    </row>
    <row r="19" spans="1:37" ht="15">
      <c r="A19" s="388"/>
      <c r="B19" s="376"/>
      <c r="C19" s="376"/>
      <c r="D19" s="290" t="s">
        <v>402</v>
      </c>
      <c r="E19" s="291"/>
      <c r="F19" s="291"/>
      <c r="G19" s="291">
        <f t="shared" si="0"/>
        <v>0</v>
      </c>
      <c r="H19" s="291">
        <v>0</v>
      </c>
      <c r="I19" s="291">
        <v>95746825</v>
      </c>
      <c r="J19" s="291">
        <v>212872400</v>
      </c>
      <c r="K19" s="291">
        <v>0</v>
      </c>
      <c r="L19" s="291">
        <v>0</v>
      </c>
      <c r="M19" s="291">
        <v>0</v>
      </c>
      <c r="N19" s="291">
        <v>0</v>
      </c>
      <c r="O19" s="291">
        <v>0</v>
      </c>
      <c r="P19" s="291">
        <v>0</v>
      </c>
      <c r="Q19" s="291">
        <v>0</v>
      </c>
      <c r="R19" s="291">
        <v>0</v>
      </c>
      <c r="S19" s="291">
        <v>0</v>
      </c>
      <c r="T19" s="291">
        <v>308619225</v>
      </c>
      <c r="U19" s="291">
        <v>0.9642851046707052</v>
      </c>
      <c r="W19" s="300"/>
      <c r="X19" s="291">
        <v>2252800</v>
      </c>
      <c r="Y19" s="291">
        <v>0</v>
      </c>
      <c r="Z19" s="291">
        <v>2200562</v>
      </c>
      <c r="AA19" s="291">
        <v>0</v>
      </c>
      <c r="AB19" s="291">
        <v>0</v>
      </c>
      <c r="AC19" s="291">
        <v>0</v>
      </c>
      <c r="AD19" s="291">
        <v>0</v>
      </c>
      <c r="AE19" s="291">
        <v>0</v>
      </c>
      <c r="AF19" s="291">
        <v>0</v>
      </c>
      <c r="AG19" s="291">
        <v>0</v>
      </c>
      <c r="AH19" s="291">
        <v>0</v>
      </c>
      <c r="AI19" s="291">
        <v>0</v>
      </c>
      <c r="AJ19" s="291">
        <v>4453362</v>
      </c>
      <c r="AK19" s="291">
        <v>1.9768119673295454</v>
      </c>
    </row>
    <row r="20" spans="1:23" ht="15">
      <c r="A20" s="388"/>
      <c r="B20" s="376"/>
      <c r="C20" s="376"/>
      <c r="D20" s="290" t="s">
        <v>453</v>
      </c>
      <c r="E20" s="302">
        <v>700</v>
      </c>
      <c r="F20" s="303">
        <v>700</v>
      </c>
      <c r="G20" s="303">
        <f t="shared" si="0"/>
        <v>0</v>
      </c>
      <c r="H20" s="292">
        <v>15</v>
      </c>
      <c r="I20" s="292">
        <v>60</v>
      </c>
      <c r="J20" s="292">
        <v>60</v>
      </c>
      <c r="K20" s="292">
        <v>60</v>
      </c>
      <c r="L20" s="292">
        <v>60</v>
      </c>
      <c r="M20" s="292">
        <v>60</v>
      </c>
      <c r="N20" s="292">
        <v>60</v>
      </c>
      <c r="O20" s="292">
        <v>65</v>
      </c>
      <c r="P20" s="292">
        <v>65</v>
      </c>
      <c r="Q20" s="292">
        <v>65</v>
      </c>
      <c r="R20" s="292">
        <v>65</v>
      </c>
      <c r="S20" s="292">
        <v>65</v>
      </c>
      <c r="T20" s="292">
        <v>700</v>
      </c>
      <c r="U20" s="292" t="s">
        <v>545</v>
      </c>
      <c r="W20" s="296"/>
    </row>
    <row r="21" spans="1:23" ht="15">
      <c r="A21" s="389"/>
      <c r="B21" s="376"/>
      <c r="C21" s="376"/>
      <c r="D21" s="290" t="s">
        <v>454</v>
      </c>
      <c r="E21" s="292"/>
      <c r="F21" s="292"/>
      <c r="G21" s="292">
        <f t="shared" si="0"/>
        <v>0</v>
      </c>
      <c r="H21" s="292">
        <v>22</v>
      </c>
      <c r="I21" s="292">
        <v>86</v>
      </c>
      <c r="J21" s="292">
        <v>106</v>
      </c>
      <c r="K21" s="292">
        <v>0</v>
      </c>
      <c r="L21" s="292">
        <v>0</v>
      </c>
      <c r="M21" s="292">
        <v>0</v>
      </c>
      <c r="N21" s="292">
        <v>0</v>
      </c>
      <c r="O21" s="292">
        <v>0</v>
      </c>
      <c r="P21" s="292">
        <v>0</v>
      </c>
      <c r="Q21" s="292">
        <v>0</v>
      </c>
      <c r="R21" s="292">
        <v>0</v>
      </c>
      <c r="S21" s="292">
        <v>0</v>
      </c>
      <c r="T21" s="292">
        <v>214</v>
      </c>
      <c r="U21" s="292">
        <v>0</v>
      </c>
      <c r="W21" s="296"/>
    </row>
    <row r="22" spans="1:37" ht="15">
      <c r="A22" s="383">
        <f>+A16+1</f>
        <v>3</v>
      </c>
      <c r="B22" s="386" t="s">
        <v>446</v>
      </c>
      <c r="C22" s="393">
        <v>0</v>
      </c>
      <c r="D22" s="293" t="s">
        <v>452</v>
      </c>
      <c r="E22" s="294">
        <v>0</v>
      </c>
      <c r="F22" s="294">
        <f>+T22</f>
        <v>0</v>
      </c>
      <c r="G22" s="294">
        <f t="shared" si="0"/>
        <v>0</v>
      </c>
      <c r="H22" s="294">
        <v>0</v>
      </c>
      <c r="I22" s="294">
        <v>0</v>
      </c>
      <c r="J22" s="294">
        <v>0</v>
      </c>
      <c r="K22" s="294">
        <v>0</v>
      </c>
      <c r="L22" s="294">
        <v>0</v>
      </c>
      <c r="M22" s="294">
        <v>0</v>
      </c>
      <c r="N22" s="294">
        <v>0</v>
      </c>
      <c r="O22" s="294">
        <v>0</v>
      </c>
      <c r="P22" s="294">
        <v>0</v>
      </c>
      <c r="Q22" s="294">
        <v>0</v>
      </c>
      <c r="R22" s="294">
        <v>0</v>
      </c>
      <c r="S22" s="294">
        <v>0</v>
      </c>
      <c r="T22" s="294">
        <v>0</v>
      </c>
      <c r="U22" s="294">
        <v>0</v>
      </c>
      <c r="W22" s="301"/>
      <c r="X22" s="291">
        <v>10108600</v>
      </c>
      <c r="Y22" s="291">
        <v>-7855800</v>
      </c>
      <c r="Z22" s="291">
        <v>0</v>
      </c>
      <c r="AA22" s="291">
        <v>0</v>
      </c>
      <c r="AB22" s="291">
        <v>0</v>
      </c>
      <c r="AC22" s="291">
        <v>0</v>
      </c>
      <c r="AD22" s="291">
        <v>0</v>
      </c>
      <c r="AE22" s="291">
        <v>0</v>
      </c>
      <c r="AF22" s="291">
        <v>0</v>
      </c>
      <c r="AG22" s="291">
        <v>0</v>
      </c>
      <c r="AH22" s="291">
        <v>0</v>
      </c>
      <c r="AI22" s="291">
        <v>0</v>
      </c>
      <c r="AJ22" s="291">
        <v>2252800</v>
      </c>
      <c r="AK22" s="291">
        <v>0</v>
      </c>
    </row>
    <row r="23" spans="1:37" ht="15">
      <c r="A23" s="384"/>
      <c r="B23" s="386"/>
      <c r="C23" s="386"/>
      <c r="D23" s="293" t="s">
        <v>400</v>
      </c>
      <c r="E23" s="294"/>
      <c r="F23" s="294"/>
      <c r="G23" s="294">
        <f t="shared" si="0"/>
        <v>0</v>
      </c>
      <c r="H23" s="294">
        <v>0</v>
      </c>
      <c r="I23" s="294">
        <v>0</v>
      </c>
      <c r="J23" s="294">
        <v>0</v>
      </c>
      <c r="K23" s="294">
        <v>0</v>
      </c>
      <c r="L23" s="294">
        <v>0</v>
      </c>
      <c r="M23" s="294">
        <v>0</v>
      </c>
      <c r="N23" s="294">
        <v>0</v>
      </c>
      <c r="O23" s="294">
        <v>0</v>
      </c>
      <c r="P23" s="294">
        <v>0</v>
      </c>
      <c r="Q23" s="294">
        <v>0</v>
      </c>
      <c r="R23" s="294">
        <v>0</v>
      </c>
      <c r="S23" s="294">
        <v>0</v>
      </c>
      <c r="T23" s="294">
        <v>0</v>
      </c>
      <c r="U23" s="294" t="s">
        <v>551</v>
      </c>
      <c r="W23" s="301"/>
      <c r="X23" s="291">
        <v>0</v>
      </c>
      <c r="Y23" s="291">
        <v>0</v>
      </c>
      <c r="Z23" s="291">
        <v>0</v>
      </c>
      <c r="AA23" s="291">
        <v>0</v>
      </c>
      <c r="AB23" s="291">
        <v>0</v>
      </c>
      <c r="AC23" s="291">
        <v>0</v>
      </c>
      <c r="AD23" s="291">
        <v>0</v>
      </c>
      <c r="AE23" s="291">
        <v>0</v>
      </c>
      <c r="AF23" s="291">
        <v>0</v>
      </c>
      <c r="AG23" s="291">
        <v>0</v>
      </c>
      <c r="AH23" s="291">
        <v>0</v>
      </c>
      <c r="AI23" s="291">
        <v>0</v>
      </c>
      <c r="AJ23" s="291">
        <v>0</v>
      </c>
      <c r="AK23" s="291">
        <v>0</v>
      </c>
    </row>
    <row r="24" spans="1:37" ht="15">
      <c r="A24" s="384"/>
      <c r="B24" s="386"/>
      <c r="C24" s="386"/>
      <c r="D24" s="293" t="s">
        <v>401</v>
      </c>
      <c r="E24" s="294">
        <v>0</v>
      </c>
      <c r="F24" s="294">
        <f>+T24</f>
        <v>0</v>
      </c>
      <c r="G24" s="294">
        <f t="shared" si="0"/>
        <v>0</v>
      </c>
      <c r="H24" s="294">
        <v>0</v>
      </c>
      <c r="I24" s="294">
        <v>0</v>
      </c>
      <c r="J24" s="294">
        <v>0</v>
      </c>
      <c r="K24" s="294">
        <v>0</v>
      </c>
      <c r="L24" s="294">
        <v>0</v>
      </c>
      <c r="M24" s="294">
        <v>0</v>
      </c>
      <c r="N24" s="294">
        <v>0</v>
      </c>
      <c r="O24" s="294">
        <v>0</v>
      </c>
      <c r="P24" s="294">
        <v>0</v>
      </c>
      <c r="Q24" s="294">
        <v>0</v>
      </c>
      <c r="R24" s="294">
        <v>0</v>
      </c>
      <c r="S24" s="294">
        <v>0</v>
      </c>
      <c r="T24" s="294">
        <v>0</v>
      </c>
      <c r="U24" s="294">
        <v>0</v>
      </c>
      <c r="W24" s="301"/>
      <c r="X24" s="291">
        <v>2252800</v>
      </c>
      <c r="Y24" s="291">
        <v>0</v>
      </c>
      <c r="Z24" s="291">
        <v>0</v>
      </c>
      <c r="AA24" s="291">
        <v>0</v>
      </c>
      <c r="AB24" s="291">
        <v>0</v>
      </c>
      <c r="AC24" s="291">
        <v>0</v>
      </c>
      <c r="AD24" s="291">
        <v>0</v>
      </c>
      <c r="AE24" s="291">
        <v>0</v>
      </c>
      <c r="AF24" s="291">
        <v>0</v>
      </c>
      <c r="AG24" s="291">
        <v>0</v>
      </c>
      <c r="AH24" s="291">
        <v>0</v>
      </c>
      <c r="AI24" s="291">
        <v>0</v>
      </c>
      <c r="AJ24" s="291">
        <v>2252800</v>
      </c>
      <c r="AK24" s="291">
        <v>0</v>
      </c>
    </row>
    <row r="25" spans="1:37" ht="15">
      <c r="A25" s="384"/>
      <c r="B25" s="386"/>
      <c r="C25" s="386"/>
      <c r="D25" s="293" t="s">
        <v>402</v>
      </c>
      <c r="E25" s="294"/>
      <c r="F25" s="294"/>
      <c r="G25" s="294">
        <f t="shared" si="0"/>
        <v>0</v>
      </c>
      <c r="H25" s="294">
        <v>0</v>
      </c>
      <c r="I25" s="294">
        <v>0</v>
      </c>
      <c r="J25" s="294">
        <v>0</v>
      </c>
      <c r="K25" s="294">
        <v>0</v>
      </c>
      <c r="L25" s="294">
        <v>0</v>
      </c>
      <c r="M25" s="294">
        <v>0</v>
      </c>
      <c r="N25" s="294">
        <v>0</v>
      </c>
      <c r="O25" s="294">
        <v>0</v>
      </c>
      <c r="P25" s="294">
        <v>0</v>
      </c>
      <c r="Q25" s="294">
        <v>0</v>
      </c>
      <c r="R25" s="294">
        <v>0</v>
      </c>
      <c r="S25" s="294">
        <v>0</v>
      </c>
      <c r="T25" s="294">
        <v>0</v>
      </c>
      <c r="U25" s="294" t="s">
        <v>551</v>
      </c>
      <c r="W25" s="301"/>
      <c r="X25" s="291">
        <v>2252800</v>
      </c>
      <c r="Y25" s="291">
        <v>0</v>
      </c>
      <c r="Z25" s="291">
        <v>0</v>
      </c>
      <c r="AA25" s="291">
        <v>0</v>
      </c>
      <c r="AB25" s="291">
        <v>0</v>
      </c>
      <c r="AC25" s="291">
        <v>0</v>
      </c>
      <c r="AD25" s="291">
        <v>0</v>
      </c>
      <c r="AE25" s="291">
        <v>0</v>
      </c>
      <c r="AF25" s="291">
        <v>0</v>
      </c>
      <c r="AG25" s="291">
        <v>0</v>
      </c>
      <c r="AH25" s="291">
        <v>0</v>
      </c>
      <c r="AI25" s="291">
        <v>0</v>
      </c>
      <c r="AJ25" s="291">
        <v>2252800</v>
      </c>
      <c r="AK25" s="291">
        <v>1</v>
      </c>
    </row>
    <row r="26" spans="1:23" ht="15">
      <c r="A26" s="384"/>
      <c r="B26" s="386"/>
      <c r="C26" s="386"/>
      <c r="D26" s="293" t="s">
        <v>453</v>
      </c>
      <c r="E26" s="295">
        <v>0</v>
      </c>
      <c r="F26" s="295">
        <v>0</v>
      </c>
      <c r="G26" s="295">
        <f t="shared" si="0"/>
        <v>0</v>
      </c>
      <c r="H26" s="295">
        <v>0</v>
      </c>
      <c r="I26" s="295">
        <v>0</v>
      </c>
      <c r="J26" s="295">
        <v>0</v>
      </c>
      <c r="K26" s="295">
        <v>0</v>
      </c>
      <c r="L26" s="295">
        <v>0</v>
      </c>
      <c r="M26" s="295">
        <v>0</v>
      </c>
      <c r="N26" s="295">
        <v>0</v>
      </c>
      <c r="O26" s="295">
        <v>0</v>
      </c>
      <c r="P26" s="295">
        <v>0</v>
      </c>
      <c r="Q26" s="295">
        <v>0</v>
      </c>
      <c r="R26" s="295">
        <v>0</v>
      </c>
      <c r="S26" s="295">
        <v>0</v>
      </c>
      <c r="T26" s="295">
        <v>0</v>
      </c>
      <c r="U26" s="295">
        <v>0</v>
      </c>
      <c r="W26" s="297"/>
    </row>
    <row r="27" spans="1:23" ht="15">
      <c r="A27" s="385"/>
      <c r="B27" s="386"/>
      <c r="C27" s="386"/>
      <c r="D27" s="293" t="s">
        <v>454</v>
      </c>
      <c r="E27" s="295"/>
      <c r="F27" s="295"/>
      <c r="G27" s="295">
        <f t="shared" si="0"/>
        <v>0</v>
      </c>
      <c r="H27" s="295">
        <v>0</v>
      </c>
      <c r="I27" s="295">
        <v>0</v>
      </c>
      <c r="J27" s="295">
        <v>0</v>
      </c>
      <c r="K27" s="295">
        <v>0</v>
      </c>
      <c r="L27" s="295">
        <v>0</v>
      </c>
      <c r="M27" s="295">
        <v>0</v>
      </c>
      <c r="N27" s="295">
        <v>0</v>
      </c>
      <c r="O27" s="295">
        <v>0</v>
      </c>
      <c r="P27" s="295">
        <v>0</v>
      </c>
      <c r="Q27" s="295">
        <v>0</v>
      </c>
      <c r="R27" s="295">
        <v>0</v>
      </c>
      <c r="S27" s="295">
        <v>0</v>
      </c>
      <c r="T27" s="295">
        <v>0</v>
      </c>
      <c r="U27" s="295">
        <v>0</v>
      </c>
      <c r="W27" s="297"/>
    </row>
    <row r="28" spans="1:37" ht="15">
      <c r="A28" s="387">
        <f>+A22+1</f>
        <v>4</v>
      </c>
      <c r="B28" s="376" t="s">
        <v>447</v>
      </c>
      <c r="C28" s="375">
        <v>0.1</v>
      </c>
      <c r="D28" s="290" t="s">
        <v>452</v>
      </c>
      <c r="E28" s="291">
        <v>1222001440</v>
      </c>
      <c r="F28" s="291">
        <f>+T28</f>
        <v>1222001440</v>
      </c>
      <c r="G28" s="291">
        <f t="shared" si="0"/>
        <v>0</v>
      </c>
      <c r="H28" s="291">
        <v>1106233760</v>
      </c>
      <c r="I28" s="291">
        <v>0</v>
      </c>
      <c r="J28" s="291">
        <v>0</v>
      </c>
      <c r="K28" s="291">
        <v>0</v>
      </c>
      <c r="L28" s="291">
        <v>0</v>
      </c>
      <c r="M28" s="291">
        <v>77965440</v>
      </c>
      <c r="N28" s="291">
        <v>37802240</v>
      </c>
      <c r="O28" s="291">
        <v>0</v>
      </c>
      <c r="P28" s="291">
        <v>0</v>
      </c>
      <c r="Q28" s="291">
        <v>0</v>
      </c>
      <c r="R28" s="291">
        <v>0</v>
      </c>
      <c r="S28" s="291">
        <v>0</v>
      </c>
      <c r="T28" s="291">
        <v>1222001440</v>
      </c>
      <c r="U28" s="291">
        <v>0</v>
      </c>
      <c r="W28" s="300"/>
      <c r="X28" s="291">
        <v>8728929</v>
      </c>
      <c r="Y28" s="291">
        <v>-5266800</v>
      </c>
      <c r="Z28" s="291">
        <v>0</v>
      </c>
      <c r="AA28" s="291">
        <v>0</v>
      </c>
      <c r="AB28" s="291">
        <v>0</v>
      </c>
      <c r="AC28" s="291">
        <v>0</v>
      </c>
      <c r="AD28" s="291">
        <v>0</v>
      </c>
      <c r="AE28" s="291">
        <v>0</v>
      </c>
      <c r="AF28" s="291">
        <v>0</v>
      </c>
      <c r="AG28" s="291">
        <v>0</v>
      </c>
      <c r="AH28" s="291">
        <v>0</v>
      </c>
      <c r="AI28" s="291">
        <v>0</v>
      </c>
      <c r="AJ28" s="291">
        <v>3462129</v>
      </c>
      <c r="AK28" s="291">
        <v>0</v>
      </c>
    </row>
    <row r="29" spans="1:37" ht="15">
      <c r="A29" s="388"/>
      <c r="B29" s="376"/>
      <c r="C29" s="376"/>
      <c r="D29" s="290" t="s">
        <v>400</v>
      </c>
      <c r="E29" s="291"/>
      <c r="F29" s="291"/>
      <c r="G29" s="291">
        <f t="shared" si="0"/>
        <v>0</v>
      </c>
      <c r="H29" s="291">
        <v>1106233760</v>
      </c>
      <c r="I29" s="291">
        <v>0</v>
      </c>
      <c r="J29" s="291">
        <v>0</v>
      </c>
      <c r="K29" s="291">
        <v>0</v>
      </c>
      <c r="L29" s="291">
        <v>0</v>
      </c>
      <c r="M29" s="291">
        <v>0</v>
      </c>
      <c r="N29" s="291">
        <v>0</v>
      </c>
      <c r="O29" s="291">
        <v>0</v>
      </c>
      <c r="P29" s="291">
        <v>0</v>
      </c>
      <c r="Q29" s="291">
        <v>0</v>
      </c>
      <c r="R29" s="291">
        <v>0</v>
      </c>
      <c r="S29" s="291">
        <v>0</v>
      </c>
      <c r="T29" s="291">
        <v>1106233760</v>
      </c>
      <c r="U29" s="291">
        <v>1</v>
      </c>
      <c r="W29" s="300"/>
      <c r="X29" s="291">
        <v>0</v>
      </c>
      <c r="Y29" s="291">
        <v>0</v>
      </c>
      <c r="Z29" s="291">
        <v>0</v>
      </c>
      <c r="AA29" s="291">
        <v>0</v>
      </c>
      <c r="AB29" s="291">
        <v>0</v>
      </c>
      <c r="AC29" s="291">
        <v>0</v>
      </c>
      <c r="AD29" s="291">
        <v>0</v>
      </c>
      <c r="AE29" s="291">
        <v>0</v>
      </c>
      <c r="AF29" s="291">
        <v>0</v>
      </c>
      <c r="AG29" s="291">
        <v>0</v>
      </c>
      <c r="AH29" s="291">
        <v>0</v>
      </c>
      <c r="AI29" s="291">
        <v>0</v>
      </c>
      <c r="AJ29" s="291">
        <v>0</v>
      </c>
      <c r="AK29" s="291">
        <v>0</v>
      </c>
    </row>
    <row r="30" spans="1:37" ht="15">
      <c r="A30" s="388"/>
      <c r="B30" s="376"/>
      <c r="C30" s="376"/>
      <c r="D30" s="290" t="s">
        <v>401</v>
      </c>
      <c r="E30" s="291">
        <v>1222001440</v>
      </c>
      <c r="F30" s="291">
        <f>+T30</f>
        <v>1222001440</v>
      </c>
      <c r="G30" s="291">
        <f t="shared" si="0"/>
        <v>0</v>
      </c>
      <c r="H30" s="291">
        <v>0</v>
      </c>
      <c r="I30" s="291">
        <v>48097120</v>
      </c>
      <c r="J30" s="291">
        <v>96194240</v>
      </c>
      <c r="K30" s="291">
        <v>96194240</v>
      </c>
      <c r="L30" s="291">
        <v>96194240</v>
      </c>
      <c r="M30" s="291">
        <v>96194240</v>
      </c>
      <c r="N30" s="291">
        <v>96194240</v>
      </c>
      <c r="O30" s="291">
        <v>109188480</v>
      </c>
      <c r="P30" s="291">
        <v>109188480</v>
      </c>
      <c r="Q30" s="291">
        <v>118639040</v>
      </c>
      <c r="R30" s="291">
        <v>118639040</v>
      </c>
      <c r="S30" s="291">
        <v>237278080</v>
      </c>
      <c r="T30" s="291">
        <v>1222001440</v>
      </c>
      <c r="U30" s="291">
        <v>0</v>
      </c>
      <c r="W30" s="300"/>
      <c r="X30" s="291">
        <v>1261568</v>
      </c>
      <c r="Y30" s="291">
        <v>0</v>
      </c>
      <c r="Z30" s="291">
        <v>0</v>
      </c>
      <c r="AA30" s="291">
        <v>2200561</v>
      </c>
      <c r="AB30" s="291">
        <v>0</v>
      </c>
      <c r="AC30" s="291">
        <v>0</v>
      </c>
      <c r="AD30" s="291">
        <v>0</v>
      </c>
      <c r="AE30" s="291">
        <v>0</v>
      </c>
      <c r="AF30" s="291">
        <v>0</v>
      </c>
      <c r="AG30" s="291">
        <v>0</v>
      </c>
      <c r="AH30" s="291">
        <v>0</v>
      </c>
      <c r="AI30" s="291">
        <v>0</v>
      </c>
      <c r="AJ30" s="291">
        <v>3462129</v>
      </c>
      <c r="AK30" s="291">
        <v>0</v>
      </c>
    </row>
    <row r="31" spans="1:37" ht="15">
      <c r="A31" s="388"/>
      <c r="B31" s="376"/>
      <c r="C31" s="376"/>
      <c r="D31" s="290" t="s">
        <v>402</v>
      </c>
      <c r="E31" s="291"/>
      <c r="F31" s="291"/>
      <c r="G31" s="291">
        <f t="shared" si="0"/>
        <v>0</v>
      </c>
      <c r="H31" s="291">
        <v>0</v>
      </c>
      <c r="I31" s="291">
        <v>43747385</v>
      </c>
      <c r="J31" s="291">
        <v>96194240</v>
      </c>
      <c r="K31" s="291">
        <v>0</v>
      </c>
      <c r="L31" s="291">
        <v>0</v>
      </c>
      <c r="M31" s="291">
        <v>0</v>
      </c>
      <c r="N31" s="291">
        <v>0</v>
      </c>
      <c r="O31" s="291">
        <v>0</v>
      </c>
      <c r="P31" s="291">
        <v>0</v>
      </c>
      <c r="Q31" s="291">
        <v>0</v>
      </c>
      <c r="R31" s="291">
        <v>0</v>
      </c>
      <c r="S31" s="291">
        <v>0</v>
      </c>
      <c r="T31" s="291">
        <v>139941625</v>
      </c>
      <c r="U31" s="291">
        <v>0.9698545013367398</v>
      </c>
      <c r="W31" s="300"/>
      <c r="X31" s="291">
        <v>1261568</v>
      </c>
      <c r="Y31" s="291">
        <v>0</v>
      </c>
      <c r="Z31" s="291">
        <v>2200561</v>
      </c>
      <c r="AA31" s="291">
        <v>0</v>
      </c>
      <c r="AB31" s="291">
        <v>0</v>
      </c>
      <c r="AC31" s="291">
        <v>0</v>
      </c>
      <c r="AD31" s="291">
        <v>0</v>
      </c>
      <c r="AE31" s="291">
        <v>0</v>
      </c>
      <c r="AF31" s="291">
        <v>0</v>
      </c>
      <c r="AG31" s="291">
        <v>0</v>
      </c>
      <c r="AH31" s="291">
        <v>0</v>
      </c>
      <c r="AI31" s="291">
        <v>0</v>
      </c>
      <c r="AJ31" s="291">
        <v>3462129</v>
      </c>
      <c r="AK31" s="291">
        <v>2.7443062918526784</v>
      </c>
    </row>
    <row r="32" spans="1:23" ht="15">
      <c r="A32" s="388"/>
      <c r="B32" s="376"/>
      <c r="C32" s="376"/>
      <c r="D32" s="290" t="s">
        <v>453</v>
      </c>
      <c r="E32" s="302">
        <v>6</v>
      </c>
      <c r="F32" s="303" t="s">
        <v>471</v>
      </c>
      <c r="G32" s="303" t="e">
        <f t="shared" si="0"/>
        <v>#VALUE!</v>
      </c>
      <c r="H32" s="292">
        <v>4</v>
      </c>
      <c r="I32" s="292">
        <v>4</v>
      </c>
      <c r="J32" s="292">
        <v>4</v>
      </c>
      <c r="K32" s="292">
        <v>4</v>
      </c>
      <c r="L32" s="292">
        <v>4</v>
      </c>
      <c r="M32" s="292">
        <v>4</v>
      </c>
      <c r="N32" s="292">
        <v>5</v>
      </c>
      <c r="O32" s="292">
        <v>5</v>
      </c>
      <c r="P32" s="292">
        <v>6</v>
      </c>
      <c r="Q32" s="292">
        <v>6</v>
      </c>
      <c r="R32" s="292">
        <v>6</v>
      </c>
      <c r="S32" s="292">
        <v>6</v>
      </c>
      <c r="T32" s="292">
        <v>6</v>
      </c>
      <c r="U32" s="292" t="s">
        <v>546</v>
      </c>
      <c r="W32" s="296"/>
    </row>
    <row r="33" spans="1:23" ht="15">
      <c r="A33" s="389"/>
      <c r="B33" s="376"/>
      <c r="C33" s="376"/>
      <c r="D33" s="290" t="s">
        <v>454</v>
      </c>
      <c r="E33" s="292"/>
      <c r="F33" s="292"/>
      <c r="G33" s="292">
        <f t="shared" si="0"/>
        <v>0</v>
      </c>
      <c r="H33" s="292">
        <v>4</v>
      </c>
      <c r="I33" s="292">
        <v>4</v>
      </c>
      <c r="J33" s="292">
        <v>4</v>
      </c>
      <c r="K33" s="292">
        <v>0</v>
      </c>
      <c r="L33" s="292">
        <v>0</v>
      </c>
      <c r="M33" s="292">
        <v>0</v>
      </c>
      <c r="N33" s="292">
        <v>0</v>
      </c>
      <c r="O33" s="292">
        <v>0</v>
      </c>
      <c r="P33" s="292">
        <v>0</v>
      </c>
      <c r="Q33" s="292">
        <v>0</v>
      </c>
      <c r="R33" s="292">
        <v>0</v>
      </c>
      <c r="S33" s="292">
        <v>0</v>
      </c>
      <c r="T33" s="292">
        <v>4</v>
      </c>
      <c r="U33" s="292">
        <v>0</v>
      </c>
      <c r="W33" s="296"/>
    </row>
    <row r="34" spans="1:37" ht="15">
      <c r="A34" s="387">
        <f>+A28+1</f>
        <v>5</v>
      </c>
      <c r="B34" s="376" t="s">
        <v>448</v>
      </c>
      <c r="C34" s="375">
        <v>0.05</v>
      </c>
      <c r="D34" s="290" t="s">
        <v>452</v>
      </c>
      <c r="E34" s="291">
        <v>432530560</v>
      </c>
      <c r="F34" s="291">
        <f>+T34</f>
        <v>432530560</v>
      </c>
      <c r="G34" s="291">
        <f t="shared" si="0"/>
        <v>0</v>
      </c>
      <c r="H34" s="291">
        <v>341570240</v>
      </c>
      <c r="I34" s="291">
        <v>0</v>
      </c>
      <c r="J34" s="291">
        <v>0</v>
      </c>
      <c r="K34" s="291">
        <v>0</v>
      </c>
      <c r="L34" s="291">
        <v>0</v>
      </c>
      <c r="M34" s="291">
        <v>61258560</v>
      </c>
      <c r="N34" s="291">
        <v>29701760</v>
      </c>
      <c r="O34" s="291">
        <v>0</v>
      </c>
      <c r="P34" s="291">
        <v>0</v>
      </c>
      <c r="Q34" s="291">
        <v>0</v>
      </c>
      <c r="R34" s="291">
        <v>0</v>
      </c>
      <c r="S34" s="291">
        <v>0</v>
      </c>
      <c r="T34" s="291">
        <v>432530560</v>
      </c>
      <c r="U34" s="291">
        <v>0</v>
      </c>
      <c r="W34" s="300"/>
      <c r="X34" s="291">
        <v>991232</v>
      </c>
      <c r="Y34" s="291">
        <v>0</v>
      </c>
      <c r="Z34" s="291">
        <v>0</v>
      </c>
      <c r="AA34" s="291">
        <v>0</v>
      </c>
      <c r="AB34" s="291">
        <v>0</v>
      </c>
      <c r="AC34" s="291">
        <v>0</v>
      </c>
      <c r="AD34" s="291">
        <v>0</v>
      </c>
      <c r="AE34" s="291">
        <v>0</v>
      </c>
      <c r="AF34" s="291">
        <v>0</v>
      </c>
      <c r="AG34" s="291">
        <v>0</v>
      </c>
      <c r="AH34" s="291">
        <v>0</v>
      </c>
      <c r="AI34" s="291">
        <v>0</v>
      </c>
      <c r="AJ34" s="291">
        <v>991232</v>
      </c>
      <c r="AK34" s="291">
        <v>0</v>
      </c>
    </row>
    <row r="35" spans="1:37" ht="15">
      <c r="A35" s="388"/>
      <c r="B35" s="376"/>
      <c r="C35" s="375"/>
      <c r="D35" s="290" t="s">
        <v>400</v>
      </c>
      <c r="E35" s="291"/>
      <c r="F35" s="291"/>
      <c r="G35" s="291">
        <f t="shared" si="0"/>
        <v>0</v>
      </c>
      <c r="H35" s="291">
        <v>341570240</v>
      </c>
      <c r="I35" s="291">
        <v>0</v>
      </c>
      <c r="J35" s="291">
        <v>0</v>
      </c>
      <c r="K35" s="291">
        <v>0</v>
      </c>
      <c r="L35" s="291">
        <v>0</v>
      </c>
      <c r="M35" s="291">
        <v>0</v>
      </c>
      <c r="N35" s="291">
        <v>0</v>
      </c>
      <c r="O35" s="291">
        <v>0</v>
      </c>
      <c r="P35" s="291">
        <v>0</v>
      </c>
      <c r="Q35" s="291">
        <v>0</v>
      </c>
      <c r="R35" s="291">
        <v>0</v>
      </c>
      <c r="S35" s="291">
        <v>0</v>
      </c>
      <c r="T35" s="291">
        <v>341570240</v>
      </c>
      <c r="U35" s="291">
        <v>1</v>
      </c>
      <c r="W35" s="300"/>
      <c r="X35" s="291">
        <v>0</v>
      </c>
      <c r="Y35" s="291">
        <v>0</v>
      </c>
      <c r="Z35" s="291">
        <v>0</v>
      </c>
      <c r="AA35" s="291">
        <v>0</v>
      </c>
      <c r="AB35" s="291">
        <v>0</v>
      </c>
      <c r="AC35" s="291">
        <v>0</v>
      </c>
      <c r="AD35" s="291">
        <v>0</v>
      </c>
      <c r="AE35" s="291">
        <v>0</v>
      </c>
      <c r="AF35" s="291">
        <v>0</v>
      </c>
      <c r="AG35" s="291">
        <v>0</v>
      </c>
      <c r="AH35" s="291">
        <v>0</v>
      </c>
      <c r="AI35" s="291">
        <v>0</v>
      </c>
      <c r="AJ35" s="291">
        <v>0</v>
      </c>
      <c r="AK35" s="291">
        <v>0</v>
      </c>
    </row>
    <row r="36" spans="1:37" ht="15">
      <c r="A36" s="388"/>
      <c r="B36" s="376"/>
      <c r="C36" s="375"/>
      <c r="D36" s="290" t="s">
        <v>401</v>
      </c>
      <c r="E36" s="291">
        <v>432530560</v>
      </c>
      <c r="F36" s="291">
        <f>+T36</f>
        <v>432530560</v>
      </c>
      <c r="G36" s="291">
        <f t="shared" si="0"/>
        <v>0</v>
      </c>
      <c r="H36" s="291">
        <v>0</v>
      </c>
      <c r="I36" s="291">
        <v>14850880</v>
      </c>
      <c r="J36" s="291">
        <v>29701760</v>
      </c>
      <c r="K36" s="291">
        <v>29701760</v>
      </c>
      <c r="L36" s="291">
        <v>29701760</v>
      </c>
      <c r="M36" s="291">
        <v>29701760</v>
      </c>
      <c r="N36" s="291">
        <v>29701760</v>
      </c>
      <c r="O36" s="291">
        <v>39911520</v>
      </c>
      <c r="P36" s="291">
        <v>39911520</v>
      </c>
      <c r="Q36" s="291">
        <v>47336960</v>
      </c>
      <c r="R36" s="291">
        <v>47336960</v>
      </c>
      <c r="S36" s="291">
        <v>94673920</v>
      </c>
      <c r="T36" s="291">
        <v>432530560</v>
      </c>
      <c r="U36" s="291">
        <v>0</v>
      </c>
      <c r="W36" s="300"/>
      <c r="X36" s="291">
        <v>991232</v>
      </c>
      <c r="Y36" s="291">
        <v>0</v>
      </c>
      <c r="Z36" s="291">
        <v>0</v>
      </c>
      <c r="AA36" s="291">
        <v>0</v>
      </c>
      <c r="AB36" s="291">
        <v>0</v>
      </c>
      <c r="AC36" s="291">
        <v>0</v>
      </c>
      <c r="AD36" s="291">
        <v>0</v>
      </c>
      <c r="AE36" s="291">
        <v>0</v>
      </c>
      <c r="AF36" s="291">
        <v>0</v>
      </c>
      <c r="AG36" s="291">
        <v>0</v>
      </c>
      <c r="AH36" s="291">
        <v>0</v>
      </c>
      <c r="AI36" s="291">
        <v>0</v>
      </c>
      <c r="AJ36" s="291">
        <v>991232</v>
      </c>
      <c r="AK36" s="291">
        <v>0</v>
      </c>
    </row>
    <row r="37" spans="1:37" ht="15">
      <c r="A37" s="388"/>
      <c r="B37" s="376"/>
      <c r="C37" s="375"/>
      <c r="D37" s="290" t="s">
        <v>402</v>
      </c>
      <c r="E37" s="291"/>
      <c r="F37" s="291"/>
      <c r="G37" s="291">
        <f t="shared" si="0"/>
        <v>0</v>
      </c>
      <c r="H37" s="291">
        <v>0</v>
      </c>
      <c r="I37" s="291">
        <v>12267523</v>
      </c>
      <c r="J37" s="291">
        <v>29701760</v>
      </c>
      <c r="K37" s="291">
        <v>0</v>
      </c>
      <c r="L37" s="291">
        <v>0</v>
      </c>
      <c r="M37" s="291">
        <v>0</v>
      </c>
      <c r="N37" s="291">
        <v>0</v>
      </c>
      <c r="O37" s="291">
        <v>0</v>
      </c>
      <c r="P37" s="291">
        <v>0</v>
      </c>
      <c r="Q37" s="291">
        <v>0</v>
      </c>
      <c r="R37" s="291">
        <v>0</v>
      </c>
      <c r="S37" s="291">
        <v>0</v>
      </c>
      <c r="T37" s="291">
        <v>41969283</v>
      </c>
      <c r="U37" s="291">
        <v>0.9420156246633196</v>
      </c>
      <c r="W37" s="300"/>
      <c r="X37" s="291">
        <v>991232</v>
      </c>
      <c r="Y37" s="291">
        <v>0</v>
      </c>
      <c r="Z37" s="291">
        <v>0</v>
      </c>
      <c r="AA37" s="291">
        <v>0</v>
      </c>
      <c r="AB37" s="291">
        <v>0</v>
      </c>
      <c r="AC37" s="291">
        <v>0</v>
      </c>
      <c r="AD37" s="291">
        <v>0</v>
      </c>
      <c r="AE37" s="291">
        <v>0</v>
      </c>
      <c r="AF37" s="291">
        <v>0</v>
      </c>
      <c r="AG37" s="291">
        <v>0</v>
      </c>
      <c r="AH37" s="291">
        <v>0</v>
      </c>
      <c r="AI37" s="291">
        <v>0</v>
      </c>
      <c r="AJ37" s="291">
        <v>991232</v>
      </c>
      <c r="AK37" s="291">
        <v>1</v>
      </c>
    </row>
    <row r="38" spans="1:23" ht="15">
      <c r="A38" s="388"/>
      <c r="B38" s="376"/>
      <c r="C38" s="375"/>
      <c r="D38" s="290" t="s">
        <v>453</v>
      </c>
      <c r="E38" s="304">
        <v>100</v>
      </c>
      <c r="F38" s="305">
        <v>100</v>
      </c>
      <c r="G38" s="303">
        <f t="shared" si="0"/>
        <v>0</v>
      </c>
      <c r="H38" s="292">
        <v>0.08</v>
      </c>
      <c r="I38" s="292">
        <v>0.08</v>
      </c>
      <c r="J38" s="292">
        <v>0.08</v>
      </c>
      <c r="K38" s="292">
        <v>0.08</v>
      </c>
      <c r="L38" s="292">
        <v>0.08</v>
      </c>
      <c r="M38" s="292">
        <v>0.08</v>
      </c>
      <c r="N38" s="292">
        <v>0.08</v>
      </c>
      <c r="O38" s="292">
        <v>0.09</v>
      </c>
      <c r="P38" s="292">
        <v>0.09</v>
      </c>
      <c r="Q38" s="292">
        <v>0.09</v>
      </c>
      <c r="R38" s="292">
        <v>0.09</v>
      </c>
      <c r="S38" s="292">
        <v>0.08</v>
      </c>
      <c r="T38" s="292">
        <v>0.9999999999999999</v>
      </c>
      <c r="U38" s="292" t="s">
        <v>537</v>
      </c>
      <c r="W38" s="296"/>
    </row>
    <row r="39" spans="1:23" ht="15">
      <c r="A39" s="389"/>
      <c r="B39" s="376"/>
      <c r="C39" s="375"/>
      <c r="D39" s="290" t="s">
        <v>454</v>
      </c>
      <c r="E39" s="292"/>
      <c r="F39" s="292"/>
      <c r="G39" s="292">
        <f t="shared" si="0"/>
        <v>0</v>
      </c>
      <c r="H39" s="292">
        <v>0.08</v>
      </c>
      <c r="I39" s="292">
        <v>0.08</v>
      </c>
      <c r="J39" s="292">
        <v>0.08</v>
      </c>
      <c r="K39" s="292">
        <v>0</v>
      </c>
      <c r="L39" s="292">
        <v>0</v>
      </c>
      <c r="M39" s="292">
        <v>0</v>
      </c>
      <c r="N39" s="292">
        <v>0</v>
      </c>
      <c r="O39" s="292">
        <v>0</v>
      </c>
      <c r="P39" s="292">
        <v>0</v>
      </c>
      <c r="Q39" s="292">
        <v>0</v>
      </c>
      <c r="R39" s="292">
        <v>0</v>
      </c>
      <c r="S39" s="292">
        <v>0</v>
      </c>
      <c r="T39" s="292">
        <v>0.24</v>
      </c>
      <c r="U39" s="292">
        <v>0</v>
      </c>
      <c r="W39" s="296"/>
    </row>
    <row r="40" spans="1:37" ht="15">
      <c r="A40" s="387">
        <f>+A34+1</f>
        <v>6</v>
      </c>
      <c r="B40" s="376" t="s">
        <v>449</v>
      </c>
      <c r="C40" s="375">
        <v>0.05</v>
      </c>
      <c r="D40" s="290" t="s">
        <v>452</v>
      </c>
      <c r="E40" s="291">
        <v>1892676603</v>
      </c>
      <c r="F40" s="291">
        <f>+T40</f>
        <v>1892676603</v>
      </c>
      <c r="G40" s="291">
        <f t="shared" si="0"/>
        <v>0</v>
      </c>
      <c r="H40" s="291">
        <v>1243061450</v>
      </c>
      <c r="I40" s="291">
        <v>176635647</v>
      </c>
      <c r="J40" s="291">
        <v>0</v>
      </c>
      <c r="K40" s="291">
        <v>36936843</v>
      </c>
      <c r="L40" s="291">
        <v>1200000</v>
      </c>
      <c r="M40" s="291">
        <v>429060000</v>
      </c>
      <c r="N40" s="291">
        <v>5782663</v>
      </c>
      <c r="O40" s="291">
        <v>0</v>
      </c>
      <c r="P40" s="291">
        <v>0</v>
      </c>
      <c r="Q40" s="291">
        <v>0</v>
      </c>
      <c r="R40" s="291">
        <v>0</v>
      </c>
      <c r="S40" s="291">
        <v>0</v>
      </c>
      <c r="T40" s="291">
        <v>1892676603</v>
      </c>
      <c r="U40" s="291">
        <v>0</v>
      </c>
      <c r="W40" s="300"/>
      <c r="X40" s="291">
        <v>97129437</v>
      </c>
      <c r="Y40" s="291">
        <v>0</v>
      </c>
      <c r="Z40" s="291">
        <v>0</v>
      </c>
      <c r="AA40" s="291">
        <v>0</v>
      </c>
      <c r="AB40" s="291">
        <v>0</v>
      </c>
      <c r="AC40" s="291">
        <v>0</v>
      </c>
      <c r="AD40" s="291">
        <v>0</v>
      </c>
      <c r="AE40" s="291">
        <v>0</v>
      </c>
      <c r="AF40" s="291">
        <v>0</v>
      </c>
      <c r="AG40" s="291">
        <v>0</v>
      </c>
      <c r="AH40" s="291">
        <v>0</v>
      </c>
      <c r="AI40" s="291">
        <v>0</v>
      </c>
      <c r="AJ40" s="291">
        <v>97129437</v>
      </c>
      <c r="AK40" s="291">
        <v>0</v>
      </c>
    </row>
    <row r="41" spans="1:37" ht="15">
      <c r="A41" s="388"/>
      <c r="B41" s="376"/>
      <c r="C41" s="376"/>
      <c r="D41" s="290" t="s">
        <v>400</v>
      </c>
      <c r="E41" s="291"/>
      <c r="F41" s="291"/>
      <c r="G41" s="291">
        <f t="shared" si="0"/>
        <v>0</v>
      </c>
      <c r="H41" s="291">
        <v>1243061450</v>
      </c>
      <c r="I41" s="291">
        <v>0</v>
      </c>
      <c r="J41" s="291">
        <v>0</v>
      </c>
      <c r="K41" s="291">
        <v>0</v>
      </c>
      <c r="L41" s="291">
        <v>0</v>
      </c>
      <c r="M41" s="291">
        <v>0</v>
      </c>
      <c r="N41" s="291">
        <v>0</v>
      </c>
      <c r="O41" s="291">
        <v>0</v>
      </c>
      <c r="P41" s="291">
        <v>0</v>
      </c>
      <c r="Q41" s="291">
        <v>0</v>
      </c>
      <c r="R41" s="291">
        <v>0</v>
      </c>
      <c r="S41" s="291">
        <v>0</v>
      </c>
      <c r="T41" s="291">
        <v>1243061450</v>
      </c>
      <c r="U41" s="291">
        <v>1</v>
      </c>
      <c r="W41" s="300"/>
      <c r="X41" s="291">
        <v>0</v>
      </c>
      <c r="Y41" s="291">
        <v>0</v>
      </c>
      <c r="Z41" s="291">
        <v>0</v>
      </c>
      <c r="AA41" s="291">
        <v>0</v>
      </c>
      <c r="AB41" s="291">
        <v>0</v>
      </c>
      <c r="AC41" s="291">
        <v>0</v>
      </c>
      <c r="AD41" s="291">
        <v>0</v>
      </c>
      <c r="AE41" s="291">
        <v>0</v>
      </c>
      <c r="AF41" s="291">
        <v>0</v>
      </c>
      <c r="AG41" s="291">
        <v>0</v>
      </c>
      <c r="AH41" s="291">
        <v>0</v>
      </c>
      <c r="AI41" s="291">
        <v>0</v>
      </c>
      <c r="AJ41" s="291">
        <v>0</v>
      </c>
      <c r="AK41" s="291">
        <v>0</v>
      </c>
    </row>
    <row r="42" spans="1:37" ht="15">
      <c r="A42" s="388"/>
      <c r="B42" s="376"/>
      <c r="C42" s="376"/>
      <c r="D42" s="290" t="s">
        <v>401</v>
      </c>
      <c r="E42" s="291">
        <v>1892676603</v>
      </c>
      <c r="F42" s="291">
        <f>+T42</f>
        <v>1892676603</v>
      </c>
      <c r="G42" s="291">
        <f t="shared" si="0"/>
        <v>0</v>
      </c>
      <c r="H42" s="291">
        <v>0</v>
      </c>
      <c r="I42" s="291">
        <v>54046150</v>
      </c>
      <c r="J42" s="291">
        <v>112440516</v>
      </c>
      <c r="K42" s="291">
        <v>116043215</v>
      </c>
      <c r="L42" s="291">
        <v>117243215</v>
      </c>
      <c r="M42" s="291">
        <v>151349042</v>
      </c>
      <c r="N42" s="291">
        <v>130462265</v>
      </c>
      <c r="O42" s="291">
        <v>201972265</v>
      </c>
      <c r="P42" s="291">
        <v>201972265</v>
      </c>
      <c r="Q42" s="291">
        <v>201972265</v>
      </c>
      <c r="R42" s="291">
        <v>201972265</v>
      </c>
      <c r="S42" s="291">
        <v>403203140</v>
      </c>
      <c r="T42" s="291">
        <v>1892676603</v>
      </c>
      <c r="U42" s="291">
        <v>0</v>
      </c>
      <c r="W42" s="300"/>
      <c r="X42" s="291">
        <v>16114935</v>
      </c>
      <c r="Y42" s="291">
        <v>4100000</v>
      </c>
      <c r="Z42" s="291">
        <v>4100000</v>
      </c>
      <c r="AA42" s="291">
        <v>2267246</v>
      </c>
      <c r="AB42" s="291">
        <v>0</v>
      </c>
      <c r="AC42" s="291">
        <v>70547256</v>
      </c>
      <c r="AD42" s="291">
        <v>0</v>
      </c>
      <c r="AE42" s="291">
        <v>0</v>
      </c>
      <c r="AF42" s="291">
        <v>0</v>
      </c>
      <c r="AG42" s="291">
        <v>0</v>
      </c>
      <c r="AH42" s="291">
        <v>0</v>
      </c>
      <c r="AI42" s="291">
        <v>0</v>
      </c>
      <c r="AJ42" s="291">
        <v>97129437</v>
      </c>
      <c r="AK42" s="291">
        <v>0</v>
      </c>
    </row>
    <row r="43" spans="1:37" ht="15">
      <c r="A43" s="388"/>
      <c r="B43" s="376"/>
      <c r="C43" s="376"/>
      <c r="D43" s="290" t="s">
        <v>402</v>
      </c>
      <c r="E43" s="291"/>
      <c r="F43" s="291"/>
      <c r="G43" s="291">
        <f t="shared" si="0"/>
        <v>0</v>
      </c>
      <c r="H43" s="291">
        <v>0</v>
      </c>
      <c r="I43" s="291">
        <v>48324116</v>
      </c>
      <c r="J43" s="291">
        <v>108092300</v>
      </c>
      <c r="K43" s="291">
        <v>0</v>
      </c>
      <c r="L43" s="291">
        <v>0</v>
      </c>
      <c r="M43" s="291">
        <v>0</v>
      </c>
      <c r="N43" s="291">
        <v>0</v>
      </c>
      <c r="O43" s="291">
        <v>0</v>
      </c>
      <c r="P43" s="291">
        <v>0</v>
      </c>
      <c r="Q43" s="291">
        <v>0</v>
      </c>
      <c r="R43" s="291">
        <v>0</v>
      </c>
      <c r="S43" s="291">
        <v>0</v>
      </c>
      <c r="T43" s="291">
        <v>156416416</v>
      </c>
      <c r="U43" s="291">
        <v>0.9395131739859576</v>
      </c>
      <c r="W43" s="300"/>
      <c r="X43" s="291">
        <v>12014932</v>
      </c>
      <c r="Y43" s="291">
        <v>4100000</v>
      </c>
      <c r="Z43" s="291">
        <v>6367245</v>
      </c>
      <c r="AA43" s="291">
        <v>0</v>
      </c>
      <c r="AB43" s="291">
        <v>0</v>
      </c>
      <c r="AC43" s="291">
        <v>0</v>
      </c>
      <c r="AD43" s="291">
        <v>0</v>
      </c>
      <c r="AE43" s="291">
        <v>0</v>
      </c>
      <c r="AF43" s="291">
        <v>0</v>
      </c>
      <c r="AG43" s="291">
        <v>0</v>
      </c>
      <c r="AH43" s="291">
        <v>0</v>
      </c>
      <c r="AI43" s="291">
        <v>0</v>
      </c>
      <c r="AJ43" s="291">
        <v>22482177</v>
      </c>
      <c r="AK43" s="291">
        <v>0.9246241867395492</v>
      </c>
    </row>
    <row r="44" spans="1:23" ht="15">
      <c r="A44" s="388"/>
      <c r="B44" s="376"/>
      <c r="C44" s="376"/>
      <c r="D44" s="290" t="s">
        <v>453</v>
      </c>
      <c r="E44" s="302">
        <v>2</v>
      </c>
      <c r="F44" s="303" t="s">
        <v>472</v>
      </c>
      <c r="G44" s="303" t="e">
        <f t="shared" si="0"/>
        <v>#VALUE!</v>
      </c>
      <c r="H44" s="292">
        <v>1</v>
      </c>
      <c r="I44" s="292">
        <v>1</v>
      </c>
      <c r="J44" s="292">
        <v>1</v>
      </c>
      <c r="K44" s="292">
        <v>1</v>
      </c>
      <c r="L44" s="292">
        <v>1</v>
      </c>
      <c r="M44" s="292">
        <v>1</v>
      </c>
      <c r="N44" s="292">
        <v>1</v>
      </c>
      <c r="O44" s="292">
        <v>2</v>
      </c>
      <c r="P44" s="292">
        <v>2</v>
      </c>
      <c r="Q44" s="292">
        <v>2</v>
      </c>
      <c r="R44" s="292">
        <v>2</v>
      </c>
      <c r="S44" s="292">
        <v>2</v>
      </c>
      <c r="T44" s="292">
        <v>2</v>
      </c>
      <c r="U44" s="292" t="s">
        <v>547</v>
      </c>
      <c r="W44" s="296"/>
    </row>
    <row r="45" spans="1:23" ht="15">
      <c r="A45" s="389"/>
      <c r="B45" s="376"/>
      <c r="C45" s="376"/>
      <c r="D45" s="290" t="s">
        <v>454</v>
      </c>
      <c r="E45" s="292"/>
      <c r="F45" s="292"/>
      <c r="G45" s="292">
        <f t="shared" si="0"/>
        <v>0</v>
      </c>
      <c r="H45" s="292">
        <v>1</v>
      </c>
      <c r="I45" s="292">
        <v>1</v>
      </c>
      <c r="J45" s="292">
        <v>1</v>
      </c>
      <c r="K45" s="292">
        <v>0</v>
      </c>
      <c r="L45" s="292">
        <v>0</v>
      </c>
      <c r="M45" s="292">
        <v>0</v>
      </c>
      <c r="N45" s="292">
        <v>0</v>
      </c>
      <c r="O45" s="292">
        <v>0</v>
      </c>
      <c r="P45" s="292">
        <v>0</v>
      </c>
      <c r="Q45" s="292">
        <v>0</v>
      </c>
      <c r="R45" s="292">
        <v>0</v>
      </c>
      <c r="S45" s="292">
        <v>0</v>
      </c>
      <c r="T45" s="292">
        <v>1</v>
      </c>
      <c r="U45" s="292">
        <v>0</v>
      </c>
      <c r="W45" s="296"/>
    </row>
    <row r="46" spans="1:37" ht="15">
      <c r="A46" s="383">
        <f>+A40+1</f>
        <v>7</v>
      </c>
      <c r="B46" s="386" t="s">
        <v>450</v>
      </c>
      <c r="C46" s="386">
        <v>0</v>
      </c>
      <c r="D46" s="293" t="s">
        <v>452</v>
      </c>
      <c r="E46" s="294">
        <v>0</v>
      </c>
      <c r="F46" s="294">
        <f>+T46</f>
        <v>0</v>
      </c>
      <c r="G46" s="294">
        <f t="shared" si="0"/>
        <v>0</v>
      </c>
      <c r="H46" s="294">
        <v>0</v>
      </c>
      <c r="I46" s="294">
        <v>0</v>
      </c>
      <c r="J46" s="294">
        <v>0</v>
      </c>
      <c r="K46" s="294">
        <v>0</v>
      </c>
      <c r="L46" s="294">
        <v>0</v>
      </c>
      <c r="M46" s="294">
        <v>0</v>
      </c>
      <c r="N46" s="294">
        <v>0</v>
      </c>
      <c r="O46" s="294">
        <v>0</v>
      </c>
      <c r="P46" s="294">
        <v>0</v>
      </c>
      <c r="Q46" s="294">
        <v>0</v>
      </c>
      <c r="R46" s="294">
        <v>0</v>
      </c>
      <c r="S46" s="294">
        <v>0</v>
      </c>
      <c r="T46" s="294">
        <v>0</v>
      </c>
      <c r="U46" s="294">
        <v>0</v>
      </c>
      <c r="W46" s="301"/>
      <c r="X46" s="294">
        <v>0</v>
      </c>
      <c r="Y46" s="294">
        <v>0</v>
      </c>
      <c r="Z46" s="294">
        <v>0</v>
      </c>
      <c r="AA46" s="294">
        <v>0</v>
      </c>
      <c r="AB46" s="294">
        <v>0</v>
      </c>
      <c r="AC46" s="294">
        <v>0</v>
      </c>
      <c r="AD46" s="294">
        <v>0</v>
      </c>
      <c r="AE46" s="294">
        <v>0</v>
      </c>
      <c r="AF46" s="294">
        <v>0</v>
      </c>
      <c r="AG46" s="294">
        <v>0</v>
      </c>
      <c r="AH46" s="294">
        <v>0</v>
      </c>
      <c r="AI46" s="294">
        <v>0</v>
      </c>
      <c r="AJ46" s="294">
        <v>0</v>
      </c>
      <c r="AK46" s="294">
        <v>0</v>
      </c>
    </row>
    <row r="47" spans="1:37" ht="15">
      <c r="A47" s="384"/>
      <c r="B47" s="386"/>
      <c r="C47" s="386"/>
      <c r="D47" s="293" t="s">
        <v>400</v>
      </c>
      <c r="E47" s="294"/>
      <c r="F47" s="294"/>
      <c r="G47" s="294">
        <f t="shared" si="0"/>
        <v>0</v>
      </c>
      <c r="H47" s="294">
        <v>0</v>
      </c>
      <c r="I47" s="294">
        <v>0</v>
      </c>
      <c r="J47" s="294">
        <v>0</v>
      </c>
      <c r="K47" s="294">
        <v>0</v>
      </c>
      <c r="L47" s="294">
        <v>0</v>
      </c>
      <c r="M47" s="294">
        <v>0</v>
      </c>
      <c r="N47" s="294">
        <v>0</v>
      </c>
      <c r="O47" s="294">
        <v>0</v>
      </c>
      <c r="P47" s="294">
        <v>0</v>
      </c>
      <c r="Q47" s="294">
        <v>0</v>
      </c>
      <c r="R47" s="294">
        <v>0</v>
      </c>
      <c r="S47" s="294">
        <v>0</v>
      </c>
      <c r="T47" s="294">
        <v>0</v>
      </c>
      <c r="U47" s="294">
        <v>0</v>
      </c>
      <c r="W47" s="301"/>
      <c r="X47" s="294">
        <v>0</v>
      </c>
      <c r="Y47" s="294">
        <v>0</v>
      </c>
      <c r="Z47" s="294">
        <v>0</v>
      </c>
      <c r="AA47" s="294">
        <v>0</v>
      </c>
      <c r="AB47" s="294">
        <v>0</v>
      </c>
      <c r="AC47" s="294">
        <v>0</v>
      </c>
      <c r="AD47" s="294">
        <v>0</v>
      </c>
      <c r="AE47" s="294">
        <v>0</v>
      </c>
      <c r="AF47" s="294">
        <v>0</v>
      </c>
      <c r="AG47" s="294">
        <v>0</v>
      </c>
      <c r="AH47" s="294">
        <v>0</v>
      </c>
      <c r="AI47" s="294">
        <v>0</v>
      </c>
      <c r="AJ47" s="294">
        <v>0</v>
      </c>
      <c r="AK47" s="294">
        <v>0</v>
      </c>
    </row>
    <row r="48" spans="1:37" ht="15">
      <c r="A48" s="384"/>
      <c r="B48" s="386"/>
      <c r="C48" s="386"/>
      <c r="D48" s="293" t="s">
        <v>401</v>
      </c>
      <c r="E48" s="294">
        <v>0</v>
      </c>
      <c r="F48" s="294">
        <f>+T48</f>
        <v>0</v>
      </c>
      <c r="G48" s="294">
        <f t="shared" si="0"/>
        <v>0</v>
      </c>
      <c r="H48" s="294">
        <v>0</v>
      </c>
      <c r="I48" s="294">
        <v>0</v>
      </c>
      <c r="J48" s="294">
        <v>0</v>
      </c>
      <c r="K48" s="294">
        <v>0</v>
      </c>
      <c r="L48" s="294">
        <v>0</v>
      </c>
      <c r="M48" s="294">
        <v>0</v>
      </c>
      <c r="N48" s="294">
        <v>0</v>
      </c>
      <c r="O48" s="294">
        <v>0</v>
      </c>
      <c r="P48" s="294">
        <v>0</v>
      </c>
      <c r="Q48" s="294">
        <v>0</v>
      </c>
      <c r="R48" s="294">
        <v>0</v>
      </c>
      <c r="S48" s="294">
        <v>0</v>
      </c>
      <c r="T48" s="294">
        <v>0</v>
      </c>
      <c r="U48" s="294">
        <v>0</v>
      </c>
      <c r="W48" s="301"/>
      <c r="X48" s="294">
        <v>0</v>
      </c>
      <c r="Y48" s="294">
        <v>0</v>
      </c>
      <c r="Z48" s="294">
        <v>0</v>
      </c>
      <c r="AA48" s="294">
        <v>0</v>
      </c>
      <c r="AB48" s="294">
        <v>0</v>
      </c>
      <c r="AC48" s="294">
        <v>0</v>
      </c>
      <c r="AD48" s="294">
        <v>0</v>
      </c>
      <c r="AE48" s="294">
        <v>0</v>
      </c>
      <c r="AF48" s="294">
        <v>0</v>
      </c>
      <c r="AG48" s="294">
        <v>0</v>
      </c>
      <c r="AH48" s="294">
        <v>0</v>
      </c>
      <c r="AI48" s="294">
        <v>0</v>
      </c>
      <c r="AJ48" s="294">
        <v>0</v>
      </c>
      <c r="AK48" s="294">
        <v>0</v>
      </c>
    </row>
    <row r="49" spans="1:37" ht="15">
      <c r="A49" s="384"/>
      <c r="B49" s="386"/>
      <c r="C49" s="386"/>
      <c r="D49" s="293" t="s">
        <v>402</v>
      </c>
      <c r="E49" s="294"/>
      <c r="F49" s="294"/>
      <c r="G49" s="294">
        <f t="shared" si="0"/>
        <v>0</v>
      </c>
      <c r="H49" s="294">
        <v>0</v>
      </c>
      <c r="I49" s="294">
        <v>0</v>
      </c>
      <c r="J49" s="294">
        <v>0</v>
      </c>
      <c r="K49" s="294">
        <v>0</v>
      </c>
      <c r="L49" s="294">
        <v>0</v>
      </c>
      <c r="M49" s="294">
        <v>0</v>
      </c>
      <c r="N49" s="294">
        <v>0</v>
      </c>
      <c r="O49" s="294">
        <v>0</v>
      </c>
      <c r="P49" s="294">
        <v>0</v>
      </c>
      <c r="Q49" s="294">
        <v>0</v>
      </c>
      <c r="R49" s="294">
        <v>0</v>
      </c>
      <c r="S49" s="294">
        <v>0</v>
      </c>
      <c r="T49" s="294">
        <v>0</v>
      </c>
      <c r="U49" s="294">
        <v>0</v>
      </c>
      <c r="W49" s="301"/>
      <c r="X49" s="294">
        <v>0</v>
      </c>
      <c r="Y49" s="294">
        <v>0</v>
      </c>
      <c r="Z49" s="294">
        <v>0</v>
      </c>
      <c r="AA49" s="294">
        <v>0</v>
      </c>
      <c r="AB49" s="294">
        <v>0</v>
      </c>
      <c r="AC49" s="294">
        <v>0</v>
      </c>
      <c r="AD49" s="294">
        <v>0</v>
      </c>
      <c r="AE49" s="294">
        <v>0</v>
      </c>
      <c r="AF49" s="294">
        <v>0</v>
      </c>
      <c r="AG49" s="294">
        <v>0</v>
      </c>
      <c r="AH49" s="294">
        <v>0</v>
      </c>
      <c r="AI49" s="294">
        <v>0</v>
      </c>
      <c r="AJ49" s="294">
        <v>0</v>
      </c>
      <c r="AK49" s="294">
        <v>0</v>
      </c>
    </row>
    <row r="50" spans="1:23" ht="15">
      <c r="A50" s="384"/>
      <c r="B50" s="386"/>
      <c r="C50" s="386"/>
      <c r="D50" s="293" t="s">
        <v>453</v>
      </c>
      <c r="E50" s="295">
        <v>0</v>
      </c>
      <c r="F50" s="295">
        <v>0</v>
      </c>
      <c r="G50" s="295">
        <f t="shared" si="0"/>
        <v>0</v>
      </c>
      <c r="H50" s="295">
        <v>0</v>
      </c>
      <c r="I50" s="295">
        <v>0</v>
      </c>
      <c r="J50" s="295">
        <v>0</v>
      </c>
      <c r="K50" s="295">
        <v>0</v>
      </c>
      <c r="L50" s="295">
        <v>0</v>
      </c>
      <c r="M50" s="295">
        <v>0</v>
      </c>
      <c r="N50" s="295">
        <v>0</v>
      </c>
      <c r="O50" s="295">
        <v>0</v>
      </c>
      <c r="P50" s="295">
        <v>0</v>
      </c>
      <c r="Q50" s="295">
        <v>0</v>
      </c>
      <c r="R50" s="295">
        <v>0</v>
      </c>
      <c r="S50" s="295">
        <v>0</v>
      </c>
      <c r="T50" s="295">
        <v>0</v>
      </c>
      <c r="U50" s="295">
        <v>0</v>
      </c>
      <c r="W50" s="297"/>
    </row>
    <row r="51" spans="1:23" ht="15">
      <c r="A51" s="385"/>
      <c r="B51" s="386"/>
      <c r="C51" s="386"/>
      <c r="D51" s="293" t="s">
        <v>454</v>
      </c>
      <c r="E51" s="295"/>
      <c r="F51" s="295"/>
      <c r="G51" s="295">
        <f t="shared" si="0"/>
        <v>0</v>
      </c>
      <c r="H51" s="295">
        <v>0</v>
      </c>
      <c r="I51" s="295">
        <v>0</v>
      </c>
      <c r="J51" s="295">
        <v>0</v>
      </c>
      <c r="K51" s="295">
        <v>0</v>
      </c>
      <c r="L51" s="295">
        <v>0</v>
      </c>
      <c r="M51" s="295">
        <v>0</v>
      </c>
      <c r="N51" s="295">
        <v>0</v>
      </c>
      <c r="O51" s="295">
        <v>0</v>
      </c>
      <c r="P51" s="295">
        <v>0</v>
      </c>
      <c r="Q51" s="295">
        <v>0</v>
      </c>
      <c r="R51" s="295">
        <v>0</v>
      </c>
      <c r="S51" s="295">
        <v>0</v>
      </c>
      <c r="T51" s="295">
        <v>0</v>
      </c>
      <c r="U51" s="295">
        <v>0</v>
      </c>
      <c r="W51" s="297"/>
    </row>
    <row r="52" spans="1:37" ht="15">
      <c r="A52" s="387">
        <f>+A46+1</f>
        <v>8</v>
      </c>
      <c r="B52" s="376" t="s">
        <v>451</v>
      </c>
      <c r="C52" s="375">
        <v>0.05</v>
      </c>
      <c r="D52" s="290" t="s">
        <v>452</v>
      </c>
      <c r="E52" s="291">
        <v>93759500</v>
      </c>
      <c r="F52" s="291">
        <f>+T52</f>
        <v>93759500</v>
      </c>
      <c r="G52" s="291">
        <f t="shared" si="0"/>
        <v>0</v>
      </c>
      <c r="H52" s="291">
        <v>93759500</v>
      </c>
      <c r="I52" s="291">
        <v>0</v>
      </c>
      <c r="J52" s="291">
        <v>0</v>
      </c>
      <c r="K52" s="291">
        <v>0</v>
      </c>
      <c r="L52" s="291">
        <v>0</v>
      </c>
      <c r="M52" s="291">
        <v>0</v>
      </c>
      <c r="N52" s="291">
        <v>0</v>
      </c>
      <c r="O52" s="291">
        <v>0</v>
      </c>
      <c r="P52" s="291">
        <v>0</v>
      </c>
      <c r="Q52" s="291">
        <v>0</v>
      </c>
      <c r="R52" s="291">
        <v>0</v>
      </c>
      <c r="S52" s="291">
        <v>0</v>
      </c>
      <c r="T52" s="291">
        <v>93759500</v>
      </c>
      <c r="U52" s="291">
        <v>0</v>
      </c>
      <c r="W52" s="300"/>
      <c r="X52" s="291">
        <v>0</v>
      </c>
      <c r="Y52" s="291">
        <v>0</v>
      </c>
      <c r="Z52" s="291">
        <v>0</v>
      </c>
      <c r="AA52" s="291">
        <v>0</v>
      </c>
      <c r="AB52" s="291">
        <v>0</v>
      </c>
      <c r="AC52" s="291">
        <v>0</v>
      </c>
      <c r="AD52" s="291">
        <v>0</v>
      </c>
      <c r="AE52" s="291">
        <v>0</v>
      </c>
      <c r="AF52" s="291">
        <v>0</v>
      </c>
      <c r="AG52" s="291">
        <v>0</v>
      </c>
      <c r="AH52" s="291">
        <v>0</v>
      </c>
      <c r="AI52" s="291">
        <v>0</v>
      </c>
      <c r="AJ52" s="291">
        <v>0</v>
      </c>
      <c r="AK52" s="291">
        <v>0</v>
      </c>
    </row>
    <row r="53" spans="1:37" ht="15">
      <c r="A53" s="388"/>
      <c r="B53" s="376"/>
      <c r="C53" s="376"/>
      <c r="D53" s="290" t="s">
        <v>400</v>
      </c>
      <c r="E53" s="291"/>
      <c r="F53" s="291"/>
      <c r="G53" s="291">
        <f t="shared" si="0"/>
        <v>0</v>
      </c>
      <c r="H53" s="291">
        <v>93759500</v>
      </c>
      <c r="I53" s="291">
        <v>0</v>
      </c>
      <c r="J53" s="291">
        <v>0</v>
      </c>
      <c r="K53" s="291">
        <v>0</v>
      </c>
      <c r="L53" s="291">
        <v>0</v>
      </c>
      <c r="M53" s="291">
        <v>0</v>
      </c>
      <c r="N53" s="291">
        <v>0</v>
      </c>
      <c r="O53" s="291">
        <v>0</v>
      </c>
      <c r="P53" s="291">
        <v>0</v>
      </c>
      <c r="Q53" s="291">
        <v>0</v>
      </c>
      <c r="R53" s="291">
        <v>0</v>
      </c>
      <c r="S53" s="291">
        <v>0</v>
      </c>
      <c r="T53" s="291">
        <v>93759500</v>
      </c>
      <c r="U53" s="291">
        <v>1</v>
      </c>
      <c r="W53" s="300"/>
      <c r="X53" s="291">
        <v>0</v>
      </c>
      <c r="Y53" s="291">
        <v>0</v>
      </c>
      <c r="Z53" s="291">
        <v>0</v>
      </c>
      <c r="AA53" s="291">
        <v>0</v>
      </c>
      <c r="AB53" s="291">
        <v>0</v>
      </c>
      <c r="AC53" s="291">
        <v>0</v>
      </c>
      <c r="AD53" s="291">
        <v>0</v>
      </c>
      <c r="AE53" s="291">
        <v>0</v>
      </c>
      <c r="AF53" s="291">
        <v>0</v>
      </c>
      <c r="AG53" s="291">
        <v>0</v>
      </c>
      <c r="AH53" s="291">
        <v>0</v>
      </c>
      <c r="AI53" s="291">
        <v>0</v>
      </c>
      <c r="AJ53" s="291">
        <v>0</v>
      </c>
      <c r="AK53" s="291">
        <v>0</v>
      </c>
    </row>
    <row r="54" spans="1:37" ht="15">
      <c r="A54" s="388"/>
      <c r="B54" s="376"/>
      <c r="C54" s="376"/>
      <c r="D54" s="290" t="s">
        <v>401</v>
      </c>
      <c r="E54" s="291">
        <v>93759500</v>
      </c>
      <c r="F54" s="291">
        <f>+T54</f>
        <v>93759500</v>
      </c>
      <c r="G54" s="291">
        <f t="shared" si="0"/>
        <v>0</v>
      </c>
      <c r="H54" s="291">
        <v>0</v>
      </c>
      <c r="I54" s="291">
        <v>4076500</v>
      </c>
      <c r="J54" s="291">
        <v>8153000</v>
      </c>
      <c r="K54" s="291">
        <v>8153000</v>
      </c>
      <c r="L54" s="291">
        <v>8153000</v>
      </c>
      <c r="M54" s="291">
        <v>8153000</v>
      </c>
      <c r="N54" s="291">
        <v>8153000</v>
      </c>
      <c r="O54" s="291">
        <v>8153000</v>
      </c>
      <c r="P54" s="291">
        <v>8153000</v>
      </c>
      <c r="Q54" s="291">
        <v>8153000</v>
      </c>
      <c r="R54" s="291">
        <v>8153000</v>
      </c>
      <c r="S54" s="291">
        <v>16306000</v>
      </c>
      <c r="T54" s="291">
        <v>93759500</v>
      </c>
      <c r="U54" s="291">
        <v>0</v>
      </c>
      <c r="W54" s="300"/>
      <c r="X54" s="291">
        <v>0</v>
      </c>
      <c r="Y54" s="291">
        <v>0</v>
      </c>
      <c r="Z54" s="291">
        <v>0</v>
      </c>
      <c r="AA54" s="291">
        <v>0</v>
      </c>
      <c r="AB54" s="291">
        <v>0</v>
      </c>
      <c r="AC54" s="291">
        <v>0</v>
      </c>
      <c r="AD54" s="291">
        <v>0</v>
      </c>
      <c r="AE54" s="291">
        <v>0</v>
      </c>
      <c r="AF54" s="291">
        <v>0</v>
      </c>
      <c r="AG54" s="291">
        <v>0</v>
      </c>
      <c r="AH54" s="291">
        <v>0</v>
      </c>
      <c r="AI54" s="291">
        <v>0</v>
      </c>
      <c r="AJ54" s="291">
        <v>0</v>
      </c>
      <c r="AK54" s="291">
        <v>0</v>
      </c>
    </row>
    <row r="55" spans="1:37" ht="15">
      <c r="A55" s="388"/>
      <c r="B55" s="376"/>
      <c r="C55" s="376"/>
      <c r="D55" s="290" t="s">
        <v>402</v>
      </c>
      <c r="E55" s="291"/>
      <c r="F55" s="291"/>
      <c r="G55" s="291">
        <f t="shared" si="0"/>
        <v>0</v>
      </c>
      <c r="H55" s="291">
        <v>0</v>
      </c>
      <c r="I55" s="291">
        <v>3532967</v>
      </c>
      <c r="J55" s="291">
        <v>8153000</v>
      </c>
      <c r="K55" s="291">
        <v>0</v>
      </c>
      <c r="L55" s="291">
        <v>0</v>
      </c>
      <c r="M55" s="291">
        <v>0</v>
      </c>
      <c r="N55" s="291">
        <v>0</v>
      </c>
      <c r="O55" s="291">
        <v>0</v>
      </c>
      <c r="P55" s="291">
        <v>0</v>
      </c>
      <c r="Q55" s="291">
        <v>0</v>
      </c>
      <c r="R55" s="291">
        <v>0</v>
      </c>
      <c r="S55" s="291">
        <v>0</v>
      </c>
      <c r="T55" s="291">
        <v>11685967</v>
      </c>
      <c r="U55" s="291">
        <v>0.9555555828120528</v>
      </c>
      <c r="W55" s="300"/>
      <c r="X55" s="291">
        <v>0</v>
      </c>
      <c r="Y55" s="291">
        <v>0</v>
      </c>
      <c r="Z55" s="291">
        <v>0</v>
      </c>
      <c r="AA55" s="291">
        <v>0</v>
      </c>
      <c r="AB55" s="291">
        <v>0</v>
      </c>
      <c r="AC55" s="291">
        <v>0</v>
      </c>
      <c r="AD55" s="291">
        <v>0</v>
      </c>
      <c r="AE55" s="291">
        <v>0</v>
      </c>
      <c r="AF55" s="291">
        <v>0</v>
      </c>
      <c r="AG55" s="291">
        <v>0</v>
      </c>
      <c r="AH55" s="291">
        <v>0</v>
      </c>
      <c r="AI55" s="291">
        <v>0</v>
      </c>
      <c r="AJ55" s="291">
        <v>0</v>
      </c>
      <c r="AK55" s="291" t="s">
        <v>551</v>
      </c>
    </row>
    <row r="56" spans="1:23" ht="15">
      <c r="A56" s="388"/>
      <c r="B56" s="376"/>
      <c r="C56" s="376"/>
      <c r="D56" s="290" t="s">
        <v>453</v>
      </c>
      <c r="E56" s="302">
        <v>1</v>
      </c>
      <c r="F56" s="303">
        <v>1</v>
      </c>
      <c r="G56" s="303">
        <f t="shared" si="0"/>
        <v>0</v>
      </c>
      <c r="H56" s="292">
        <v>0</v>
      </c>
      <c r="I56" s="292">
        <v>0.09</v>
      </c>
      <c r="J56" s="292">
        <v>0.09</v>
      </c>
      <c r="K56" s="292">
        <v>0.09</v>
      </c>
      <c r="L56" s="292">
        <v>0.09</v>
      </c>
      <c r="M56" s="292">
        <v>0.09</v>
      </c>
      <c r="N56" s="292">
        <v>0.09</v>
      </c>
      <c r="O56" s="292">
        <v>0.09</v>
      </c>
      <c r="P56" s="292">
        <v>0.09</v>
      </c>
      <c r="Q56" s="292">
        <v>0.09</v>
      </c>
      <c r="R56" s="292">
        <v>0.09</v>
      </c>
      <c r="S56" s="292">
        <v>0.1</v>
      </c>
      <c r="T56" s="292">
        <v>0.9999999999999998</v>
      </c>
      <c r="U56" s="292" t="s">
        <v>549</v>
      </c>
      <c r="W56" s="296"/>
    </row>
    <row r="57" spans="1:23" ht="15">
      <c r="A57" s="389"/>
      <c r="B57" s="376"/>
      <c r="C57" s="376"/>
      <c r="D57" s="290" t="s">
        <v>454</v>
      </c>
      <c r="E57" s="292"/>
      <c r="F57" s="292"/>
      <c r="G57" s="292">
        <f t="shared" si="0"/>
        <v>0</v>
      </c>
      <c r="H57" s="292">
        <v>0</v>
      </c>
      <c r="I57" s="292">
        <v>0.09</v>
      </c>
      <c r="J57" s="292">
        <v>0.09</v>
      </c>
      <c r="K57" s="292">
        <v>0</v>
      </c>
      <c r="L57" s="292">
        <v>0</v>
      </c>
      <c r="M57" s="292">
        <v>0</v>
      </c>
      <c r="N57" s="292">
        <v>0</v>
      </c>
      <c r="O57" s="292">
        <v>0</v>
      </c>
      <c r="P57" s="292">
        <v>0</v>
      </c>
      <c r="Q57" s="292">
        <v>0</v>
      </c>
      <c r="R57" s="292">
        <v>0</v>
      </c>
      <c r="S57" s="292">
        <v>0</v>
      </c>
      <c r="T57" s="292">
        <v>0.18</v>
      </c>
      <c r="U57" s="292">
        <v>0</v>
      </c>
      <c r="W57" s="296"/>
    </row>
    <row r="59" spans="5:37" ht="15">
      <c r="E59" s="291">
        <f>+E3-E10-E16-E22-E28-E34-E40-E46-E52</f>
        <v>0</v>
      </c>
      <c r="F59" s="291"/>
      <c r="G59" s="291"/>
      <c r="H59" s="291">
        <f>+H3-H10-H16-H22-H28-H34-H40-H46-H52</f>
        <v>0</v>
      </c>
      <c r="I59" s="291">
        <f aca="true" t="shared" si="1" ref="I59:AK62">+I3-I10-I16-I22-I28-I34-I40-I46-I52</f>
        <v>0</v>
      </c>
      <c r="J59" s="291">
        <f t="shared" si="1"/>
        <v>0</v>
      </c>
      <c r="K59" s="291">
        <f t="shared" si="1"/>
        <v>0</v>
      </c>
      <c r="L59" s="291">
        <f t="shared" si="1"/>
        <v>0</v>
      </c>
      <c r="M59" s="291">
        <f t="shared" si="1"/>
        <v>0</v>
      </c>
      <c r="N59" s="291">
        <f t="shared" si="1"/>
        <v>0</v>
      </c>
      <c r="O59" s="291">
        <f t="shared" si="1"/>
        <v>0</v>
      </c>
      <c r="P59" s="291">
        <f t="shared" si="1"/>
        <v>0</v>
      </c>
      <c r="Q59" s="291">
        <f t="shared" si="1"/>
        <v>0</v>
      </c>
      <c r="R59" s="291">
        <f t="shared" si="1"/>
        <v>0</v>
      </c>
      <c r="S59" s="291">
        <f t="shared" si="1"/>
        <v>0</v>
      </c>
      <c r="T59" s="291">
        <f t="shared" si="1"/>
        <v>0</v>
      </c>
      <c r="U59" s="291">
        <f t="shared" si="1"/>
        <v>0</v>
      </c>
      <c r="W59" s="291"/>
      <c r="X59" s="291">
        <f t="shared" si="1"/>
        <v>0</v>
      </c>
      <c r="Y59" s="291">
        <f t="shared" si="1"/>
        <v>0</v>
      </c>
      <c r="Z59" s="291">
        <f t="shared" si="1"/>
        <v>0</v>
      </c>
      <c r="AA59" s="291">
        <f t="shared" si="1"/>
        <v>0</v>
      </c>
      <c r="AB59" s="291">
        <f t="shared" si="1"/>
        <v>0</v>
      </c>
      <c r="AC59" s="291">
        <f t="shared" si="1"/>
        <v>0</v>
      </c>
      <c r="AD59" s="291">
        <f t="shared" si="1"/>
        <v>0</v>
      </c>
      <c r="AE59" s="291">
        <f t="shared" si="1"/>
        <v>0</v>
      </c>
      <c r="AF59" s="291">
        <f t="shared" si="1"/>
        <v>0</v>
      </c>
      <c r="AG59" s="291">
        <f t="shared" si="1"/>
        <v>0</v>
      </c>
      <c r="AH59" s="291">
        <f t="shared" si="1"/>
        <v>0</v>
      </c>
      <c r="AI59" s="291">
        <f t="shared" si="1"/>
        <v>0</v>
      </c>
      <c r="AJ59" s="291">
        <f t="shared" si="1"/>
        <v>0</v>
      </c>
      <c r="AK59" s="291">
        <f t="shared" si="1"/>
        <v>0</v>
      </c>
    </row>
    <row r="60" spans="5:37" ht="15">
      <c r="E60" s="291">
        <f>+E4-E11-E17-E23-E29-E35-E41-E47-E53</f>
        <v>0</v>
      </c>
      <c r="F60" s="291"/>
      <c r="G60" s="291"/>
      <c r="H60" s="291">
        <f>+H4-H11-H17-H23-H29-H35-H41-H47-H53</f>
        <v>0</v>
      </c>
      <c r="I60" s="291">
        <f aca="true" t="shared" si="2" ref="I60:U60">+I4-I11-I17-I23-I29-I35-I41-I47-I53</f>
        <v>0</v>
      </c>
      <c r="J60" s="291">
        <f t="shared" si="2"/>
        <v>0</v>
      </c>
      <c r="K60" s="291">
        <f t="shared" si="2"/>
        <v>0</v>
      </c>
      <c r="L60" s="291">
        <f t="shared" si="2"/>
        <v>0</v>
      </c>
      <c r="M60" s="291">
        <f t="shared" si="2"/>
        <v>0</v>
      </c>
      <c r="N60" s="291">
        <f t="shared" si="2"/>
        <v>0</v>
      </c>
      <c r="O60" s="291">
        <f t="shared" si="2"/>
        <v>0</v>
      </c>
      <c r="P60" s="291">
        <f t="shared" si="2"/>
        <v>0</v>
      </c>
      <c r="Q60" s="291">
        <f t="shared" si="2"/>
        <v>0</v>
      </c>
      <c r="R60" s="291">
        <f t="shared" si="2"/>
        <v>0</v>
      </c>
      <c r="S60" s="291">
        <f t="shared" si="2"/>
        <v>0</v>
      </c>
      <c r="T60" s="291">
        <f t="shared" si="2"/>
        <v>0</v>
      </c>
      <c r="U60" s="291" t="e">
        <f t="shared" si="2"/>
        <v>#VALUE!</v>
      </c>
      <c r="W60" s="291"/>
      <c r="X60" s="291">
        <f>+X4-X11-X17-X23-X29-X35-X41-X47-X53</f>
        <v>0</v>
      </c>
      <c r="Y60" s="291">
        <f>+Y4-Y11-Y17-Y23-Y29-Y35-Y41-Y47-Y53</f>
        <v>0</v>
      </c>
      <c r="Z60" s="291">
        <f t="shared" si="1"/>
        <v>0</v>
      </c>
      <c r="AA60" s="291">
        <f t="shared" si="1"/>
        <v>0</v>
      </c>
      <c r="AB60" s="291">
        <f t="shared" si="1"/>
        <v>0</v>
      </c>
      <c r="AC60" s="291">
        <f t="shared" si="1"/>
        <v>0</v>
      </c>
      <c r="AD60" s="291">
        <f t="shared" si="1"/>
        <v>0</v>
      </c>
      <c r="AE60" s="291">
        <f t="shared" si="1"/>
        <v>0</v>
      </c>
      <c r="AF60" s="291">
        <f t="shared" si="1"/>
        <v>0</v>
      </c>
      <c r="AG60" s="291">
        <f t="shared" si="1"/>
        <v>0</v>
      </c>
      <c r="AH60" s="291">
        <f t="shared" si="1"/>
        <v>0</v>
      </c>
      <c r="AI60" s="291">
        <f t="shared" si="1"/>
        <v>0</v>
      </c>
      <c r="AJ60" s="291" t="e">
        <f t="shared" si="1"/>
        <v>#VALUE!</v>
      </c>
      <c r="AK60" s="291">
        <f t="shared" si="1"/>
        <v>0</v>
      </c>
    </row>
    <row r="61" spans="5:37" ht="15">
      <c r="E61" s="291">
        <f>+E5-E12-E18-E24-E30-E36-E42-E48-E54</f>
        <v>0</v>
      </c>
      <c r="F61" s="291"/>
      <c r="G61" s="291"/>
      <c r="H61" s="291">
        <f>+H5-H12-H18-H24-H30-H36-H42-H48-H54</f>
        <v>0</v>
      </c>
      <c r="I61" s="291">
        <f t="shared" si="1"/>
        <v>0</v>
      </c>
      <c r="J61" s="291">
        <f t="shared" si="1"/>
        <v>0</v>
      </c>
      <c r="K61" s="291">
        <f t="shared" si="1"/>
        <v>0</v>
      </c>
      <c r="L61" s="291">
        <f t="shared" si="1"/>
        <v>0</v>
      </c>
      <c r="M61" s="291">
        <f t="shared" si="1"/>
        <v>0</v>
      </c>
      <c r="N61" s="291">
        <f t="shared" si="1"/>
        <v>0</v>
      </c>
      <c r="O61" s="291">
        <f t="shared" si="1"/>
        <v>0</v>
      </c>
      <c r="P61" s="291">
        <f t="shared" si="1"/>
        <v>0</v>
      </c>
      <c r="Q61" s="291">
        <f t="shared" si="1"/>
        <v>0</v>
      </c>
      <c r="R61" s="291">
        <f t="shared" si="1"/>
        <v>0</v>
      </c>
      <c r="S61" s="291">
        <f t="shared" si="1"/>
        <v>0</v>
      </c>
      <c r="T61" s="291">
        <f t="shared" si="1"/>
        <v>0</v>
      </c>
      <c r="U61" s="291">
        <f t="shared" si="1"/>
        <v>0</v>
      </c>
      <c r="W61" s="291"/>
      <c r="X61" s="291">
        <f t="shared" si="1"/>
        <v>0</v>
      </c>
      <c r="Y61" s="291">
        <f t="shared" si="1"/>
        <v>0</v>
      </c>
      <c r="Z61" s="291">
        <f t="shared" si="1"/>
        <v>0</v>
      </c>
      <c r="AA61" s="291">
        <f t="shared" si="1"/>
        <v>0</v>
      </c>
      <c r="AB61" s="291">
        <f t="shared" si="1"/>
        <v>0</v>
      </c>
      <c r="AC61" s="291">
        <f t="shared" si="1"/>
        <v>0</v>
      </c>
      <c r="AD61" s="291">
        <f t="shared" si="1"/>
        <v>0</v>
      </c>
      <c r="AE61" s="291">
        <f t="shared" si="1"/>
        <v>0</v>
      </c>
      <c r="AF61" s="291">
        <f t="shared" si="1"/>
        <v>0</v>
      </c>
      <c r="AG61" s="291">
        <f t="shared" si="1"/>
        <v>0</v>
      </c>
      <c r="AH61" s="291">
        <f t="shared" si="1"/>
        <v>0</v>
      </c>
      <c r="AI61" s="291">
        <f t="shared" si="1"/>
        <v>0</v>
      </c>
      <c r="AJ61" s="291">
        <f t="shared" si="1"/>
        <v>0</v>
      </c>
      <c r="AK61" s="291">
        <f t="shared" si="1"/>
        <v>0</v>
      </c>
    </row>
    <row r="62" spans="5:37" ht="15">
      <c r="E62" s="291">
        <f>+E6-E13-E19-E25-E31-E37-E43-E49-E55</f>
        <v>0</v>
      </c>
      <c r="F62" s="291"/>
      <c r="G62" s="291"/>
      <c r="H62" s="291">
        <f>+H6-H13-H19-H25-H31-H37-H43-H49-H55</f>
        <v>0</v>
      </c>
      <c r="I62" s="291">
        <f t="shared" si="1"/>
        <v>0</v>
      </c>
      <c r="J62" s="291">
        <f t="shared" si="1"/>
        <v>0</v>
      </c>
      <c r="K62" s="291">
        <f t="shared" si="1"/>
        <v>0</v>
      </c>
      <c r="L62" s="291">
        <f t="shared" si="1"/>
        <v>0</v>
      </c>
      <c r="M62" s="291">
        <f t="shared" si="1"/>
        <v>0</v>
      </c>
      <c r="N62" s="291">
        <f t="shared" si="1"/>
        <v>0</v>
      </c>
      <c r="O62" s="291">
        <f t="shared" si="1"/>
        <v>0</v>
      </c>
      <c r="P62" s="291">
        <f t="shared" si="1"/>
        <v>0</v>
      </c>
      <c r="Q62" s="291">
        <f t="shared" si="1"/>
        <v>0</v>
      </c>
      <c r="R62" s="291">
        <f t="shared" si="1"/>
        <v>0</v>
      </c>
      <c r="S62" s="291">
        <f t="shared" si="1"/>
        <v>0</v>
      </c>
      <c r="T62" s="291">
        <f t="shared" si="1"/>
        <v>0</v>
      </c>
      <c r="U62" s="291" t="e">
        <f t="shared" si="1"/>
        <v>#VALUE!</v>
      </c>
      <c r="W62" s="291"/>
      <c r="X62" s="291">
        <f t="shared" si="1"/>
        <v>0</v>
      </c>
      <c r="Y62" s="291">
        <f t="shared" si="1"/>
        <v>0</v>
      </c>
      <c r="Z62" s="291">
        <f t="shared" si="1"/>
        <v>0</v>
      </c>
      <c r="AA62" s="291">
        <f t="shared" si="1"/>
        <v>0</v>
      </c>
      <c r="AB62" s="291">
        <f t="shared" si="1"/>
        <v>0</v>
      </c>
      <c r="AC62" s="291">
        <f t="shared" si="1"/>
        <v>0</v>
      </c>
      <c r="AD62" s="291">
        <f t="shared" si="1"/>
        <v>0</v>
      </c>
      <c r="AE62" s="291">
        <f t="shared" si="1"/>
        <v>0</v>
      </c>
      <c r="AF62" s="291">
        <f t="shared" si="1"/>
        <v>0</v>
      </c>
      <c r="AG62" s="291">
        <f t="shared" si="1"/>
        <v>0</v>
      </c>
      <c r="AH62" s="291">
        <f t="shared" si="1"/>
        <v>0</v>
      </c>
      <c r="AI62" s="291">
        <f t="shared" si="1"/>
        <v>0</v>
      </c>
      <c r="AJ62" s="291">
        <f t="shared" si="1"/>
        <v>0</v>
      </c>
      <c r="AK62" s="291" t="e">
        <f t="shared" si="1"/>
        <v>#VALUE!</v>
      </c>
    </row>
    <row r="65" spans="2:18" ht="15">
      <c r="B65" s="390" t="s">
        <v>193</v>
      </c>
      <c r="C65" s="282"/>
      <c r="D65" s="390" t="s">
        <v>61</v>
      </c>
      <c r="E65" s="390" t="s">
        <v>11</v>
      </c>
      <c r="F65" s="390"/>
      <c r="G65" s="390"/>
      <c r="H65" s="390"/>
      <c r="I65" s="390"/>
      <c r="J65" s="390"/>
      <c r="K65" s="390"/>
      <c r="L65" s="390"/>
      <c r="M65" s="390"/>
      <c r="N65" s="390"/>
      <c r="O65" s="390"/>
      <c r="P65" s="390"/>
      <c r="Q65" s="390"/>
      <c r="R65" s="390"/>
    </row>
    <row r="66" spans="2:18" ht="28.5">
      <c r="B66" s="390"/>
      <c r="C66" s="282"/>
      <c r="D66" s="390"/>
      <c r="E66" s="282" t="s">
        <v>12</v>
      </c>
      <c r="F66" s="282" t="s">
        <v>36</v>
      </c>
      <c r="G66" s="282" t="s">
        <v>37</v>
      </c>
      <c r="H66" s="282" t="s">
        <v>38</v>
      </c>
      <c r="I66" s="282" t="s">
        <v>51</v>
      </c>
      <c r="J66" s="282" t="s">
        <v>52</v>
      </c>
      <c r="K66" s="282" t="s">
        <v>53</v>
      </c>
      <c r="L66" s="282" t="s">
        <v>54</v>
      </c>
      <c r="M66" s="282" t="s">
        <v>55</v>
      </c>
      <c r="N66" s="282" t="s">
        <v>56</v>
      </c>
      <c r="O66" s="282" t="s">
        <v>57</v>
      </c>
      <c r="P66" s="282" t="s">
        <v>58</v>
      </c>
      <c r="Q66" s="282" t="s">
        <v>59</v>
      </c>
      <c r="R66" s="282" t="s">
        <v>63</v>
      </c>
    </row>
    <row r="67" spans="2:18" ht="15">
      <c r="B67" s="377" t="s">
        <v>457</v>
      </c>
      <c r="C67" s="380">
        <f>+C10-D67-D69</f>
        <v>0</v>
      </c>
      <c r="D67" s="379">
        <v>0.175</v>
      </c>
      <c r="E67" s="106" t="s">
        <v>9</v>
      </c>
      <c r="F67" s="307">
        <v>0.08</v>
      </c>
      <c r="G67" s="307">
        <v>0.08</v>
      </c>
      <c r="H67" s="307">
        <v>0.08</v>
      </c>
      <c r="I67" s="307">
        <v>0.08</v>
      </c>
      <c r="J67" s="307">
        <v>0.08</v>
      </c>
      <c r="K67" s="307">
        <v>0.08</v>
      </c>
      <c r="L67" s="307">
        <v>0.08</v>
      </c>
      <c r="M67" s="307">
        <v>0.09</v>
      </c>
      <c r="N67" s="307">
        <v>0.09</v>
      </c>
      <c r="O67" s="307">
        <v>0.09</v>
      </c>
      <c r="P67" s="307">
        <v>0.09</v>
      </c>
      <c r="Q67" s="307">
        <v>0.08</v>
      </c>
      <c r="R67" s="307">
        <f aca="true" t="shared" si="3" ref="R67:R74">SUM(F67:Q67)</f>
        <v>0.9999999999999999</v>
      </c>
    </row>
    <row r="68" spans="2:18" ht="15">
      <c r="B68" s="377"/>
      <c r="C68" s="381"/>
      <c r="D68" s="379"/>
      <c r="E68" s="103" t="s">
        <v>10</v>
      </c>
      <c r="F68" s="306">
        <v>0.08</v>
      </c>
      <c r="G68" s="306">
        <v>0.08</v>
      </c>
      <c r="H68" s="306">
        <v>0.08</v>
      </c>
      <c r="I68" s="306">
        <v>0</v>
      </c>
      <c r="J68" s="306">
        <v>0</v>
      </c>
      <c r="K68" s="306">
        <v>0</v>
      </c>
      <c r="L68" s="306">
        <v>0</v>
      </c>
      <c r="M68" s="306">
        <v>0</v>
      </c>
      <c r="N68" s="306">
        <v>0</v>
      </c>
      <c r="O68" s="306">
        <v>0</v>
      </c>
      <c r="P68" s="306">
        <v>0</v>
      </c>
      <c r="Q68" s="306">
        <v>0</v>
      </c>
      <c r="R68" s="307">
        <f t="shared" si="3"/>
        <v>0.24</v>
      </c>
    </row>
    <row r="69" spans="2:18" ht="15" customHeight="1">
      <c r="B69" s="377" t="s">
        <v>458</v>
      </c>
      <c r="C69" s="381"/>
      <c r="D69" s="379">
        <v>0.175</v>
      </c>
      <c r="E69" s="106" t="s">
        <v>9</v>
      </c>
      <c r="F69" s="307">
        <v>0.08</v>
      </c>
      <c r="G69" s="307">
        <v>0.08</v>
      </c>
      <c r="H69" s="307">
        <v>0.08</v>
      </c>
      <c r="I69" s="307">
        <v>0.08</v>
      </c>
      <c r="J69" s="307">
        <v>0.08</v>
      </c>
      <c r="K69" s="307">
        <v>0.08</v>
      </c>
      <c r="L69" s="307">
        <v>0.08</v>
      </c>
      <c r="M69" s="307">
        <v>0.09</v>
      </c>
      <c r="N69" s="307">
        <v>0.09</v>
      </c>
      <c r="O69" s="307">
        <v>0.09</v>
      </c>
      <c r="P69" s="307">
        <v>0.09</v>
      </c>
      <c r="Q69" s="307">
        <v>0.08</v>
      </c>
      <c r="R69" s="307">
        <f t="shared" si="3"/>
        <v>0.9999999999999999</v>
      </c>
    </row>
    <row r="70" spans="2:18" ht="15">
      <c r="B70" s="377"/>
      <c r="C70" s="382"/>
      <c r="D70" s="379"/>
      <c r="E70" s="103" t="s">
        <v>10</v>
      </c>
      <c r="F70" s="306">
        <v>0.08</v>
      </c>
      <c r="G70" s="306">
        <v>0.08</v>
      </c>
      <c r="H70" s="306">
        <v>0.08</v>
      </c>
      <c r="I70" s="306">
        <v>0</v>
      </c>
      <c r="J70" s="306">
        <v>0</v>
      </c>
      <c r="K70" s="306">
        <v>0</v>
      </c>
      <c r="L70" s="306">
        <v>0</v>
      </c>
      <c r="M70" s="306">
        <v>0</v>
      </c>
      <c r="N70" s="306">
        <v>0</v>
      </c>
      <c r="O70" s="306">
        <v>0</v>
      </c>
      <c r="P70" s="306">
        <v>0</v>
      </c>
      <c r="Q70" s="306">
        <v>0</v>
      </c>
      <c r="R70" s="307">
        <f t="shared" si="3"/>
        <v>0.24</v>
      </c>
    </row>
    <row r="71" spans="2:18" ht="15">
      <c r="B71" s="377" t="s">
        <v>459</v>
      </c>
      <c r="C71" s="380">
        <f>+C16-D71</f>
        <v>0</v>
      </c>
      <c r="D71" s="379">
        <v>0.4</v>
      </c>
      <c r="E71" s="106" t="s">
        <v>9</v>
      </c>
      <c r="F71" s="307">
        <v>0</v>
      </c>
      <c r="G71" s="307">
        <v>0</v>
      </c>
      <c r="H71" s="307">
        <v>0</v>
      </c>
      <c r="I71" s="307">
        <v>0</v>
      </c>
      <c r="J71" s="307">
        <v>0</v>
      </c>
      <c r="K71" s="307">
        <v>0</v>
      </c>
      <c r="L71" s="307">
        <v>0</v>
      </c>
      <c r="M71" s="307">
        <v>0</v>
      </c>
      <c r="N71" s="307">
        <v>0</v>
      </c>
      <c r="O71" s="307">
        <v>0</v>
      </c>
      <c r="P71" s="307">
        <v>0</v>
      </c>
      <c r="Q71" s="307">
        <v>0</v>
      </c>
      <c r="R71" s="307">
        <f t="shared" si="3"/>
        <v>0</v>
      </c>
    </row>
    <row r="72" spans="2:18" ht="15">
      <c r="B72" s="377"/>
      <c r="C72" s="382"/>
      <c r="D72" s="379"/>
      <c r="E72" s="103" t="s">
        <v>10</v>
      </c>
      <c r="F72" s="306">
        <v>0</v>
      </c>
      <c r="G72" s="306">
        <v>0</v>
      </c>
      <c r="H72" s="306">
        <v>0</v>
      </c>
      <c r="I72" s="306">
        <v>0</v>
      </c>
      <c r="J72" s="306">
        <v>0</v>
      </c>
      <c r="K72" s="306">
        <v>0</v>
      </c>
      <c r="L72" s="306">
        <v>0</v>
      </c>
      <c r="M72" s="306">
        <v>0</v>
      </c>
      <c r="N72" s="306">
        <v>0</v>
      </c>
      <c r="O72" s="306">
        <v>0</v>
      </c>
      <c r="P72" s="306">
        <v>0</v>
      </c>
      <c r="Q72" s="306">
        <v>0</v>
      </c>
      <c r="R72" s="307">
        <f t="shared" si="3"/>
        <v>0</v>
      </c>
    </row>
    <row r="73" spans="2:18" ht="15">
      <c r="B73" s="377">
        <v>0</v>
      </c>
      <c r="C73" s="380">
        <f>+C22-D73</f>
        <v>0</v>
      </c>
      <c r="D73" s="379">
        <v>0</v>
      </c>
      <c r="E73" s="106" t="s">
        <v>9</v>
      </c>
      <c r="F73" s="307">
        <v>0</v>
      </c>
      <c r="G73" s="307">
        <v>0</v>
      </c>
      <c r="H73" s="307">
        <v>0</v>
      </c>
      <c r="I73" s="307">
        <v>0</v>
      </c>
      <c r="J73" s="307">
        <v>0</v>
      </c>
      <c r="K73" s="307">
        <v>0</v>
      </c>
      <c r="L73" s="307">
        <v>0</v>
      </c>
      <c r="M73" s="307">
        <v>0</v>
      </c>
      <c r="N73" s="307">
        <v>0</v>
      </c>
      <c r="O73" s="307">
        <v>0</v>
      </c>
      <c r="P73" s="307">
        <v>0</v>
      </c>
      <c r="Q73" s="307">
        <v>0</v>
      </c>
      <c r="R73" s="307">
        <f t="shared" si="3"/>
        <v>0</v>
      </c>
    </row>
    <row r="74" spans="2:18" ht="15">
      <c r="B74" s="377"/>
      <c r="C74" s="382"/>
      <c r="D74" s="379"/>
      <c r="E74" s="103" t="s">
        <v>10</v>
      </c>
      <c r="F74" s="306">
        <v>0</v>
      </c>
      <c r="G74" s="306">
        <v>0</v>
      </c>
      <c r="H74" s="306">
        <v>0</v>
      </c>
      <c r="I74" s="306">
        <v>0</v>
      </c>
      <c r="J74" s="306">
        <v>0</v>
      </c>
      <c r="K74" s="306">
        <v>0</v>
      </c>
      <c r="L74" s="306">
        <v>0</v>
      </c>
      <c r="M74" s="306">
        <v>0</v>
      </c>
      <c r="N74" s="306">
        <v>0</v>
      </c>
      <c r="O74" s="306">
        <v>0</v>
      </c>
      <c r="P74" s="306">
        <v>0</v>
      </c>
      <c r="Q74" s="306">
        <v>0</v>
      </c>
      <c r="R74" s="307">
        <f t="shared" si="3"/>
        <v>0</v>
      </c>
    </row>
    <row r="75" spans="2:18" ht="15">
      <c r="B75" s="377" t="s">
        <v>473</v>
      </c>
      <c r="C75" s="380">
        <f>+C28-D75-D77-D79-D81</f>
        <v>0</v>
      </c>
      <c r="D75" s="379">
        <v>0.025</v>
      </c>
      <c r="E75" s="106"/>
      <c r="F75" s="307"/>
      <c r="G75" s="307"/>
      <c r="H75" s="307"/>
      <c r="I75" s="307"/>
      <c r="J75" s="307"/>
      <c r="K75" s="307"/>
      <c r="L75" s="307"/>
      <c r="M75" s="307"/>
      <c r="N75" s="307"/>
      <c r="O75" s="307"/>
      <c r="P75" s="307"/>
      <c r="Q75" s="307"/>
      <c r="R75" s="307"/>
    </row>
    <row r="76" spans="2:18" ht="15">
      <c r="B76" s="377"/>
      <c r="C76" s="381"/>
      <c r="D76" s="379"/>
      <c r="E76" s="103"/>
      <c r="F76" s="306"/>
      <c r="G76" s="306"/>
      <c r="H76" s="306"/>
      <c r="I76" s="306"/>
      <c r="J76" s="306"/>
      <c r="K76" s="306"/>
      <c r="L76" s="306"/>
      <c r="M76" s="306"/>
      <c r="N76" s="306"/>
      <c r="O76" s="306"/>
      <c r="P76" s="306"/>
      <c r="Q76" s="306"/>
      <c r="R76" s="307"/>
    </row>
    <row r="77" spans="2:18" ht="15">
      <c r="B77" s="377" t="s">
        <v>474</v>
      </c>
      <c r="C77" s="381"/>
      <c r="D77" s="379">
        <v>0.025</v>
      </c>
      <c r="E77" s="106"/>
      <c r="F77" s="307"/>
      <c r="G77" s="307"/>
      <c r="H77" s="307"/>
      <c r="I77" s="307"/>
      <c r="J77" s="307"/>
      <c r="K77" s="307"/>
      <c r="L77" s="307"/>
      <c r="M77" s="307"/>
      <c r="N77" s="307"/>
      <c r="O77" s="307"/>
      <c r="P77" s="307"/>
      <c r="Q77" s="307"/>
      <c r="R77" s="307"/>
    </row>
    <row r="78" spans="2:18" ht="15">
      <c r="B78" s="377"/>
      <c r="C78" s="381"/>
      <c r="D78" s="379"/>
      <c r="E78" s="103"/>
      <c r="F78" s="306"/>
      <c r="G78" s="306"/>
      <c r="H78" s="306"/>
      <c r="I78" s="306"/>
      <c r="J78" s="306"/>
      <c r="K78" s="306"/>
      <c r="L78" s="306"/>
      <c r="M78" s="306"/>
      <c r="N78" s="306"/>
      <c r="O78" s="306"/>
      <c r="P78" s="306"/>
      <c r="Q78" s="306"/>
      <c r="R78" s="307"/>
    </row>
    <row r="79" spans="2:18" ht="15">
      <c r="B79" s="377" t="s">
        <v>475</v>
      </c>
      <c r="C79" s="381"/>
      <c r="D79" s="379">
        <v>0.025</v>
      </c>
      <c r="E79" s="106"/>
      <c r="F79" s="307"/>
      <c r="G79" s="307"/>
      <c r="H79" s="307"/>
      <c r="I79" s="307"/>
      <c r="J79" s="307"/>
      <c r="K79" s="307"/>
      <c r="L79" s="307"/>
      <c r="M79" s="307"/>
      <c r="N79" s="307"/>
      <c r="O79" s="307"/>
      <c r="P79" s="307"/>
      <c r="Q79" s="307"/>
      <c r="R79" s="307"/>
    </row>
    <row r="80" spans="2:18" ht="15">
      <c r="B80" s="377"/>
      <c r="C80" s="381"/>
      <c r="D80" s="379"/>
      <c r="E80" s="103"/>
      <c r="F80" s="306"/>
      <c r="G80" s="306"/>
      <c r="H80" s="306"/>
      <c r="I80" s="306"/>
      <c r="J80" s="306"/>
      <c r="K80" s="306"/>
      <c r="L80" s="306"/>
      <c r="M80" s="306"/>
      <c r="N80" s="306"/>
      <c r="O80" s="306"/>
      <c r="P80" s="306"/>
      <c r="Q80" s="306"/>
      <c r="R80" s="307"/>
    </row>
    <row r="81" spans="2:18" ht="15">
      <c r="B81" s="377" t="s">
        <v>476</v>
      </c>
      <c r="C81" s="381"/>
      <c r="D81" s="379">
        <v>0.025</v>
      </c>
      <c r="E81" s="106"/>
      <c r="F81" s="307"/>
      <c r="G81" s="307"/>
      <c r="H81" s="307"/>
      <c r="I81" s="307"/>
      <c r="J81" s="307"/>
      <c r="K81" s="307"/>
      <c r="L81" s="307"/>
      <c r="M81" s="307"/>
      <c r="N81" s="307"/>
      <c r="O81" s="307"/>
      <c r="P81" s="307"/>
      <c r="Q81" s="307"/>
      <c r="R81" s="307"/>
    </row>
    <row r="82" spans="2:18" ht="15">
      <c r="B82" s="377"/>
      <c r="C82" s="382"/>
      <c r="D82" s="379"/>
      <c r="E82" s="103"/>
      <c r="F82" s="306"/>
      <c r="G82" s="306"/>
      <c r="H82" s="306"/>
      <c r="I82" s="306"/>
      <c r="J82" s="306"/>
      <c r="K82" s="306"/>
      <c r="L82" s="306"/>
      <c r="M82" s="306"/>
      <c r="N82" s="306"/>
      <c r="O82" s="306"/>
      <c r="P82" s="306"/>
      <c r="Q82" s="306"/>
      <c r="R82" s="307"/>
    </row>
    <row r="83" spans="2:18" ht="15">
      <c r="B83" s="377" t="s">
        <v>477</v>
      </c>
      <c r="C83" s="380">
        <f>+C34-D83-D85</f>
        <v>0</v>
      </c>
      <c r="D83" s="379">
        <v>0.025</v>
      </c>
      <c r="E83" s="106"/>
      <c r="F83" s="307"/>
      <c r="G83" s="307"/>
      <c r="H83" s="307"/>
      <c r="I83" s="307"/>
      <c r="J83" s="307"/>
      <c r="K83" s="307"/>
      <c r="L83" s="307"/>
      <c r="M83" s="307"/>
      <c r="N83" s="307"/>
      <c r="O83" s="307"/>
      <c r="P83" s="307"/>
      <c r="Q83" s="307"/>
      <c r="R83" s="307"/>
    </row>
    <row r="84" spans="2:18" ht="15">
      <c r="B84" s="377"/>
      <c r="C84" s="381"/>
      <c r="D84" s="379"/>
      <c r="E84" s="103"/>
      <c r="F84" s="306"/>
      <c r="G84" s="306"/>
      <c r="H84" s="306"/>
      <c r="I84" s="306"/>
      <c r="J84" s="306"/>
      <c r="K84" s="306"/>
      <c r="L84" s="306"/>
      <c r="M84" s="306"/>
      <c r="N84" s="306"/>
      <c r="O84" s="306"/>
      <c r="P84" s="306"/>
      <c r="Q84" s="306"/>
      <c r="R84" s="307"/>
    </row>
    <row r="85" spans="2:18" ht="15">
      <c r="B85" s="377" t="s">
        <v>478</v>
      </c>
      <c r="C85" s="381"/>
      <c r="D85" s="379">
        <v>0.025</v>
      </c>
      <c r="E85" s="106"/>
      <c r="F85" s="307"/>
      <c r="G85" s="307"/>
      <c r="H85" s="307"/>
      <c r="I85" s="307"/>
      <c r="J85" s="307"/>
      <c r="K85" s="307"/>
      <c r="L85" s="307"/>
      <c r="M85" s="307"/>
      <c r="N85" s="307"/>
      <c r="O85" s="307"/>
      <c r="P85" s="307"/>
      <c r="Q85" s="307"/>
      <c r="R85" s="307"/>
    </row>
    <row r="86" spans="2:18" ht="15">
      <c r="B86" s="377"/>
      <c r="C86" s="382"/>
      <c r="D86" s="379"/>
      <c r="E86" s="103"/>
      <c r="F86" s="306"/>
      <c r="G86" s="306"/>
      <c r="H86" s="306"/>
      <c r="I86" s="306"/>
      <c r="J86" s="306"/>
      <c r="K86" s="306"/>
      <c r="L86" s="306"/>
      <c r="M86" s="306"/>
      <c r="N86" s="306"/>
      <c r="O86" s="306"/>
      <c r="P86" s="306"/>
      <c r="Q86" s="306"/>
      <c r="R86" s="307"/>
    </row>
    <row r="87" spans="2:18" ht="15">
      <c r="B87" s="377" t="s">
        <v>479</v>
      </c>
      <c r="C87" s="380">
        <f>C40-D87-D89-D91-D93</f>
        <v>0</v>
      </c>
      <c r="D87" s="378">
        <v>0.0125</v>
      </c>
      <c r="E87" s="106"/>
      <c r="F87" s="307"/>
      <c r="G87" s="307"/>
      <c r="H87" s="307"/>
      <c r="I87" s="307"/>
      <c r="J87" s="307"/>
      <c r="K87" s="307"/>
      <c r="L87" s="307"/>
      <c r="M87" s="307"/>
      <c r="N87" s="307"/>
      <c r="O87" s="307"/>
      <c r="P87" s="307"/>
      <c r="Q87" s="307"/>
      <c r="R87" s="307"/>
    </row>
    <row r="88" spans="2:18" ht="15">
      <c r="B88" s="377"/>
      <c r="C88" s="381"/>
      <c r="D88" s="378"/>
      <c r="E88" s="103"/>
      <c r="F88" s="306"/>
      <c r="G88" s="306"/>
      <c r="H88" s="306"/>
      <c r="I88" s="306"/>
      <c r="J88" s="306"/>
      <c r="K88" s="306"/>
      <c r="L88" s="306"/>
      <c r="M88" s="306"/>
      <c r="N88" s="306"/>
      <c r="O88" s="306"/>
      <c r="P88" s="306"/>
      <c r="Q88" s="306"/>
      <c r="R88" s="307"/>
    </row>
    <row r="89" spans="2:18" ht="15">
      <c r="B89" s="377" t="s">
        <v>480</v>
      </c>
      <c r="C89" s="381"/>
      <c r="D89" s="378">
        <v>0.0125</v>
      </c>
      <c r="E89" s="106"/>
      <c r="F89" s="307"/>
      <c r="G89" s="307"/>
      <c r="H89" s="307"/>
      <c r="I89" s="307"/>
      <c r="J89" s="307"/>
      <c r="K89" s="307"/>
      <c r="L89" s="307"/>
      <c r="M89" s="307"/>
      <c r="N89" s="307"/>
      <c r="O89" s="307"/>
      <c r="P89" s="307"/>
      <c r="Q89" s="307"/>
      <c r="R89" s="307"/>
    </row>
    <row r="90" spans="2:18" ht="15">
      <c r="B90" s="377"/>
      <c r="C90" s="381"/>
      <c r="D90" s="378"/>
      <c r="E90" s="103"/>
      <c r="F90" s="306"/>
      <c r="G90" s="306"/>
      <c r="H90" s="306"/>
      <c r="I90" s="306"/>
      <c r="J90" s="306"/>
      <c r="K90" s="306"/>
      <c r="L90" s="306"/>
      <c r="M90" s="306"/>
      <c r="N90" s="306"/>
      <c r="O90" s="306"/>
      <c r="P90" s="306"/>
      <c r="Q90" s="306"/>
      <c r="R90" s="307"/>
    </row>
    <row r="91" spans="2:18" ht="15">
      <c r="B91" s="377" t="s">
        <v>481</v>
      </c>
      <c r="C91" s="381"/>
      <c r="D91" s="378">
        <v>0.0125</v>
      </c>
      <c r="E91" s="106"/>
      <c r="F91" s="307"/>
      <c r="G91" s="307"/>
      <c r="H91" s="307"/>
      <c r="I91" s="307"/>
      <c r="J91" s="307"/>
      <c r="K91" s="307"/>
      <c r="L91" s="307"/>
      <c r="M91" s="307"/>
      <c r="N91" s="307"/>
      <c r="O91" s="307"/>
      <c r="P91" s="307"/>
      <c r="Q91" s="307"/>
      <c r="R91" s="307"/>
    </row>
    <row r="92" spans="2:18" ht="15">
      <c r="B92" s="377"/>
      <c r="C92" s="381"/>
      <c r="D92" s="378"/>
      <c r="E92" s="103"/>
      <c r="F92" s="306"/>
      <c r="G92" s="306"/>
      <c r="H92" s="306"/>
      <c r="I92" s="306"/>
      <c r="J92" s="306"/>
      <c r="K92" s="306"/>
      <c r="L92" s="306"/>
      <c r="M92" s="306"/>
      <c r="N92" s="306"/>
      <c r="O92" s="306"/>
      <c r="P92" s="306"/>
      <c r="Q92" s="306"/>
      <c r="R92" s="307"/>
    </row>
    <row r="93" spans="2:18" ht="15">
      <c r="B93" s="377" t="s">
        <v>482</v>
      </c>
      <c r="C93" s="381"/>
      <c r="D93" s="378">
        <v>0.0125</v>
      </c>
      <c r="E93" s="106"/>
      <c r="F93" s="307"/>
      <c r="G93" s="307"/>
      <c r="H93" s="307"/>
      <c r="I93" s="307"/>
      <c r="J93" s="307"/>
      <c r="K93" s="307"/>
      <c r="L93" s="307"/>
      <c r="M93" s="307"/>
      <c r="N93" s="307"/>
      <c r="O93" s="307"/>
      <c r="P93" s="307"/>
      <c r="Q93" s="307"/>
      <c r="R93" s="307"/>
    </row>
    <row r="94" spans="2:18" ht="15">
      <c r="B94" s="377"/>
      <c r="C94" s="382"/>
      <c r="D94" s="378"/>
      <c r="E94" s="103"/>
      <c r="F94" s="306"/>
      <c r="G94" s="306"/>
      <c r="H94" s="306"/>
      <c r="I94" s="306"/>
      <c r="J94" s="306"/>
      <c r="K94" s="306"/>
      <c r="L94" s="306"/>
      <c r="M94" s="306"/>
      <c r="N94" s="306"/>
      <c r="O94" s="306"/>
      <c r="P94" s="306"/>
      <c r="Q94" s="306"/>
      <c r="R94" s="307"/>
    </row>
    <row r="95" spans="2:18" ht="15">
      <c r="B95" s="377" t="s">
        <v>483</v>
      </c>
      <c r="C95" s="380">
        <f>C52-D95</f>
        <v>0</v>
      </c>
      <c r="D95" s="379">
        <v>0.05</v>
      </c>
      <c r="E95" s="106"/>
      <c r="F95" s="307"/>
      <c r="G95" s="307"/>
      <c r="H95" s="307"/>
      <c r="I95" s="307"/>
      <c r="J95" s="307"/>
      <c r="K95" s="307"/>
      <c r="L95" s="307"/>
      <c r="M95" s="307"/>
      <c r="N95" s="307"/>
      <c r="O95" s="307"/>
      <c r="P95" s="307"/>
      <c r="Q95" s="307"/>
      <c r="R95" s="307"/>
    </row>
    <row r="96" spans="2:18" ht="15">
      <c r="B96" s="377"/>
      <c r="C96" s="382"/>
      <c r="D96" s="379"/>
      <c r="E96" s="103"/>
      <c r="F96" s="306"/>
      <c r="G96" s="306"/>
      <c r="H96" s="306"/>
      <c r="I96" s="306"/>
      <c r="J96" s="306"/>
      <c r="K96" s="306"/>
      <c r="L96" s="306"/>
      <c r="M96" s="306"/>
      <c r="N96" s="306"/>
      <c r="O96" s="306"/>
      <c r="P96" s="306"/>
      <c r="Q96" s="306"/>
      <c r="R96" s="307"/>
    </row>
    <row r="98" spans="3:4" ht="15">
      <c r="C98" s="308">
        <f>SUM(C67:C96)</f>
        <v>0</v>
      </c>
      <c r="D98" s="308">
        <f>SUM(D67:D96)</f>
        <v>1</v>
      </c>
    </row>
  </sheetData>
  <sheetProtection/>
  <mergeCells count="70">
    <mergeCell ref="X1:AK1"/>
    <mergeCell ref="H1:U1"/>
    <mergeCell ref="B65:B66"/>
    <mergeCell ref="D65:D66"/>
    <mergeCell ref="E65:R65"/>
    <mergeCell ref="B67:B68"/>
    <mergeCell ref="D67:D68"/>
    <mergeCell ref="C10:C15"/>
    <mergeCell ref="C16:C21"/>
    <mergeCell ref="C22:C27"/>
    <mergeCell ref="A10:A15"/>
    <mergeCell ref="B10:B15"/>
    <mergeCell ref="A16:A21"/>
    <mergeCell ref="B16:B21"/>
    <mergeCell ref="A22:A27"/>
    <mergeCell ref="B22:B27"/>
    <mergeCell ref="A28:A33"/>
    <mergeCell ref="B28:B33"/>
    <mergeCell ref="A34:A39"/>
    <mergeCell ref="B34:B39"/>
    <mergeCell ref="A40:A45"/>
    <mergeCell ref="B40:B45"/>
    <mergeCell ref="A46:A51"/>
    <mergeCell ref="B46:B51"/>
    <mergeCell ref="A52:A57"/>
    <mergeCell ref="B52:B57"/>
    <mergeCell ref="A3:D3"/>
    <mergeCell ref="A4:D4"/>
    <mergeCell ref="A5:D5"/>
    <mergeCell ref="A6:D6"/>
    <mergeCell ref="C46:C51"/>
    <mergeCell ref="C52:C57"/>
    <mergeCell ref="B69:B70"/>
    <mergeCell ref="D69:D70"/>
    <mergeCell ref="B71:B72"/>
    <mergeCell ref="D71:D72"/>
    <mergeCell ref="B73:B74"/>
    <mergeCell ref="D73:D74"/>
    <mergeCell ref="C67:C70"/>
    <mergeCell ref="C71:C72"/>
    <mergeCell ref="C73:C74"/>
    <mergeCell ref="D85:D86"/>
    <mergeCell ref="C75:C82"/>
    <mergeCell ref="C83:C86"/>
    <mergeCell ref="B75:B76"/>
    <mergeCell ref="D75:D76"/>
    <mergeCell ref="B77:B78"/>
    <mergeCell ref="D77:D78"/>
    <mergeCell ref="B79:B80"/>
    <mergeCell ref="D79:D80"/>
    <mergeCell ref="D87:D88"/>
    <mergeCell ref="B89:B90"/>
    <mergeCell ref="D89:D90"/>
    <mergeCell ref="B91:B92"/>
    <mergeCell ref="D91:D92"/>
    <mergeCell ref="B81:B82"/>
    <mergeCell ref="D81:D82"/>
    <mergeCell ref="B83:B84"/>
    <mergeCell ref="D83:D84"/>
    <mergeCell ref="B85:B86"/>
    <mergeCell ref="C28:C33"/>
    <mergeCell ref="C34:C39"/>
    <mergeCell ref="C40:C45"/>
    <mergeCell ref="B93:B94"/>
    <mergeCell ref="D93:D94"/>
    <mergeCell ref="B95:B96"/>
    <mergeCell ref="D95:D96"/>
    <mergeCell ref="C87:C94"/>
    <mergeCell ref="C95:C96"/>
    <mergeCell ref="B87:B8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X42"/>
  <sheetViews>
    <sheetView zoomScale="40" zoomScaleNormal="40" zoomScalePageLayoutView="0" workbookViewId="0" topLeftCell="H20">
      <selection activeCell="AV32" sqref="AH32:AV33"/>
    </sheetView>
  </sheetViews>
  <sheetFormatPr defaultColWidth="10.8515625" defaultRowHeight="15"/>
  <cols>
    <col min="1" max="1" width="11.7109375" style="113" customWidth="1"/>
    <col min="2" max="2" width="9.28125" style="113" customWidth="1"/>
    <col min="3" max="3" width="11.140625" style="113" customWidth="1"/>
    <col min="4" max="6" width="8.28125" style="113" customWidth="1"/>
    <col min="7" max="8" width="14.7109375" style="113" customWidth="1"/>
    <col min="9" max="10" width="29.28125" style="113" customWidth="1"/>
    <col min="11" max="11" width="15.7109375" style="113" customWidth="1"/>
    <col min="12" max="12" width="15.28125" style="113" customWidth="1"/>
    <col min="13" max="13" width="17.421875" style="113" customWidth="1"/>
    <col min="14" max="14" width="26.28125" style="113" customWidth="1"/>
    <col min="15" max="16" width="6.28125" style="113" customWidth="1"/>
    <col min="17" max="17" width="7.00390625" style="113" customWidth="1"/>
    <col min="18" max="19" width="6.28125" style="113" customWidth="1"/>
    <col min="20" max="20" width="15.140625" style="113" customWidth="1"/>
    <col min="21" max="21" width="17.00390625" style="113" customWidth="1"/>
    <col min="22" max="33" width="5.421875" style="113" customWidth="1"/>
    <col min="34" max="34" width="7.421875" style="113" customWidth="1"/>
    <col min="35" max="35" width="6.8515625" style="128" customWidth="1"/>
    <col min="36" max="36" width="7.8515625" style="113" customWidth="1"/>
    <col min="37" max="37" width="7.140625" style="113" customWidth="1"/>
    <col min="38" max="45" width="5.8515625" style="113" customWidth="1"/>
    <col min="46" max="47" width="10.8515625" style="113" customWidth="1"/>
    <col min="48" max="48" width="41.8515625" style="113" customWidth="1"/>
    <col min="49" max="50" width="24.421875" style="113" customWidth="1"/>
    <col min="51" max="16384" width="10.8515625" style="113" customWidth="1"/>
  </cols>
  <sheetData>
    <row r="1" spans="1:50" ht="15.75" customHeight="1">
      <c r="A1" s="852" t="s">
        <v>16</v>
      </c>
      <c r="B1" s="853"/>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853"/>
      <c r="AN1" s="853"/>
      <c r="AO1" s="853"/>
      <c r="AP1" s="853"/>
      <c r="AQ1" s="853"/>
      <c r="AR1" s="853"/>
      <c r="AS1" s="853"/>
      <c r="AT1" s="853"/>
      <c r="AU1" s="853"/>
      <c r="AV1" s="854"/>
      <c r="AW1" s="553" t="s">
        <v>18</v>
      </c>
      <c r="AX1" s="553"/>
    </row>
    <row r="2" spans="1:50" ht="15.75" customHeight="1">
      <c r="A2" s="858" t="s">
        <v>17</v>
      </c>
      <c r="B2" s="859"/>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59"/>
      <c r="AN2" s="859"/>
      <c r="AO2" s="859"/>
      <c r="AP2" s="859"/>
      <c r="AQ2" s="859"/>
      <c r="AR2" s="859"/>
      <c r="AS2" s="859"/>
      <c r="AT2" s="859"/>
      <c r="AU2" s="859"/>
      <c r="AV2" s="860"/>
      <c r="AW2" s="850" t="s">
        <v>440</v>
      </c>
      <c r="AX2" s="552"/>
    </row>
    <row r="3" spans="1:50" ht="15" customHeight="1">
      <c r="A3" s="861" t="s">
        <v>197</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3"/>
      <c r="AW3" s="850" t="s">
        <v>441</v>
      </c>
      <c r="AX3" s="552"/>
    </row>
    <row r="4" spans="1:50" ht="15.75" customHeight="1">
      <c r="A4" s="852"/>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c r="AC4" s="853"/>
      <c r="AD4" s="853"/>
      <c r="AE4" s="853"/>
      <c r="AF4" s="853"/>
      <c r="AG4" s="853"/>
      <c r="AH4" s="853"/>
      <c r="AI4" s="853"/>
      <c r="AJ4" s="853"/>
      <c r="AK4" s="853"/>
      <c r="AL4" s="853"/>
      <c r="AM4" s="853"/>
      <c r="AN4" s="853"/>
      <c r="AO4" s="853"/>
      <c r="AP4" s="853"/>
      <c r="AQ4" s="853"/>
      <c r="AR4" s="853"/>
      <c r="AS4" s="853"/>
      <c r="AT4" s="853"/>
      <c r="AU4" s="853"/>
      <c r="AV4" s="854"/>
      <c r="AW4" s="851" t="s">
        <v>178</v>
      </c>
      <c r="AX4" s="851"/>
    </row>
    <row r="5" spans="1:50" ht="15" customHeight="1">
      <c r="A5" s="814" t="s">
        <v>176</v>
      </c>
      <c r="B5" s="815"/>
      <c r="C5" s="815"/>
      <c r="D5" s="815"/>
      <c r="E5" s="815"/>
      <c r="F5" s="815"/>
      <c r="G5" s="815"/>
      <c r="H5" s="815"/>
      <c r="I5" s="815"/>
      <c r="J5" s="815"/>
      <c r="K5" s="815"/>
      <c r="L5" s="815"/>
      <c r="M5" s="815"/>
      <c r="N5" s="815"/>
      <c r="O5" s="815"/>
      <c r="P5" s="815"/>
      <c r="Q5" s="815"/>
      <c r="R5" s="815"/>
      <c r="S5" s="815"/>
      <c r="T5" s="815"/>
      <c r="U5" s="815"/>
      <c r="V5" s="815"/>
      <c r="W5" s="815"/>
      <c r="X5" s="815"/>
      <c r="Y5" s="815"/>
      <c r="Z5" s="815"/>
      <c r="AA5" s="815"/>
      <c r="AB5" s="815"/>
      <c r="AC5" s="815"/>
      <c r="AD5" s="815"/>
      <c r="AE5" s="815"/>
      <c r="AF5" s="815"/>
      <c r="AG5" s="816"/>
      <c r="AH5" s="834" t="s">
        <v>69</v>
      </c>
      <c r="AI5" s="835"/>
      <c r="AJ5" s="835"/>
      <c r="AK5" s="835"/>
      <c r="AL5" s="835"/>
      <c r="AM5" s="835"/>
      <c r="AN5" s="835"/>
      <c r="AO5" s="835"/>
      <c r="AP5" s="835"/>
      <c r="AQ5" s="835"/>
      <c r="AR5" s="835"/>
      <c r="AS5" s="835"/>
      <c r="AT5" s="835"/>
      <c r="AU5" s="836"/>
      <c r="AV5" s="830" t="s">
        <v>300</v>
      </c>
      <c r="AW5" s="830" t="s">
        <v>301</v>
      </c>
      <c r="AX5" s="830" t="s">
        <v>302</v>
      </c>
    </row>
    <row r="6" spans="1:50" ht="15" customHeight="1">
      <c r="A6" s="817" t="s">
        <v>71</v>
      </c>
      <c r="B6" s="817"/>
      <c r="C6" s="817"/>
      <c r="D6" s="818">
        <v>44686</v>
      </c>
      <c r="E6" s="819"/>
      <c r="F6" s="817" t="s">
        <v>67</v>
      </c>
      <c r="G6" s="817"/>
      <c r="H6" s="820" t="s">
        <v>70</v>
      </c>
      <c r="I6" s="820"/>
      <c r="J6" s="125"/>
      <c r="K6" s="834"/>
      <c r="L6" s="835"/>
      <c r="M6" s="835"/>
      <c r="N6" s="835"/>
      <c r="O6" s="835"/>
      <c r="P6" s="835"/>
      <c r="Q6" s="835"/>
      <c r="R6" s="835"/>
      <c r="S6" s="835"/>
      <c r="T6" s="835"/>
      <c r="U6" s="835"/>
      <c r="V6" s="114"/>
      <c r="W6" s="114"/>
      <c r="X6" s="114"/>
      <c r="Y6" s="114"/>
      <c r="Z6" s="114"/>
      <c r="AA6" s="114"/>
      <c r="AB6" s="114"/>
      <c r="AC6" s="114"/>
      <c r="AD6" s="114"/>
      <c r="AE6" s="114"/>
      <c r="AF6" s="114"/>
      <c r="AG6" s="115"/>
      <c r="AH6" s="837"/>
      <c r="AI6" s="838"/>
      <c r="AJ6" s="838"/>
      <c r="AK6" s="838"/>
      <c r="AL6" s="838"/>
      <c r="AM6" s="838"/>
      <c r="AN6" s="838"/>
      <c r="AO6" s="838"/>
      <c r="AP6" s="838"/>
      <c r="AQ6" s="838"/>
      <c r="AR6" s="838"/>
      <c r="AS6" s="838"/>
      <c r="AT6" s="838"/>
      <c r="AU6" s="839"/>
      <c r="AV6" s="831"/>
      <c r="AW6" s="831"/>
      <c r="AX6" s="831"/>
    </row>
    <row r="7" spans="1:50" ht="15" customHeight="1">
      <c r="A7" s="817"/>
      <c r="B7" s="817"/>
      <c r="C7" s="817"/>
      <c r="D7" s="819"/>
      <c r="E7" s="819"/>
      <c r="F7" s="817"/>
      <c r="G7" s="817"/>
      <c r="H7" s="820" t="s">
        <v>68</v>
      </c>
      <c r="I7" s="820"/>
      <c r="J7" s="125"/>
      <c r="K7" s="837"/>
      <c r="L7" s="838"/>
      <c r="M7" s="838"/>
      <c r="N7" s="838"/>
      <c r="O7" s="838"/>
      <c r="P7" s="838"/>
      <c r="Q7" s="838"/>
      <c r="R7" s="838"/>
      <c r="S7" s="838"/>
      <c r="T7" s="838"/>
      <c r="U7" s="838"/>
      <c r="V7" s="116"/>
      <c r="W7" s="116"/>
      <c r="X7" s="116"/>
      <c r="Y7" s="116"/>
      <c r="Z7" s="116"/>
      <c r="AA7" s="116"/>
      <c r="AB7" s="116"/>
      <c r="AC7" s="116"/>
      <c r="AD7" s="116"/>
      <c r="AE7" s="116"/>
      <c r="AF7" s="116"/>
      <c r="AG7" s="117"/>
      <c r="AH7" s="837"/>
      <c r="AI7" s="838"/>
      <c r="AJ7" s="838"/>
      <c r="AK7" s="838"/>
      <c r="AL7" s="838"/>
      <c r="AM7" s="838"/>
      <c r="AN7" s="838"/>
      <c r="AO7" s="838"/>
      <c r="AP7" s="838"/>
      <c r="AQ7" s="838"/>
      <c r="AR7" s="838"/>
      <c r="AS7" s="838"/>
      <c r="AT7" s="838"/>
      <c r="AU7" s="839"/>
      <c r="AV7" s="831"/>
      <c r="AW7" s="831"/>
      <c r="AX7" s="831"/>
    </row>
    <row r="8" spans="1:50" ht="15" customHeight="1">
      <c r="A8" s="817"/>
      <c r="B8" s="817"/>
      <c r="C8" s="817"/>
      <c r="D8" s="819"/>
      <c r="E8" s="819"/>
      <c r="F8" s="817"/>
      <c r="G8" s="817"/>
      <c r="H8" s="820" t="s">
        <v>69</v>
      </c>
      <c r="I8" s="820"/>
      <c r="J8" s="125" t="s">
        <v>412</v>
      </c>
      <c r="K8" s="840"/>
      <c r="L8" s="841"/>
      <c r="M8" s="841"/>
      <c r="N8" s="841"/>
      <c r="O8" s="841"/>
      <c r="P8" s="841"/>
      <c r="Q8" s="841"/>
      <c r="R8" s="841"/>
      <c r="S8" s="841"/>
      <c r="T8" s="841"/>
      <c r="U8" s="841"/>
      <c r="V8" s="118"/>
      <c r="W8" s="118"/>
      <c r="X8" s="118"/>
      <c r="Y8" s="118"/>
      <c r="Z8" s="118"/>
      <c r="AA8" s="118"/>
      <c r="AB8" s="118"/>
      <c r="AC8" s="118"/>
      <c r="AD8" s="118"/>
      <c r="AE8" s="118"/>
      <c r="AF8" s="118"/>
      <c r="AG8" s="119"/>
      <c r="AH8" s="837"/>
      <c r="AI8" s="838"/>
      <c r="AJ8" s="838"/>
      <c r="AK8" s="838"/>
      <c r="AL8" s="838"/>
      <c r="AM8" s="838"/>
      <c r="AN8" s="838"/>
      <c r="AO8" s="838"/>
      <c r="AP8" s="838"/>
      <c r="AQ8" s="838"/>
      <c r="AR8" s="838"/>
      <c r="AS8" s="838"/>
      <c r="AT8" s="838"/>
      <c r="AU8" s="839"/>
      <c r="AV8" s="831"/>
      <c r="AW8" s="831"/>
      <c r="AX8" s="831"/>
    </row>
    <row r="9" spans="1:50" ht="15" customHeight="1">
      <c r="A9" s="855" t="s">
        <v>173</v>
      </c>
      <c r="B9" s="856"/>
      <c r="C9" s="857"/>
      <c r="D9" s="824" t="s">
        <v>118</v>
      </c>
      <c r="E9" s="825"/>
      <c r="F9" s="825"/>
      <c r="G9" s="825"/>
      <c r="H9" s="825"/>
      <c r="I9" s="825"/>
      <c r="J9" s="825"/>
      <c r="K9" s="826"/>
      <c r="L9" s="826"/>
      <c r="M9" s="826"/>
      <c r="N9" s="826"/>
      <c r="O9" s="826"/>
      <c r="P9" s="826"/>
      <c r="Q9" s="826"/>
      <c r="R9" s="826"/>
      <c r="S9" s="826"/>
      <c r="T9" s="826"/>
      <c r="U9" s="826"/>
      <c r="V9" s="826"/>
      <c r="W9" s="826"/>
      <c r="X9" s="826"/>
      <c r="Y9" s="826"/>
      <c r="Z9" s="826"/>
      <c r="AA9" s="826"/>
      <c r="AB9" s="826"/>
      <c r="AC9" s="826"/>
      <c r="AD9" s="826"/>
      <c r="AE9" s="826"/>
      <c r="AF9" s="826"/>
      <c r="AG9" s="827"/>
      <c r="AH9" s="837"/>
      <c r="AI9" s="838"/>
      <c r="AJ9" s="838"/>
      <c r="AK9" s="838"/>
      <c r="AL9" s="838"/>
      <c r="AM9" s="838"/>
      <c r="AN9" s="838"/>
      <c r="AO9" s="838"/>
      <c r="AP9" s="838"/>
      <c r="AQ9" s="838"/>
      <c r="AR9" s="838"/>
      <c r="AS9" s="838"/>
      <c r="AT9" s="838"/>
      <c r="AU9" s="839"/>
      <c r="AV9" s="831"/>
      <c r="AW9" s="831"/>
      <c r="AX9" s="831"/>
    </row>
    <row r="10" spans="1:50" ht="15" customHeight="1">
      <c r="A10" s="821" t="s">
        <v>289</v>
      </c>
      <c r="B10" s="822"/>
      <c r="C10" s="823"/>
      <c r="D10" s="828" t="s">
        <v>521</v>
      </c>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7"/>
      <c r="AH10" s="840"/>
      <c r="AI10" s="841"/>
      <c r="AJ10" s="841"/>
      <c r="AK10" s="841"/>
      <c r="AL10" s="841"/>
      <c r="AM10" s="841"/>
      <c r="AN10" s="841"/>
      <c r="AO10" s="841"/>
      <c r="AP10" s="841"/>
      <c r="AQ10" s="841"/>
      <c r="AR10" s="841"/>
      <c r="AS10" s="841"/>
      <c r="AT10" s="841"/>
      <c r="AU10" s="842"/>
      <c r="AV10" s="831"/>
      <c r="AW10" s="831"/>
      <c r="AX10" s="831"/>
    </row>
    <row r="11" spans="1:50" ht="39.75" customHeight="1">
      <c r="A11" s="847" t="s">
        <v>169</v>
      </c>
      <c r="B11" s="848"/>
      <c r="C11" s="848"/>
      <c r="D11" s="848"/>
      <c r="E11" s="848"/>
      <c r="F11" s="849"/>
      <c r="G11" s="847" t="s">
        <v>280</v>
      </c>
      <c r="H11" s="849"/>
      <c r="I11" s="830" t="s">
        <v>181</v>
      </c>
      <c r="J11" s="830" t="s">
        <v>281</v>
      </c>
      <c r="K11" s="830" t="s">
        <v>332</v>
      </c>
      <c r="L11" s="830" t="s">
        <v>376</v>
      </c>
      <c r="M11" s="830" t="s">
        <v>168</v>
      </c>
      <c r="N11" s="830" t="s">
        <v>184</v>
      </c>
      <c r="O11" s="847" t="s">
        <v>286</v>
      </c>
      <c r="P11" s="848"/>
      <c r="Q11" s="848"/>
      <c r="R11" s="848"/>
      <c r="S11" s="849"/>
      <c r="T11" s="830" t="s">
        <v>175</v>
      </c>
      <c r="U11" s="830" t="s">
        <v>287</v>
      </c>
      <c r="V11" s="814" t="s">
        <v>384</v>
      </c>
      <c r="W11" s="815"/>
      <c r="X11" s="815"/>
      <c r="Y11" s="815"/>
      <c r="Z11" s="815"/>
      <c r="AA11" s="815"/>
      <c r="AB11" s="815"/>
      <c r="AC11" s="815"/>
      <c r="AD11" s="815"/>
      <c r="AE11" s="815"/>
      <c r="AF11" s="815"/>
      <c r="AG11" s="816"/>
      <c r="AH11" s="814" t="s">
        <v>87</v>
      </c>
      <c r="AI11" s="815"/>
      <c r="AJ11" s="815"/>
      <c r="AK11" s="815"/>
      <c r="AL11" s="815"/>
      <c r="AM11" s="815"/>
      <c r="AN11" s="815"/>
      <c r="AO11" s="815"/>
      <c r="AP11" s="815"/>
      <c r="AQ11" s="815"/>
      <c r="AR11" s="815"/>
      <c r="AS11" s="816"/>
      <c r="AT11" s="847" t="s">
        <v>8</v>
      </c>
      <c r="AU11" s="849"/>
      <c r="AV11" s="831"/>
      <c r="AW11" s="831"/>
      <c r="AX11" s="831"/>
    </row>
    <row r="12" spans="1:50" ht="42.75">
      <c r="A12" s="120" t="s">
        <v>170</v>
      </c>
      <c r="B12" s="120" t="s">
        <v>171</v>
      </c>
      <c r="C12" s="120" t="s">
        <v>172</v>
      </c>
      <c r="D12" s="120" t="s">
        <v>180</v>
      </c>
      <c r="E12" s="120" t="s">
        <v>187</v>
      </c>
      <c r="F12" s="120" t="s">
        <v>188</v>
      </c>
      <c r="G12" s="120" t="s">
        <v>279</v>
      </c>
      <c r="H12" s="120" t="s">
        <v>186</v>
      </c>
      <c r="I12" s="832"/>
      <c r="J12" s="832"/>
      <c r="K12" s="832"/>
      <c r="L12" s="832"/>
      <c r="M12" s="832"/>
      <c r="N12" s="832"/>
      <c r="O12" s="120">
        <v>2020</v>
      </c>
      <c r="P12" s="120">
        <v>2021</v>
      </c>
      <c r="Q12" s="120">
        <v>2022</v>
      </c>
      <c r="R12" s="120">
        <v>2023</v>
      </c>
      <c r="S12" s="120">
        <v>2024</v>
      </c>
      <c r="T12" s="832"/>
      <c r="U12" s="832"/>
      <c r="V12" s="126" t="s">
        <v>39</v>
      </c>
      <c r="W12" s="126" t="s">
        <v>40</v>
      </c>
      <c r="X12" s="126" t="s">
        <v>41</v>
      </c>
      <c r="Y12" s="126" t="s">
        <v>42</v>
      </c>
      <c r="Z12" s="126" t="s">
        <v>43</v>
      </c>
      <c r="AA12" s="126" t="s">
        <v>44</v>
      </c>
      <c r="AB12" s="126" t="s">
        <v>45</v>
      </c>
      <c r="AC12" s="126" t="s">
        <v>46</v>
      </c>
      <c r="AD12" s="126" t="s">
        <v>47</v>
      </c>
      <c r="AE12" s="126" t="s">
        <v>48</v>
      </c>
      <c r="AF12" s="126" t="s">
        <v>49</v>
      </c>
      <c r="AG12" s="126" t="s">
        <v>50</v>
      </c>
      <c r="AH12" s="126" t="s">
        <v>39</v>
      </c>
      <c r="AI12" s="348" t="s">
        <v>40</v>
      </c>
      <c r="AJ12" s="126" t="s">
        <v>41</v>
      </c>
      <c r="AK12" s="126" t="s">
        <v>42</v>
      </c>
      <c r="AL12" s="126" t="s">
        <v>43</v>
      </c>
      <c r="AM12" s="126" t="s">
        <v>44</v>
      </c>
      <c r="AN12" s="126" t="s">
        <v>45</v>
      </c>
      <c r="AO12" s="126" t="s">
        <v>46</v>
      </c>
      <c r="AP12" s="126" t="s">
        <v>47</v>
      </c>
      <c r="AQ12" s="126" t="s">
        <v>48</v>
      </c>
      <c r="AR12" s="126" t="s">
        <v>49</v>
      </c>
      <c r="AS12" s="126" t="s">
        <v>50</v>
      </c>
      <c r="AT12" s="120" t="s">
        <v>88</v>
      </c>
      <c r="AU12" s="120" t="s">
        <v>89</v>
      </c>
      <c r="AV12" s="832"/>
      <c r="AW12" s="832"/>
      <c r="AX12" s="832"/>
    </row>
    <row r="13" spans="1:50" s="315" customFormat="1" ht="130.5" customHeight="1">
      <c r="A13" s="333">
        <v>307</v>
      </c>
      <c r="B13" s="221"/>
      <c r="C13" s="221"/>
      <c r="D13" s="221"/>
      <c r="E13" s="333"/>
      <c r="F13" s="221"/>
      <c r="G13" s="216"/>
      <c r="H13" s="221"/>
      <c r="I13" s="206" t="s">
        <v>492</v>
      </c>
      <c r="J13" s="210" t="s">
        <v>494</v>
      </c>
      <c r="K13" s="221" t="s">
        <v>424</v>
      </c>
      <c r="L13" s="221">
        <v>7</v>
      </c>
      <c r="M13" s="149" t="s">
        <v>511</v>
      </c>
      <c r="N13" s="221"/>
      <c r="O13" s="221">
        <v>1</v>
      </c>
      <c r="P13" s="221">
        <v>3</v>
      </c>
      <c r="Q13" s="221">
        <v>2</v>
      </c>
      <c r="R13" s="221">
        <v>1</v>
      </c>
      <c r="S13" s="221">
        <v>0</v>
      </c>
      <c r="T13" s="221" t="s">
        <v>433</v>
      </c>
      <c r="U13" s="327"/>
      <c r="V13" s="328"/>
      <c r="W13" s="329"/>
      <c r="X13" s="329"/>
      <c r="Y13" s="329"/>
      <c r="Z13" s="329"/>
      <c r="AA13" s="329"/>
      <c r="AB13" s="329"/>
      <c r="AC13" s="329"/>
      <c r="AD13" s="329"/>
      <c r="AE13" s="329"/>
      <c r="AF13" s="329"/>
      <c r="AG13" s="329"/>
      <c r="AH13" s="336">
        <v>0</v>
      </c>
      <c r="AI13" s="336">
        <v>0</v>
      </c>
      <c r="AJ13" s="336">
        <v>0</v>
      </c>
      <c r="AK13" s="336">
        <v>0</v>
      </c>
      <c r="AL13" s="336"/>
      <c r="AM13" s="336"/>
      <c r="AN13" s="336"/>
      <c r="AO13" s="336"/>
      <c r="AP13" s="336"/>
      <c r="AQ13" s="336" t="s">
        <v>579</v>
      </c>
      <c r="AR13" s="336"/>
      <c r="AS13" s="336"/>
      <c r="AT13" s="149"/>
      <c r="AU13" s="330"/>
      <c r="AV13" s="330" t="s">
        <v>532</v>
      </c>
      <c r="AW13" s="330"/>
      <c r="AX13" s="149"/>
    </row>
    <row r="14" spans="1:50" s="315" customFormat="1" ht="127.5">
      <c r="A14" s="333">
        <v>308</v>
      </c>
      <c r="B14" s="221"/>
      <c r="C14" s="221"/>
      <c r="D14" s="221"/>
      <c r="E14" s="333"/>
      <c r="F14" s="221"/>
      <c r="G14" s="216"/>
      <c r="H14" s="221"/>
      <c r="I14" s="206" t="s">
        <v>493</v>
      </c>
      <c r="J14" s="210" t="s">
        <v>495</v>
      </c>
      <c r="K14" s="221" t="s">
        <v>496</v>
      </c>
      <c r="L14" s="221">
        <v>3</v>
      </c>
      <c r="M14" s="149" t="s">
        <v>512</v>
      </c>
      <c r="N14" s="221"/>
      <c r="O14" s="221"/>
      <c r="P14" s="221">
        <v>1</v>
      </c>
      <c r="Q14" s="221">
        <v>2</v>
      </c>
      <c r="R14" s="221">
        <v>3</v>
      </c>
      <c r="S14" s="221">
        <v>3</v>
      </c>
      <c r="T14" s="221" t="s">
        <v>433</v>
      </c>
      <c r="U14" s="327"/>
      <c r="V14" s="328"/>
      <c r="W14" s="329"/>
      <c r="X14" s="329"/>
      <c r="Y14" s="329"/>
      <c r="Z14" s="329"/>
      <c r="AA14" s="329"/>
      <c r="AB14" s="329"/>
      <c r="AC14" s="329"/>
      <c r="AD14" s="329"/>
      <c r="AE14" s="329"/>
      <c r="AF14" s="329"/>
      <c r="AG14" s="329"/>
      <c r="AH14" s="336">
        <v>0</v>
      </c>
      <c r="AI14" s="336">
        <v>0</v>
      </c>
      <c r="AJ14" s="336">
        <v>0</v>
      </c>
      <c r="AK14" s="336">
        <v>0</v>
      </c>
      <c r="AL14" s="336"/>
      <c r="AM14" s="336"/>
      <c r="AN14" s="336"/>
      <c r="AO14" s="336"/>
      <c r="AP14" s="336"/>
      <c r="AQ14" s="336"/>
      <c r="AR14" s="336"/>
      <c r="AS14" s="336"/>
      <c r="AT14" s="149"/>
      <c r="AU14" s="330"/>
      <c r="AV14" s="330" t="s">
        <v>532</v>
      </c>
      <c r="AW14" s="330"/>
      <c r="AX14" s="149"/>
    </row>
    <row r="15" spans="1:50" s="312" customFormat="1" ht="195">
      <c r="A15" s="333"/>
      <c r="B15" s="333"/>
      <c r="C15" s="333">
        <v>327</v>
      </c>
      <c r="D15" s="333">
        <v>35</v>
      </c>
      <c r="E15" s="333"/>
      <c r="F15" s="333"/>
      <c r="G15" s="216"/>
      <c r="H15" s="333"/>
      <c r="I15" s="335" t="s">
        <v>492</v>
      </c>
      <c r="J15" s="209" t="s">
        <v>425</v>
      </c>
      <c r="K15" s="121" t="s">
        <v>424</v>
      </c>
      <c r="L15" s="217">
        <v>35000</v>
      </c>
      <c r="M15" s="217" t="s">
        <v>505</v>
      </c>
      <c r="N15" s="217" t="s">
        <v>529</v>
      </c>
      <c r="O15" s="221">
        <v>4191</v>
      </c>
      <c r="P15" s="221">
        <v>8472</v>
      </c>
      <c r="Q15" s="221">
        <v>8542</v>
      </c>
      <c r="R15" s="221">
        <v>8592</v>
      </c>
      <c r="S15" s="221">
        <v>5203</v>
      </c>
      <c r="T15" s="122" t="s">
        <v>433</v>
      </c>
      <c r="U15" s="217" t="s">
        <v>436</v>
      </c>
      <c r="V15" s="336">
        <v>200</v>
      </c>
      <c r="W15" s="336">
        <v>500</v>
      </c>
      <c r="X15" s="336">
        <v>600</v>
      </c>
      <c r="Y15" s="336">
        <v>700</v>
      </c>
      <c r="Z15" s="336">
        <v>800</v>
      </c>
      <c r="AA15" s="336">
        <v>800</v>
      </c>
      <c r="AB15" s="336">
        <v>800</v>
      </c>
      <c r="AC15" s="336">
        <v>800</v>
      </c>
      <c r="AD15" s="336">
        <v>800</v>
      </c>
      <c r="AE15" s="336">
        <v>800</v>
      </c>
      <c r="AF15" s="336">
        <v>867</v>
      </c>
      <c r="AG15" s="336">
        <v>875</v>
      </c>
      <c r="AH15" s="213">
        <v>224</v>
      </c>
      <c r="AI15" s="213">
        <v>402</v>
      </c>
      <c r="AJ15" s="213">
        <v>1044</v>
      </c>
      <c r="AK15" s="213">
        <v>978</v>
      </c>
      <c r="AL15" s="213"/>
      <c r="AM15" s="213"/>
      <c r="AN15" s="213"/>
      <c r="AO15" s="213"/>
      <c r="AP15" s="213"/>
      <c r="AQ15" s="213"/>
      <c r="AR15" s="213"/>
      <c r="AS15" s="213"/>
      <c r="AT15" s="366">
        <f>SUM(AH15:AS15)</f>
        <v>2648</v>
      </c>
      <c r="AU15" s="355">
        <f>AT15/Q15</f>
        <v>0.309997658627956</v>
      </c>
      <c r="AV15" s="367" t="s">
        <v>530</v>
      </c>
      <c r="AW15" s="212"/>
      <c r="AX15" s="212"/>
    </row>
    <row r="16" spans="1:50" s="312" customFormat="1" ht="90">
      <c r="A16" s="283"/>
      <c r="B16" s="283"/>
      <c r="C16" s="283"/>
      <c r="D16" s="283">
        <v>31</v>
      </c>
      <c r="E16" s="323"/>
      <c r="F16" s="323"/>
      <c r="G16" s="216"/>
      <c r="H16" s="283"/>
      <c r="I16" s="215" t="s">
        <v>484</v>
      </c>
      <c r="J16" s="209" t="s">
        <v>420</v>
      </c>
      <c r="K16" s="121" t="s">
        <v>424</v>
      </c>
      <c r="L16" s="217">
        <v>2770</v>
      </c>
      <c r="M16" s="217" t="s">
        <v>504</v>
      </c>
      <c r="N16" s="217" t="s">
        <v>426</v>
      </c>
      <c r="O16" s="221">
        <v>425</v>
      </c>
      <c r="P16" s="221">
        <v>720</v>
      </c>
      <c r="Q16" s="221">
        <v>700</v>
      </c>
      <c r="R16" s="221">
        <v>700</v>
      </c>
      <c r="S16" s="221">
        <v>225</v>
      </c>
      <c r="T16" s="122" t="s">
        <v>433</v>
      </c>
      <c r="U16" s="217" t="s">
        <v>436</v>
      </c>
      <c r="V16" s="336">
        <v>15</v>
      </c>
      <c r="W16" s="336">
        <v>60</v>
      </c>
      <c r="X16" s="336">
        <v>60</v>
      </c>
      <c r="Y16" s="336">
        <v>60</v>
      </c>
      <c r="Z16" s="336">
        <v>60</v>
      </c>
      <c r="AA16" s="336">
        <v>60</v>
      </c>
      <c r="AB16" s="336">
        <v>60</v>
      </c>
      <c r="AC16" s="336">
        <v>65</v>
      </c>
      <c r="AD16" s="336">
        <v>65</v>
      </c>
      <c r="AE16" s="336">
        <v>65</v>
      </c>
      <c r="AF16" s="336">
        <v>65</v>
      </c>
      <c r="AG16" s="336">
        <v>65</v>
      </c>
      <c r="AH16" s="213">
        <v>22</v>
      </c>
      <c r="AI16" s="213">
        <v>86</v>
      </c>
      <c r="AJ16" s="213">
        <v>106</v>
      </c>
      <c r="AK16" s="213">
        <v>72</v>
      </c>
      <c r="AL16" s="213"/>
      <c r="AM16" s="213"/>
      <c r="AN16" s="213"/>
      <c r="AO16" s="213"/>
      <c r="AP16" s="213"/>
      <c r="AQ16" s="213"/>
      <c r="AR16" s="213"/>
      <c r="AS16" s="213"/>
      <c r="AT16" s="366">
        <f>SUM(AH16:AS16)</f>
        <v>286</v>
      </c>
      <c r="AU16" s="355">
        <f>AT16/Q16</f>
        <v>0.4085714285714286</v>
      </c>
      <c r="AV16" s="367" t="s">
        <v>556</v>
      </c>
      <c r="AW16" s="212"/>
      <c r="AX16" s="212"/>
    </row>
    <row r="17" spans="1:50" s="315" customFormat="1" ht="60">
      <c r="A17" s="323"/>
      <c r="B17" s="121"/>
      <c r="C17" s="121"/>
      <c r="D17" s="121"/>
      <c r="E17" s="121" t="s">
        <v>503</v>
      </c>
      <c r="F17" s="121"/>
      <c r="G17" s="216"/>
      <c r="H17" s="121"/>
      <c r="I17" s="208" t="s">
        <v>513</v>
      </c>
      <c r="J17" s="211" t="s">
        <v>487</v>
      </c>
      <c r="K17" s="121" t="s">
        <v>424</v>
      </c>
      <c r="L17" s="149"/>
      <c r="M17" s="313" t="s">
        <v>505</v>
      </c>
      <c r="N17" s="221"/>
      <c r="O17" s="149"/>
      <c r="P17" s="149"/>
      <c r="Q17" s="326"/>
      <c r="R17" s="149"/>
      <c r="S17" s="149"/>
      <c r="T17" s="221" t="s">
        <v>433</v>
      </c>
      <c r="U17" s="327" t="s">
        <v>436</v>
      </c>
      <c r="V17" s="328"/>
      <c r="W17" s="329"/>
      <c r="X17" s="329"/>
      <c r="Y17" s="329"/>
      <c r="Z17" s="329"/>
      <c r="AA17" s="329"/>
      <c r="AB17" s="329"/>
      <c r="AC17" s="329"/>
      <c r="AD17" s="329"/>
      <c r="AE17" s="329"/>
      <c r="AF17" s="220"/>
      <c r="AG17" s="220"/>
      <c r="AH17" s="213">
        <v>279</v>
      </c>
      <c r="AI17" s="366">
        <v>782</v>
      </c>
      <c r="AJ17" s="366">
        <v>1130</v>
      </c>
      <c r="AK17" s="366">
        <v>1027</v>
      </c>
      <c r="AL17" s="149"/>
      <c r="AM17" s="149"/>
      <c r="AN17" s="149"/>
      <c r="AO17" s="149"/>
      <c r="AP17" s="149"/>
      <c r="AQ17" s="149"/>
      <c r="AR17" s="149"/>
      <c r="AS17" s="149"/>
      <c r="AT17" s="366">
        <f>SUM(AH17:AS17)</f>
        <v>3218</v>
      </c>
      <c r="AU17" s="330"/>
      <c r="AV17" s="330" t="s">
        <v>553</v>
      </c>
      <c r="AW17" s="316"/>
      <c r="AX17" s="313"/>
    </row>
    <row r="18" spans="1:50" s="315" customFormat="1" ht="51">
      <c r="A18" s="323"/>
      <c r="B18" s="221"/>
      <c r="C18" s="221"/>
      <c r="E18" s="121" t="s">
        <v>503</v>
      </c>
      <c r="F18" s="221"/>
      <c r="G18" s="216"/>
      <c r="H18" s="221"/>
      <c r="I18" s="208" t="s">
        <v>533</v>
      </c>
      <c r="J18" s="210" t="s">
        <v>488</v>
      </c>
      <c r="K18" s="121" t="s">
        <v>424</v>
      </c>
      <c r="L18" s="149"/>
      <c r="M18" s="313" t="s">
        <v>506</v>
      </c>
      <c r="N18" s="221"/>
      <c r="O18" s="149"/>
      <c r="P18" s="149"/>
      <c r="Q18" s="326"/>
      <c r="R18" s="149"/>
      <c r="S18" s="149"/>
      <c r="T18" s="221" t="s">
        <v>433</v>
      </c>
      <c r="U18" s="327" t="s">
        <v>436</v>
      </c>
      <c r="V18" s="328"/>
      <c r="W18" s="329"/>
      <c r="X18" s="329"/>
      <c r="Y18" s="329"/>
      <c r="Z18" s="329"/>
      <c r="AA18" s="329"/>
      <c r="AB18" s="329"/>
      <c r="AC18" s="329"/>
      <c r="AD18" s="329"/>
      <c r="AE18" s="329"/>
      <c r="AF18" s="329"/>
      <c r="AG18" s="329"/>
      <c r="AH18" s="213">
        <v>3</v>
      </c>
      <c r="AI18" s="213">
        <v>6</v>
      </c>
      <c r="AJ18" s="366">
        <v>8</v>
      </c>
      <c r="AK18" s="366">
        <v>9</v>
      </c>
      <c r="AL18" s="149"/>
      <c r="AM18" s="149"/>
      <c r="AN18" s="149"/>
      <c r="AO18" s="149"/>
      <c r="AP18" s="149"/>
      <c r="AQ18" s="149"/>
      <c r="AR18" s="149"/>
      <c r="AS18" s="149"/>
      <c r="AT18" s="366">
        <f>+AJ18+AI18+AH18</f>
        <v>17</v>
      </c>
      <c r="AU18" s="330"/>
      <c r="AV18" s="330" t="s">
        <v>540</v>
      </c>
      <c r="AW18" s="330"/>
      <c r="AX18" s="149"/>
    </row>
    <row r="19" spans="1:50" s="315" customFormat="1" ht="51">
      <c r="A19" s="221"/>
      <c r="B19" s="221"/>
      <c r="C19" s="221"/>
      <c r="D19" s="221"/>
      <c r="E19" s="121" t="s">
        <v>503</v>
      </c>
      <c r="F19" s="221"/>
      <c r="G19" s="216"/>
      <c r="H19" s="221"/>
      <c r="I19" s="208" t="s">
        <v>514</v>
      </c>
      <c r="J19" s="210" t="s">
        <v>489</v>
      </c>
      <c r="K19" s="121" t="s">
        <v>424</v>
      </c>
      <c r="L19" s="149"/>
      <c r="M19" s="313" t="s">
        <v>507</v>
      </c>
      <c r="N19" s="221"/>
      <c r="O19" s="149"/>
      <c r="P19" s="149"/>
      <c r="Q19" s="326"/>
      <c r="R19" s="149"/>
      <c r="S19" s="149"/>
      <c r="T19" s="221" t="s">
        <v>433</v>
      </c>
      <c r="U19" s="327" t="s">
        <v>436</v>
      </c>
      <c r="V19" s="328"/>
      <c r="W19" s="329"/>
      <c r="X19" s="329"/>
      <c r="Y19" s="329"/>
      <c r="Z19" s="329"/>
      <c r="AA19" s="329"/>
      <c r="AB19" s="329"/>
      <c r="AC19" s="329"/>
      <c r="AD19" s="329"/>
      <c r="AE19" s="329"/>
      <c r="AF19" s="329"/>
      <c r="AG19" s="329"/>
      <c r="AH19" s="213">
        <v>0</v>
      </c>
      <c r="AI19" s="366">
        <v>0</v>
      </c>
      <c r="AJ19" s="366">
        <v>2</v>
      </c>
      <c r="AK19" s="366">
        <v>2</v>
      </c>
      <c r="AL19" s="149"/>
      <c r="AM19" s="149"/>
      <c r="AN19" s="149"/>
      <c r="AO19" s="149"/>
      <c r="AP19" s="149"/>
      <c r="AQ19" s="149"/>
      <c r="AR19" s="149"/>
      <c r="AS19" s="149"/>
      <c r="AT19" s="366">
        <f aca="true" t="shared" si="0" ref="AT19:AT24">SUM(AH19:AS19)</f>
        <v>4</v>
      </c>
      <c r="AU19" s="330"/>
      <c r="AV19" s="330" t="s">
        <v>550</v>
      </c>
      <c r="AW19" s="330"/>
      <c r="AX19" s="149"/>
    </row>
    <row r="20" spans="1:50" s="315" customFormat="1" ht="45">
      <c r="A20" s="323"/>
      <c r="B20" s="221"/>
      <c r="C20" s="221"/>
      <c r="D20" s="221"/>
      <c r="E20" s="323">
        <v>1</v>
      </c>
      <c r="F20" s="221"/>
      <c r="G20" s="216"/>
      <c r="H20" s="221"/>
      <c r="I20" s="208" t="s">
        <v>515</v>
      </c>
      <c r="J20" s="210" t="s">
        <v>490</v>
      </c>
      <c r="K20" s="121" t="s">
        <v>424</v>
      </c>
      <c r="L20" s="149"/>
      <c r="M20" s="313" t="s">
        <v>508</v>
      </c>
      <c r="N20" s="221"/>
      <c r="O20" s="149"/>
      <c r="P20" s="149"/>
      <c r="Q20" s="326"/>
      <c r="R20" s="149"/>
      <c r="S20" s="149"/>
      <c r="T20" s="221" t="s">
        <v>433</v>
      </c>
      <c r="U20" s="327" t="s">
        <v>436</v>
      </c>
      <c r="V20" s="328"/>
      <c r="W20" s="329"/>
      <c r="X20" s="329"/>
      <c r="Y20" s="329"/>
      <c r="Z20" s="329"/>
      <c r="AA20" s="329"/>
      <c r="AB20" s="329"/>
      <c r="AC20" s="220"/>
      <c r="AD20" s="220"/>
      <c r="AE20" s="220"/>
      <c r="AF20" s="220"/>
      <c r="AG20" s="220"/>
      <c r="AH20" s="213">
        <v>43</v>
      </c>
      <c r="AI20" s="366">
        <v>165</v>
      </c>
      <c r="AJ20" s="366">
        <v>178</v>
      </c>
      <c r="AK20" s="366">
        <v>167</v>
      </c>
      <c r="AL20" s="149"/>
      <c r="AM20" s="149"/>
      <c r="AN20" s="149"/>
      <c r="AO20" s="149"/>
      <c r="AP20" s="149"/>
      <c r="AQ20" s="149"/>
      <c r="AR20" s="149"/>
      <c r="AS20" s="149"/>
      <c r="AT20" s="366">
        <f t="shared" si="0"/>
        <v>553</v>
      </c>
      <c r="AU20" s="330"/>
      <c r="AV20" s="330" t="s">
        <v>542</v>
      </c>
      <c r="AW20" s="330"/>
      <c r="AX20" s="149"/>
    </row>
    <row r="21" spans="1:50" s="315" customFormat="1" ht="45">
      <c r="A21" s="323"/>
      <c r="B21" s="221"/>
      <c r="C21" s="221"/>
      <c r="D21" s="221"/>
      <c r="E21" s="323">
        <v>2</v>
      </c>
      <c r="F21" s="221"/>
      <c r="G21" s="216"/>
      <c r="H21" s="221"/>
      <c r="I21" s="208" t="s">
        <v>515</v>
      </c>
      <c r="J21" s="210" t="s">
        <v>486</v>
      </c>
      <c r="K21" s="121" t="s">
        <v>424</v>
      </c>
      <c r="L21" s="149"/>
      <c r="M21" s="313" t="s">
        <v>508</v>
      </c>
      <c r="N21" s="221"/>
      <c r="O21" s="149"/>
      <c r="P21" s="149"/>
      <c r="Q21" s="326"/>
      <c r="R21" s="149"/>
      <c r="S21" s="149"/>
      <c r="T21" s="221" t="s">
        <v>433</v>
      </c>
      <c r="U21" s="327" t="s">
        <v>436</v>
      </c>
      <c r="V21" s="328"/>
      <c r="W21" s="329"/>
      <c r="X21" s="329"/>
      <c r="Y21" s="329"/>
      <c r="Z21" s="329"/>
      <c r="AA21" s="329"/>
      <c r="AB21" s="329"/>
      <c r="AC21" s="220"/>
      <c r="AD21" s="220"/>
      <c r="AE21" s="220"/>
      <c r="AF21" s="220"/>
      <c r="AG21" s="220"/>
      <c r="AH21" s="213">
        <v>102</v>
      </c>
      <c r="AI21" s="366">
        <v>355</v>
      </c>
      <c r="AJ21" s="366">
        <v>418</v>
      </c>
      <c r="AK21" s="366">
        <v>432</v>
      </c>
      <c r="AL21" s="149"/>
      <c r="AM21" s="149"/>
      <c r="AN21" s="149"/>
      <c r="AO21" s="149"/>
      <c r="AP21" s="149"/>
      <c r="AQ21" s="149"/>
      <c r="AR21" s="149"/>
      <c r="AS21" s="149"/>
      <c r="AT21" s="366">
        <f t="shared" si="0"/>
        <v>1307</v>
      </c>
      <c r="AU21" s="330"/>
      <c r="AV21" s="330" t="s">
        <v>541</v>
      </c>
      <c r="AW21" s="330"/>
      <c r="AX21" s="149"/>
    </row>
    <row r="22" spans="1:50" s="315" customFormat="1" ht="30">
      <c r="A22" s="323"/>
      <c r="B22" s="221"/>
      <c r="C22" s="221"/>
      <c r="D22" s="221"/>
      <c r="E22" s="323">
        <v>3</v>
      </c>
      <c r="F22" s="221"/>
      <c r="G22" s="216"/>
      <c r="H22" s="221"/>
      <c r="I22" s="208" t="s">
        <v>516</v>
      </c>
      <c r="J22" s="210" t="s">
        <v>460</v>
      </c>
      <c r="K22" s="121" t="s">
        <v>424</v>
      </c>
      <c r="L22" s="149"/>
      <c r="M22" s="313" t="s">
        <v>509</v>
      </c>
      <c r="N22" s="221"/>
      <c r="O22" s="149"/>
      <c r="P22" s="149"/>
      <c r="Q22" s="326"/>
      <c r="R22" s="149"/>
      <c r="S22" s="149"/>
      <c r="T22" s="221" t="s">
        <v>433</v>
      </c>
      <c r="U22" s="327" t="s">
        <v>436</v>
      </c>
      <c r="V22" s="328"/>
      <c r="W22" s="329"/>
      <c r="X22" s="329"/>
      <c r="Y22" s="329"/>
      <c r="Z22" s="329"/>
      <c r="AA22" s="329"/>
      <c r="AB22" s="329"/>
      <c r="AC22" s="220"/>
      <c r="AD22" s="220"/>
      <c r="AE22" s="220"/>
      <c r="AF22" s="220"/>
      <c r="AG22" s="220"/>
      <c r="AH22" s="213">
        <v>15</v>
      </c>
      <c r="AI22" s="374">
        <v>49</v>
      </c>
      <c r="AJ22" s="374">
        <v>72</v>
      </c>
      <c r="AK22" s="374">
        <v>49</v>
      </c>
      <c r="AL22" s="149"/>
      <c r="AM22" s="149"/>
      <c r="AN22" s="149"/>
      <c r="AO22" s="149"/>
      <c r="AP22" s="149"/>
      <c r="AQ22" s="149"/>
      <c r="AR22" s="149"/>
      <c r="AS22" s="149"/>
      <c r="AT22" s="374">
        <f t="shared" si="0"/>
        <v>185</v>
      </c>
      <c r="AU22" s="330"/>
      <c r="AV22" s="330" t="s">
        <v>580</v>
      </c>
      <c r="AW22" s="330"/>
      <c r="AX22" s="149"/>
    </row>
    <row r="23" spans="1:50" s="315" customFormat="1" ht="30">
      <c r="A23" s="323"/>
      <c r="B23" s="221"/>
      <c r="C23" s="221"/>
      <c r="D23" s="221"/>
      <c r="E23" s="323">
        <v>3</v>
      </c>
      <c r="F23" s="221"/>
      <c r="G23" s="216"/>
      <c r="H23" s="221"/>
      <c r="I23" s="208" t="s">
        <v>517</v>
      </c>
      <c r="J23" s="210" t="s">
        <v>461</v>
      </c>
      <c r="K23" s="121" t="s">
        <v>424</v>
      </c>
      <c r="L23" s="149"/>
      <c r="M23" s="313" t="s">
        <v>509</v>
      </c>
      <c r="N23" s="221"/>
      <c r="O23" s="149"/>
      <c r="P23" s="149"/>
      <c r="Q23" s="326"/>
      <c r="R23" s="149"/>
      <c r="S23" s="149"/>
      <c r="T23" s="221" t="s">
        <v>433</v>
      </c>
      <c r="U23" s="327" t="s">
        <v>436</v>
      </c>
      <c r="V23" s="328"/>
      <c r="W23" s="329"/>
      <c r="X23" s="329"/>
      <c r="Y23" s="329"/>
      <c r="Z23" s="329"/>
      <c r="AA23" s="329"/>
      <c r="AB23" s="329"/>
      <c r="AC23" s="220"/>
      <c r="AD23" s="220"/>
      <c r="AE23" s="220"/>
      <c r="AF23" s="220"/>
      <c r="AG23" s="220"/>
      <c r="AH23" s="213">
        <v>7</v>
      </c>
      <c r="AI23" s="374">
        <v>32</v>
      </c>
      <c r="AJ23" s="374">
        <v>32</v>
      </c>
      <c r="AK23" s="374">
        <v>19</v>
      </c>
      <c r="AL23" s="149"/>
      <c r="AM23" s="149"/>
      <c r="AN23" s="149"/>
      <c r="AO23" s="149"/>
      <c r="AP23" s="149"/>
      <c r="AQ23" s="149"/>
      <c r="AR23" s="149"/>
      <c r="AS23" s="149"/>
      <c r="AT23" s="374">
        <f t="shared" si="0"/>
        <v>90</v>
      </c>
      <c r="AU23" s="330"/>
      <c r="AV23" s="330" t="s">
        <v>581</v>
      </c>
      <c r="AW23" s="330"/>
      <c r="AX23" s="149"/>
    </row>
    <row r="24" spans="1:50" s="315" customFormat="1" ht="30">
      <c r="A24" s="323"/>
      <c r="B24" s="221"/>
      <c r="C24" s="221"/>
      <c r="D24" s="221"/>
      <c r="E24" s="323">
        <v>3</v>
      </c>
      <c r="F24" s="221"/>
      <c r="G24" s="216"/>
      <c r="H24" s="221"/>
      <c r="I24" s="208" t="s">
        <v>518</v>
      </c>
      <c r="J24" s="210" t="s">
        <v>462</v>
      </c>
      <c r="K24" s="121" t="s">
        <v>424</v>
      </c>
      <c r="L24" s="149"/>
      <c r="M24" s="313" t="s">
        <v>509</v>
      </c>
      <c r="N24" s="221"/>
      <c r="O24" s="149"/>
      <c r="P24" s="149"/>
      <c r="Q24" s="326"/>
      <c r="R24" s="149"/>
      <c r="S24" s="149"/>
      <c r="T24" s="221" t="s">
        <v>433</v>
      </c>
      <c r="U24" s="327" t="s">
        <v>436</v>
      </c>
      <c r="V24" s="328"/>
      <c r="W24" s="329"/>
      <c r="X24" s="329"/>
      <c r="Y24" s="329"/>
      <c r="Z24" s="329"/>
      <c r="AA24" s="329"/>
      <c r="AB24" s="329"/>
      <c r="AC24" s="220"/>
      <c r="AD24" s="220"/>
      <c r="AE24" s="220"/>
      <c r="AF24" s="220"/>
      <c r="AG24" s="220"/>
      <c r="AH24" s="213">
        <v>0</v>
      </c>
      <c r="AI24" s="374">
        <v>5</v>
      </c>
      <c r="AJ24" s="374">
        <v>2</v>
      </c>
      <c r="AK24" s="374">
        <v>4</v>
      </c>
      <c r="AL24" s="149"/>
      <c r="AM24" s="149"/>
      <c r="AN24" s="149"/>
      <c r="AO24" s="149"/>
      <c r="AP24" s="149"/>
      <c r="AQ24" s="149"/>
      <c r="AR24" s="149"/>
      <c r="AS24" s="149"/>
      <c r="AT24" s="374">
        <f t="shared" si="0"/>
        <v>11</v>
      </c>
      <c r="AU24" s="330"/>
      <c r="AV24" s="330" t="s">
        <v>582</v>
      </c>
      <c r="AW24" s="330"/>
      <c r="AX24" s="149"/>
    </row>
    <row r="25" spans="1:50" s="315" customFormat="1" ht="45">
      <c r="A25" s="323"/>
      <c r="B25" s="221"/>
      <c r="C25" s="221"/>
      <c r="D25" s="221"/>
      <c r="E25" s="323">
        <v>3</v>
      </c>
      <c r="F25" s="221"/>
      <c r="G25" s="216"/>
      <c r="H25" s="221"/>
      <c r="I25" s="208" t="s">
        <v>519</v>
      </c>
      <c r="J25" s="210" t="s">
        <v>463</v>
      </c>
      <c r="K25" s="121" t="s">
        <v>394</v>
      </c>
      <c r="L25" s="149"/>
      <c r="M25" s="313" t="s">
        <v>510</v>
      </c>
      <c r="N25" s="221"/>
      <c r="O25" s="149"/>
      <c r="P25" s="149"/>
      <c r="Q25" s="326"/>
      <c r="R25" s="149"/>
      <c r="S25" s="149"/>
      <c r="T25" s="221" t="s">
        <v>433</v>
      </c>
      <c r="U25" s="327" t="s">
        <v>436</v>
      </c>
      <c r="V25" s="328"/>
      <c r="W25" s="329"/>
      <c r="X25" s="329"/>
      <c r="Y25" s="329"/>
      <c r="Z25" s="329"/>
      <c r="AA25" s="329"/>
      <c r="AB25" s="329"/>
      <c r="AC25" s="220"/>
      <c r="AD25" s="220"/>
      <c r="AE25" s="220"/>
      <c r="AF25" s="220"/>
      <c r="AG25" s="220"/>
      <c r="AH25" s="213">
        <v>490</v>
      </c>
      <c r="AI25" s="213">
        <v>817</v>
      </c>
      <c r="AJ25" s="366">
        <v>738</v>
      </c>
      <c r="AK25" s="366">
        <v>826</v>
      </c>
      <c r="AL25" s="149"/>
      <c r="AM25" s="149"/>
      <c r="AN25" s="149"/>
      <c r="AO25" s="149"/>
      <c r="AP25" s="149"/>
      <c r="AQ25" s="149"/>
      <c r="AR25" s="149"/>
      <c r="AS25" s="149"/>
      <c r="AT25" s="366">
        <v>826</v>
      </c>
      <c r="AU25" s="330"/>
      <c r="AV25" s="330" t="s">
        <v>569</v>
      </c>
      <c r="AW25" s="330"/>
      <c r="AX25" s="149"/>
    </row>
    <row r="26" spans="1:50" s="315" customFormat="1" ht="45">
      <c r="A26" s="323"/>
      <c r="B26" s="221"/>
      <c r="C26" s="221"/>
      <c r="D26" s="221"/>
      <c r="E26" s="323">
        <v>3</v>
      </c>
      <c r="F26" s="221"/>
      <c r="G26" s="216"/>
      <c r="H26" s="221"/>
      <c r="I26" s="208" t="s">
        <v>520</v>
      </c>
      <c r="J26" s="210" t="s">
        <v>464</v>
      </c>
      <c r="K26" s="121" t="s">
        <v>394</v>
      </c>
      <c r="L26" s="149"/>
      <c r="M26" s="313" t="s">
        <v>510</v>
      </c>
      <c r="N26" s="221"/>
      <c r="O26" s="149"/>
      <c r="P26" s="149"/>
      <c r="Q26" s="326"/>
      <c r="R26" s="149"/>
      <c r="S26" s="149"/>
      <c r="T26" s="221" t="s">
        <v>433</v>
      </c>
      <c r="U26" s="327" t="s">
        <v>436</v>
      </c>
      <c r="V26" s="328"/>
      <c r="W26" s="329"/>
      <c r="X26" s="329"/>
      <c r="Y26" s="329"/>
      <c r="Z26" s="329"/>
      <c r="AA26" s="329"/>
      <c r="AB26" s="329"/>
      <c r="AC26" s="220"/>
      <c r="AD26" s="220"/>
      <c r="AE26" s="220"/>
      <c r="AF26" s="220"/>
      <c r="AG26" s="220"/>
      <c r="AH26" s="213">
        <v>947</v>
      </c>
      <c r="AI26" s="213">
        <v>1053</v>
      </c>
      <c r="AJ26" s="366">
        <v>1108</v>
      </c>
      <c r="AK26" s="366">
        <v>1170</v>
      </c>
      <c r="AL26" s="149"/>
      <c r="AM26" s="149"/>
      <c r="AN26" s="149"/>
      <c r="AO26" s="149"/>
      <c r="AP26" s="149"/>
      <c r="AQ26" s="149"/>
      <c r="AR26" s="149"/>
      <c r="AS26" s="149"/>
      <c r="AT26" s="366">
        <v>1170</v>
      </c>
      <c r="AU26" s="330"/>
      <c r="AV26" s="330" t="s">
        <v>568</v>
      </c>
      <c r="AW26" s="330"/>
      <c r="AX26" s="149"/>
    </row>
    <row r="27" spans="1:50" s="315" customFormat="1" ht="30">
      <c r="A27" s="323"/>
      <c r="B27" s="221"/>
      <c r="C27" s="221"/>
      <c r="D27" s="221"/>
      <c r="E27" s="323">
        <v>7</v>
      </c>
      <c r="F27" s="221"/>
      <c r="G27" s="216"/>
      <c r="H27" s="221"/>
      <c r="I27" s="208" t="s">
        <v>515</v>
      </c>
      <c r="J27" s="210" t="s">
        <v>465</v>
      </c>
      <c r="K27" s="121" t="s">
        <v>424</v>
      </c>
      <c r="L27" s="149"/>
      <c r="M27" s="313" t="s">
        <v>508</v>
      </c>
      <c r="N27" s="221"/>
      <c r="O27" s="149"/>
      <c r="P27" s="149"/>
      <c r="Q27" s="326"/>
      <c r="R27" s="149"/>
      <c r="S27" s="149"/>
      <c r="T27" s="221" t="s">
        <v>433</v>
      </c>
      <c r="U27" s="327" t="s">
        <v>436</v>
      </c>
      <c r="V27" s="328"/>
      <c r="W27" s="329"/>
      <c r="X27" s="329"/>
      <c r="Y27" s="329"/>
      <c r="Z27" s="329"/>
      <c r="AA27" s="329"/>
      <c r="AB27" s="329"/>
      <c r="AC27" s="220"/>
      <c r="AD27" s="220"/>
      <c r="AE27" s="220"/>
      <c r="AF27" s="220"/>
      <c r="AG27" s="220"/>
      <c r="AH27" s="213">
        <v>31</v>
      </c>
      <c r="AI27" s="366">
        <v>147</v>
      </c>
      <c r="AJ27" s="366">
        <v>242</v>
      </c>
      <c r="AK27" s="366">
        <v>204</v>
      </c>
      <c r="AL27" s="149"/>
      <c r="AM27" s="149"/>
      <c r="AN27" s="149"/>
      <c r="AO27" s="149"/>
      <c r="AP27" s="149"/>
      <c r="AQ27" s="149"/>
      <c r="AR27" s="149"/>
      <c r="AS27" s="149"/>
      <c r="AT27" s="366">
        <f aca="true" t="shared" si="1" ref="AT27:AT33">SUM(AH27:AS27)</f>
        <v>624</v>
      </c>
      <c r="AU27" s="330"/>
      <c r="AV27" s="330" t="s">
        <v>567</v>
      </c>
      <c r="AW27" s="330"/>
      <c r="AX27" s="149"/>
    </row>
    <row r="28" spans="1:50" s="315" customFormat="1" ht="30">
      <c r="A28" s="323"/>
      <c r="B28" s="221"/>
      <c r="C28" s="221"/>
      <c r="D28" s="221"/>
      <c r="E28" s="323">
        <v>7</v>
      </c>
      <c r="F28" s="221"/>
      <c r="G28" s="216"/>
      <c r="H28" s="221"/>
      <c r="I28" s="208" t="s">
        <v>515</v>
      </c>
      <c r="J28" s="210" t="s">
        <v>466</v>
      </c>
      <c r="K28" s="121" t="s">
        <v>424</v>
      </c>
      <c r="L28" s="149"/>
      <c r="M28" s="313" t="s">
        <v>508</v>
      </c>
      <c r="N28" s="221"/>
      <c r="O28" s="149"/>
      <c r="P28" s="149"/>
      <c r="Q28" s="326"/>
      <c r="R28" s="149"/>
      <c r="S28" s="149"/>
      <c r="T28" s="221" t="s">
        <v>433</v>
      </c>
      <c r="U28" s="327" t="s">
        <v>436</v>
      </c>
      <c r="V28" s="328"/>
      <c r="W28" s="329"/>
      <c r="X28" s="329"/>
      <c r="Y28" s="329"/>
      <c r="Z28" s="329"/>
      <c r="AA28" s="329"/>
      <c r="AB28" s="329"/>
      <c r="AC28" s="220"/>
      <c r="AD28" s="220"/>
      <c r="AE28" s="220"/>
      <c r="AF28" s="220"/>
      <c r="AG28" s="220"/>
      <c r="AH28" s="213">
        <v>1</v>
      </c>
      <c r="AI28" s="366">
        <v>49</v>
      </c>
      <c r="AJ28" s="366">
        <v>91</v>
      </c>
      <c r="AK28" s="366">
        <v>68</v>
      </c>
      <c r="AL28" s="149"/>
      <c r="AM28" s="149"/>
      <c r="AN28" s="149"/>
      <c r="AO28" s="149"/>
      <c r="AP28" s="149"/>
      <c r="AQ28" s="149"/>
      <c r="AR28" s="149"/>
      <c r="AS28" s="149"/>
      <c r="AT28" s="366">
        <f t="shared" si="1"/>
        <v>209</v>
      </c>
      <c r="AU28" s="330"/>
      <c r="AV28" s="330" t="s">
        <v>566</v>
      </c>
      <c r="AW28" s="330"/>
      <c r="AX28" s="149"/>
    </row>
    <row r="29" spans="1:50" s="315" customFormat="1" ht="30">
      <c r="A29" s="323"/>
      <c r="B29" s="221"/>
      <c r="C29" s="221"/>
      <c r="D29" s="221"/>
      <c r="E29" s="323">
        <v>7</v>
      </c>
      <c r="F29" s="221"/>
      <c r="G29" s="216"/>
      <c r="H29" s="221"/>
      <c r="I29" s="208" t="s">
        <v>515</v>
      </c>
      <c r="J29" s="210" t="s">
        <v>467</v>
      </c>
      <c r="K29" s="121" t="s">
        <v>424</v>
      </c>
      <c r="L29" s="149"/>
      <c r="M29" s="313" t="s">
        <v>508</v>
      </c>
      <c r="N29" s="221"/>
      <c r="O29" s="149"/>
      <c r="P29" s="149"/>
      <c r="Q29" s="326"/>
      <c r="R29" s="149"/>
      <c r="S29" s="149"/>
      <c r="T29" s="221" t="s">
        <v>433</v>
      </c>
      <c r="U29" s="327" t="s">
        <v>436</v>
      </c>
      <c r="V29" s="328"/>
      <c r="W29" s="329"/>
      <c r="X29" s="329"/>
      <c r="Y29" s="329"/>
      <c r="Z29" s="329"/>
      <c r="AA29" s="329"/>
      <c r="AB29" s="329"/>
      <c r="AC29" s="220"/>
      <c r="AD29" s="220"/>
      <c r="AE29" s="220"/>
      <c r="AF29" s="220"/>
      <c r="AG29" s="220"/>
      <c r="AH29" s="213">
        <v>20</v>
      </c>
      <c r="AI29" s="366">
        <v>56</v>
      </c>
      <c r="AJ29" s="366">
        <v>84</v>
      </c>
      <c r="AK29" s="366">
        <v>69</v>
      </c>
      <c r="AL29" s="149"/>
      <c r="AM29" s="149"/>
      <c r="AN29" s="149"/>
      <c r="AO29" s="149"/>
      <c r="AP29" s="149"/>
      <c r="AQ29" s="149"/>
      <c r="AR29" s="149"/>
      <c r="AS29" s="149"/>
      <c r="AT29" s="366">
        <f t="shared" si="1"/>
        <v>229</v>
      </c>
      <c r="AU29" s="330"/>
      <c r="AV29" s="330" t="s">
        <v>565</v>
      </c>
      <c r="AW29" s="330"/>
      <c r="AX29" s="149"/>
    </row>
    <row r="30" spans="1:50" s="315" customFormat="1" ht="30">
      <c r="A30" s="323"/>
      <c r="B30" s="221"/>
      <c r="C30" s="221"/>
      <c r="D30" s="221"/>
      <c r="E30" s="323">
        <v>7</v>
      </c>
      <c r="F30" s="221"/>
      <c r="G30" s="216"/>
      <c r="H30" s="221"/>
      <c r="I30" s="208" t="s">
        <v>515</v>
      </c>
      <c r="J30" s="210" t="s">
        <v>468</v>
      </c>
      <c r="K30" s="121" t="s">
        <v>424</v>
      </c>
      <c r="L30" s="149"/>
      <c r="M30" s="313" t="s">
        <v>508</v>
      </c>
      <c r="N30" s="221"/>
      <c r="O30" s="149"/>
      <c r="P30" s="149"/>
      <c r="Q30" s="326"/>
      <c r="R30" s="149"/>
      <c r="S30" s="149"/>
      <c r="T30" s="221" t="s">
        <v>433</v>
      </c>
      <c r="U30" s="327" t="s">
        <v>436</v>
      </c>
      <c r="V30" s="328"/>
      <c r="W30" s="329"/>
      <c r="X30" s="329"/>
      <c r="Y30" s="329"/>
      <c r="Z30" s="329"/>
      <c r="AA30" s="329"/>
      <c r="AB30" s="329"/>
      <c r="AC30" s="220"/>
      <c r="AD30" s="220"/>
      <c r="AE30" s="220"/>
      <c r="AF30" s="220"/>
      <c r="AG30" s="220"/>
      <c r="AH30" s="213">
        <v>36</v>
      </c>
      <c r="AI30" s="366">
        <v>117</v>
      </c>
      <c r="AJ30" s="366">
        <v>178</v>
      </c>
      <c r="AK30" s="366">
        <v>186</v>
      </c>
      <c r="AL30" s="149"/>
      <c r="AM30" s="149"/>
      <c r="AN30" s="149"/>
      <c r="AO30" s="149"/>
      <c r="AP30" s="149"/>
      <c r="AQ30" s="149"/>
      <c r="AR30" s="149"/>
      <c r="AS30" s="149"/>
      <c r="AT30" s="366">
        <f t="shared" si="1"/>
        <v>517</v>
      </c>
      <c r="AU30" s="330"/>
      <c r="AV30" s="330" t="s">
        <v>564</v>
      </c>
      <c r="AW30" s="330"/>
      <c r="AX30" s="149"/>
    </row>
    <row r="31" spans="1:50" s="315" customFormat="1" ht="75">
      <c r="A31" s="323"/>
      <c r="B31" s="221"/>
      <c r="C31" s="221"/>
      <c r="D31" s="221"/>
      <c r="E31" s="323">
        <v>9</v>
      </c>
      <c r="F31" s="221"/>
      <c r="G31" s="216"/>
      <c r="H31" s="221"/>
      <c r="I31" s="208" t="s">
        <v>515</v>
      </c>
      <c r="J31" s="210" t="s">
        <v>485</v>
      </c>
      <c r="K31" s="121" t="s">
        <v>424</v>
      </c>
      <c r="L31" s="149"/>
      <c r="M31" s="313" t="s">
        <v>510</v>
      </c>
      <c r="N31" s="221"/>
      <c r="O31" s="149"/>
      <c r="P31" s="149"/>
      <c r="Q31" s="326"/>
      <c r="R31" s="149"/>
      <c r="S31" s="149"/>
      <c r="T31" s="221" t="s">
        <v>433</v>
      </c>
      <c r="U31" s="327" t="s">
        <v>436</v>
      </c>
      <c r="V31" s="328"/>
      <c r="W31" s="329"/>
      <c r="X31" s="329"/>
      <c r="Y31" s="329"/>
      <c r="Z31" s="329"/>
      <c r="AA31" s="329"/>
      <c r="AB31" s="329"/>
      <c r="AC31" s="329"/>
      <c r="AD31" s="329"/>
      <c r="AE31" s="329"/>
      <c r="AF31" s="329"/>
      <c r="AG31" s="329"/>
      <c r="AH31" s="213">
        <v>0</v>
      </c>
      <c r="AI31" s="366">
        <v>12</v>
      </c>
      <c r="AJ31" s="366">
        <v>25</v>
      </c>
      <c r="AK31" s="366">
        <v>12</v>
      </c>
      <c r="AL31" s="149"/>
      <c r="AM31" s="149"/>
      <c r="AN31" s="149"/>
      <c r="AO31" s="149"/>
      <c r="AP31" s="149"/>
      <c r="AQ31" s="149"/>
      <c r="AR31" s="149"/>
      <c r="AS31" s="149"/>
      <c r="AT31" s="366">
        <f t="shared" si="1"/>
        <v>49</v>
      </c>
      <c r="AU31" s="330"/>
      <c r="AV31" s="330" t="s">
        <v>563</v>
      </c>
      <c r="AW31" s="330"/>
      <c r="AX31" s="149"/>
    </row>
    <row r="32" spans="1:50" s="315" customFormat="1" ht="30">
      <c r="A32" s="323"/>
      <c r="B32" s="221"/>
      <c r="C32" s="221"/>
      <c r="D32" s="221"/>
      <c r="E32" s="323" t="s">
        <v>501</v>
      </c>
      <c r="F32" s="221"/>
      <c r="G32" s="216"/>
      <c r="H32" s="221"/>
      <c r="I32" s="208" t="s">
        <v>515</v>
      </c>
      <c r="J32" s="210" t="s">
        <v>469</v>
      </c>
      <c r="K32" s="121" t="s">
        <v>424</v>
      </c>
      <c r="L32" s="149"/>
      <c r="M32" s="313" t="s">
        <v>508</v>
      </c>
      <c r="N32" s="221"/>
      <c r="O32" s="149"/>
      <c r="P32" s="149"/>
      <c r="Q32" s="326"/>
      <c r="R32" s="149"/>
      <c r="S32" s="149"/>
      <c r="T32" s="221" t="s">
        <v>433</v>
      </c>
      <c r="U32" s="327" t="s">
        <v>436</v>
      </c>
      <c r="V32" s="328"/>
      <c r="W32" s="329"/>
      <c r="X32" s="329"/>
      <c r="Y32" s="329"/>
      <c r="Z32" s="329"/>
      <c r="AA32" s="329"/>
      <c r="AB32" s="329"/>
      <c r="AC32" s="329"/>
      <c r="AD32" s="329"/>
      <c r="AE32" s="329"/>
      <c r="AF32" s="329"/>
      <c r="AG32" s="329"/>
      <c r="AH32" s="213">
        <v>57</v>
      </c>
      <c r="AI32" s="374">
        <v>110</v>
      </c>
      <c r="AJ32" s="374">
        <v>104</v>
      </c>
      <c r="AK32" s="374">
        <v>61</v>
      </c>
      <c r="AL32" s="149"/>
      <c r="AM32" s="149"/>
      <c r="AN32" s="149"/>
      <c r="AO32" s="149"/>
      <c r="AP32" s="149"/>
      <c r="AQ32" s="149"/>
      <c r="AR32" s="149"/>
      <c r="AS32" s="149"/>
      <c r="AT32" s="374">
        <f t="shared" si="1"/>
        <v>332</v>
      </c>
      <c r="AU32" s="330"/>
      <c r="AV32" s="330" t="s">
        <v>583</v>
      </c>
      <c r="AW32" s="330"/>
      <c r="AX32" s="149"/>
    </row>
    <row r="33" spans="1:50" s="315" customFormat="1" ht="30">
      <c r="A33" s="333"/>
      <c r="B33" s="221"/>
      <c r="C33" s="221"/>
      <c r="D33" s="221"/>
      <c r="E33" s="333" t="s">
        <v>502</v>
      </c>
      <c r="F33" s="221"/>
      <c r="G33" s="216"/>
      <c r="H33" s="221"/>
      <c r="I33" s="208" t="s">
        <v>515</v>
      </c>
      <c r="J33" s="210" t="s">
        <v>470</v>
      </c>
      <c r="K33" s="121" t="s">
        <v>424</v>
      </c>
      <c r="L33" s="149"/>
      <c r="M33" s="313" t="s">
        <v>508</v>
      </c>
      <c r="N33" s="221"/>
      <c r="O33" s="149"/>
      <c r="P33" s="149"/>
      <c r="Q33" s="326"/>
      <c r="R33" s="149"/>
      <c r="S33" s="149"/>
      <c r="T33" s="221" t="s">
        <v>433</v>
      </c>
      <c r="U33" s="327" t="s">
        <v>436</v>
      </c>
      <c r="V33" s="328"/>
      <c r="W33" s="329"/>
      <c r="X33" s="329"/>
      <c r="Y33" s="329"/>
      <c r="Z33" s="329"/>
      <c r="AA33" s="329"/>
      <c r="AB33" s="329"/>
      <c r="AC33" s="329"/>
      <c r="AD33" s="329"/>
      <c r="AE33" s="329"/>
      <c r="AF33" s="329"/>
      <c r="AG33" s="329"/>
      <c r="AH33" s="213">
        <v>47</v>
      </c>
      <c r="AI33" s="374">
        <v>99</v>
      </c>
      <c r="AJ33" s="374">
        <v>93</v>
      </c>
      <c r="AK33" s="374">
        <v>54</v>
      </c>
      <c r="AL33" s="149"/>
      <c r="AM33" s="149"/>
      <c r="AN33" s="149"/>
      <c r="AO33" s="149"/>
      <c r="AP33" s="149"/>
      <c r="AQ33" s="149"/>
      <c r="AR33" s="149"/>
      <c r="AS33" s="149"/>
      <c r="AT33" s="374">
        <f t="shared" si="1"/>
        <v>293</v>
      </c>
      <c r="AU33" s="330"/>
      <c r="AV33" s="330" t="s">
        <v>584</v>
      </c>
      <c r="AW33" s="330"/>
      <c r="AX33" s="149"/>
    </row>
    <row r="34" spans="1:50" s="315" customFormat="1" ht="135">
      <c r="A34" s="333"/>
      <c r="B34" s="121"/>
      <c r="C34" s="121"/>
      <c r="D34" s="121"/>
      <c r="E34" s="121"/>
      <c r="F34" s="221"/>
      <c r="G34" s="216" t="s">
        <v>204</v>
      </c>
      <c r="H34" s="121"/>
      <c r="I34" s="206" t="s">
        <v>421</v>
      </c>
      <c r="J34" s="209" t="s">
        <v>422</v>
      </c>
      <c r="K34" s="221"/>
      <c r="L34" s="121"/>
      <c r="M34" s="221" t="s">
        <v>497</v>
      </c>
      <c r="N34" s="121" t="s">
        <v>428</v>
      </c>
      <c r="O34" s="122"/>
      <c r="P34" s="122"/>
      <c r="Q34" s="219">
        <v>1</v>
      </c>
      <c r="R34" s="122"/>
      <c r="S34" s="122"/>
      <c r="T34" s="122" t="s">
        <v>433</v>
      </c>
      <c r="U34" s="122" t="s">
        <v>435</v>
      </c>
      <c r="V34" s="220">
        <v>1</v>
      </c>
      <c r="W34" s="220">
        <v>1</v>
      </c>
      <c r="X34" s="220">
        <v>1</v>
      </c>
      <c r="Y34" s="220">
        <v>1</v>
      </c>
      <c r="Z34" s="220">
        <v>1</v>
      </c>
      <c r="AA34" s="220">
        <v>1</v>
      </c>
      <c r="AB34" s="220">
        <v>1</v>
      </c>
      <c r="AC34" s="220">
        <v>1</v>
      </c>
      <c r="AD34" s="220">
        <v>1</v>
      </c>
      <c r="AE34" s="220">
        <v>1</v>
      </c>
      <c r="AF34" s="220">
        <v>1</v>
      </c>
      <c r="AG34" s="220">
        <v>1</v>
      </c>
      <c r="AH34" s="334">
        <v>1</v>
      </c>
      <c r="AI34" s="334">
        <v>1</v>
      </c>
      <c r="AJ34" s="220">
        <v>1</v>
      </c>
      <c r="AK34" s="334">
        <v>1</v>
      </c>
      <c r="AL34" s="313"/>
      <c r="AM34" s="313"/>
      <c r="AN34" s="313"/>
      <c r="AO34" s="313"/>
      <c r="AP34" s="313"/>
      <c r="AQ34" s="313"/>
      <c r="AR34" s="313"/>
      <c r="AS34" s="313"/>
      <c r="AT34" s="334">
        <f>AVERAGE(V34:AI34)</f>
        <v>1</v>
      </c>
      <c r="AU34" s="316">
        <f>AVERAGE(AH34:AS34)</f>
        <v>1</v>
      </c>
      <c r="AV34" s="314" t="s">
        <v>539</v>
      </c>
      <c r="AW34" s="314"/>
      <c r="AX34" s="124"/>
    </row>
    <row r="35" spans="1:50" s="315" customFormat="1" ht="90">
      <c r="A35" s="333"/>
      <c r="B35" s="121"/>
      <c r="C35" s="121"/>
      <c r="D35" s="121"/>
      <c r="E35" s="121"/>
      <c r="F35" s="221"/>
      <c r="G35" s="216" t="s">
        <v>204</v>
      </c>
      <c r="H35" s="121"/>
      <c r="I35" s="206" t="s">
        <v>427</v>
      </c>
      <c r="J35" s="210" t="s">
        <v>405</v>
      </c>
      <c r="K35" s="221"/>
      <c r="L35" s="149"/>
      <c r="M35" s="221" t="s">
        <v>498</v>
      </c>
      <c r="N35" s="218" t="s">
        <v>429</v>
      </c>
      <c r="O35" s="313"/>
      <c r="P35" s="313"/>
      <c r="Q35" s="219">
        <v>1</v>
      </c>
      <c r="R35" s="313"/>
      <c r="S35" s="313"/>
      <c r="T35" s="121" t="s">
        <v>434</v>
      </c>
      <c r="U35" s="122" t="s">
        <v>437</v>
      </c>
      <c r="V35" s="330"/>
      <c r="W35" s="149"/>
      <c r="X35" s="220">
        <v>1</v>
      </c>
      <c r="Y35" s="149"/>
      <c r="Z35" s="149"/>
      <c r="AA35" s="220">
        <v>1</v>
      </c>
      <c r="AB35" s="149"/>
      <c r="AC35" s="149"/>
      <c r="AD35" s="220">
        <v>1</v>
      </c>
      <c r="AE35" s="149"/>
      <c r="AF35" s="149"/>
      <c r="AG35" s="220">
        <v>1</v>
      </c>
      <c r="AH35" s="341"/>
      <c r="AI35" s="349"/>
      <c r="AJ35" s="220">
        <v>1</v>
      </c>
      <c r="AK35" s="341"/>
      <c r="AL35" s="341"/>
      <c r="AM35" s="313"/>
      <c r="AN35" s="341"/>
      <c r="AO35" s="341"/>
      <c r="AP35" s="313"/>
      <c r="AQ35" s="341"/>
      <c r="AR35" s="341"/>
      <c r="AS35" s="313"/>
      <c r="AT35" s="334">
        <f>AVERAGE(V35:AG35)</f>
        <v>1</v>
      </c>
      <c r="AU35" s="314"/>
      <c r="AV35" s="316"/>
      <c r="AW35" s="316"/>
      <c r="AX35" s="313"/>
    </row>
    <row r="36" spans="1:50" s="315" customFormat="1" ht="89.25">
      <c r="A36" s="333"/>
      <c r="B36" s="121"/>
      <c r="C36" s="121"/>
      <c r="D36" s="121"/>
      <c r="E36" s="121"/>
      <c r="F36" s="221"/>
      <c r="G36" s="216" t="s">
        <v>204</v>
      </c>
      <c r="H36" s="121"/>
      <c r="I36" s="207" t="s">
        <v>423</v>
      </c>
      <c r="J36" s="206" t="s">
        <v>406</v>
      </c>
      <c r="K36" s="221"/>
      <c r="L36" s="149"/>
      <c r="M36" s="221" t="s">
        <v>499</v>
      </c>
      <c r="N36" s="121" t="s">
        <v>430</v>
      </c>
      <c r="O36" s="313"/>
      <c r="P36" s="313"/>
      <c r="Q36" s="219">
        <v>1</v>
      </c>
      <c r="R36" s="313"/>
      <c r="S36" s="313"/>
      <c r="T36" s="121" t="s">
        <v>434</v>
      </c>
      <c r="U36" s="122" t="s">
        <v>431</v>
      </c>
      <c r="V36" s="149"/>
      <c r="W36" s="149"/>
      <c r="X36" s="220">
        <v>1</v>
      </c>
      <c r="Y36" s="149"/>
      <c r="Z36" s="149"/>
      <c r="AA36" s="220">
        <v>1</v>
      </c>
      <c r="AB36" s="149"/>
      <c r="AC36" s="149"/>
      <c r="AD36" s="220">
        <v>1</v>
      </c>
      <c r="AE36" s="149"/>
      <c r="AF36" s="149"/>
      <c r="AG36" s="220">
        <v>1</v>
      </c>
      <c r="AH36" s="341"/>
      <c r="AI36" s="349"/>
      <c r="AJ36" s="220">
        <v>1</v>
      </c>
      <c r="AK36" s="341"/>
      <c r="AL36" s="341"/>
      <c r="AM36" s="313"/>
      <c r="AN36" s="341"/>
      <c r="AO36" s="341"/>
      <c r="AP36" s="313"/>
      <c r="AQ36" s="341"/>
      <c r="AR36" s="341"/>
      <c r="AS36" s="313"/>
      <c r="AT36" s="334">
        <f>AVERAGE(V36:AG36)</f>
        <v>1</v>
      </c>
      <c r="AU36" s="350">
        <v>1</v>
      </c>
      <c r="AV36" s="316"/>
      <c r="AW36" s="316"/>
      <c r="AX36" s="313"/>
    </row>
    <row r="37" spans="1:50" s="315" customFormat="1" ht="102">
      <c r="A37" s="333"/>
      <c r="B37" s="121"/>
      <c r="C37" s="121"/>
      <c r="D37" s="121"/>
      <c r="E37" s="121"/>
      <c r="F37" s="221"/>
      <c r="G37" s="216" t="s">
        <v>204</v>
      </c>
      <c r="H37" s="121"/>
      <c r="I37" s="208" t="s">
        <v>404</v>
      </c>
      <c r="J37" s="211" t="s">
        <v>407</v>
      </c>
      <c r="K37" s="221"/>
      <c r="L37" s="149"/>
      <c r="M37" s="221" t="s">
        <v>500</v>
      </c>
      <c r="N37" s="121" t="s">
        <v>432</v>
      </c>
      <c r="O37" s="313"/>
      <c r="P37" s="313"/>
      <c r="Q37" s="219">
        <v>1</v>
      </c>
      <c r="R37" s="313"/>
      <c r="S37" s="313"/>
      <c r="T37" s="121" t="s">
        <v>433</v>
      </c>
      <c r="U37" s="122" t="s">
        <v>438</v>
      </c>
      <c r="V37" s="149"/>
      <c r="W37" s="220">
        <v>1</v>
      </c>
      <c r="X37" s="220">
        <v>1</v>
      </c>
      <c r="Y37" s="220">
        <v>1</v>
      </c>
      <c r="Z37" s="220">
        <v>1</v>
      </c>
      <c r="AA37" s="220">
        <v>1</v>
      </c>
      <c r="AB37" s="220">
        <v>1</v>
      </c>
      <c r="AC37" s="220">
        <v>1</v>
      </c>
      <c r="AD37" s="220">
        <v>1</v>
      </c>
      <c r="AE37" s="220">
        <v>1</v>
      </c>
      <c r="AF37" s="220">
        <v>1</v>
      </c>
      <c r="AG37" s="220">
        <v>1</v>
      </c>
      <c r="AH37" s="220">
        <v>0</v>
      </c>
      <c r="AI37" s="220">
        <v>1</v>
      </c>
      <c r="AJ37" s="334">
        <v>1</v>
      </c>
      <c r="AK37" s="334">
        <v>1</v>
      </c>
      <c r="AL37" s="313"/>
      <c r="AM37" s="313"/>
      <c r="AN37" s="313"/>
      <c r="AO37" s="313"/>
      <c r="AP37" s="313"/>
      <c r="AQ37" s="313"/>
      <c r="AR37" s="313"/>
      <c r="AS37" s="313"/>
      <c r="AT37" s="351">
        <f>AVERAGE(V37:AG37)</f>
        <v>1</v>
      </c>
      <c r="AU37" s="316">
        <f>AVERAGE(AH37:AS37)</f>
        <v>0.75</v>
      </c>
      <c r="AV37" s="316" t="s">
        <v>554</v>
      </c>
      <c r="AW37" s="316"/>
      <c r="AX37" s="313"/>
    </row>
    <row r="38" spans="1:50" ht="15">
      <c r="A38" s="285"/>
      <c r="B38" s="284"/>
      <c r="C38" s="284"/>
      <c r="D38" s="284"/>
      <c r="E38" s="284"/>
      <c r="F38" s="284"/>
      <c r="G38" s="317"/>
      <c r="H38" s="284"/>
      <c r="I38" s="318"/>
      <c r="J38" s="319"/>
      <c r="K38" s="284"/>
      <c r="L38" s="309"/>
      <c r="M38" s="309"/>
      <c r="N38" s="284"/>
      <c r="O38" s="309"/>
      <c r="P38" s="309"/>
      <c r="Q38" s="320"/>
      <c r="R38" s="309"/>
      <c r="S38" s="309"/>
      <c r="T38" s="284"/>
      <c r="U38" s="321"/>
      <c r="V38" s="309"/>
      <c r="W38" s="322"/>
      <c r="X38" s="322"/>
      <c r="Y38" s="322"/>
      <c r="Z38" s="322"/>
      <c r="AA38" s="322"/>
      <c r="AB38" s="322"/>
      <c r="AC38" s="322"/>
      <c r="AD38" s="322"/>
      <c r="AE38" s="322"/>
      <c r="AF38" s="322"/>
      <c r="AG38" s="322"/>
      <c r="AH38" s="322"/>
      <c r="AI38" s="284"/>
      <c r="AJ38" s="309"/>
      <c r="AK38" s="309"/>
      <c r="AL38" s="309"/>
      <c r="AM38" s="309"/>
      <c r="AN38" s="309"/>
      <c r="AO38" s="309"/>
      <c r="AP38" s="309"/>
      <c r="AQ38" s="309"/>
      <c r="AR38" s="309"/>
      <c r="AS38" s="309"/>
      <c r="AT38" s="309"/>
      <c r="AU38" s="310"/>
      <c r="AV38" s="310"/>
      <c r="AW38" s="310"/>
      <c r="AX38" s="311"/>
    </row>
    <row r="39" spans="1:50" ht="15">
      <c r="A39" s="844" t="s">
        <v>296</v>
      </c>
      <c r="B39" s="845"/>
      <c r="C39" s="845"/>
      <c r="D39" s="845"/>
      <c r="E39" s="845"/>
      <c r="F39" s="845"/>
      <c r="G39" s="845"/>
      <c r="H39" s="845"/>
      <c r="I39" s="845"/>
      <c r="J39" s="845"/>
      <c r="K39" s="845"/>
      <c r="L39" s="845"/>
      <c r="M39" s="845"/>
      <c r="N39" s="845"/>
      <c r="O39" s="845"/>
      <c r="P39" s="845"/>
      <c r="Q39" s="845"/>
      <c r="R39" s="845"/>
      <c r="S39" s="845"/>
      <c r="T39" s="845"/>
      <c r="U39" s="845"/>
      <c r="V39" s="845"/>
      <c r="W39" s="845"/>
      <c r="X39" s="845"/>
      <c r="Y39" s="845"/>
      <c r="Z39" s="845"/>
      <c r="AA39" s="845"/>
      <c r="AB39" s="845"/>
      <c r="AC39" s="845"/>
      <c r="AD39" s="845"/>
      <c r="AE39" s="845"/>
      <c r="AF39" s="845"/>
      <c r="AG39" s="845"/>
      <c r="AH39" s="845"/>
      <c r="AI39" s="845"/>
      <c r="AJ39" s="845"/>
      <c r="AK39" s="845"/>
      <c r="AL39" s="845"/>
      <c r="AM39" s="845"/>
      <c r="AN39" s="845"/>
      <c r="AO39" s="845"/>
      <c r="AP39" s="845"/>
      <c r="AQ39" s="845"/>
      <c r="AR39" s="845"/>
      <c r="AS39" s="845"/>
      <c r="AT39" s="845"/>
      <c r="AU39" s="845"/>
      <c r="AV39" s="845"/>
      <c r="AW39" s="845"/>
      <c r="AX39" s="846"/>
    </row>
    <row r="40" spans="1:50" ht="54.75" customHeight="1">
      <c r="A40" s="843" t="s">
        <v>64</v>
      </c>
      <c r="B40" s="843"/>
      <c r="C40" s="843"/>
      <c r="D40" s="833" t="s">
        <v>66</v>
      </c>
      <c r="E40" s="833"/>
      <c r="F40" s="833"/>
      <c r="G40" s="833"/>
      <c r="H40" s="833"/>
      <c r="I40" s="833"/>
      <c r="J40" s="829" t="s">
        <v>303</v>
      </c>
      <c r="K40" s="829"/>
      <c r="L40" s="829"/>
      <c r="M40" s="829"/>
      <c r="N40" s="829"/>
      <c r="O40" s="829"/>
      <c r="P40" s="833" t="s">
        <v>66</v>
      </c>
      <c r="Q40" s="833"/>
      <c r="R40" s="833"/>
      <c r="S40" s="833"/>
      <c r="T40" s="833"/>
      <c r="U40" s="833"/>
      <c r="V40" s="833" t="s">
        <v>66</v>
      </c>
      <c r="W40" s="833"/>
      <c r="X40" s="833"/>
      <c r="Y40" s="833"/>
      <c r="Z40" s="833"/>
      <c r="AA40" s="833"/>
      <c r="AB40" s="833"/>
      <c r="AC40" s="833"/>
      <c r="AD40" s="833" t="s">
        <v>66</v>
      </c>
      <c r="AE40" s="833"/>
      <c r="AF40" s="833"/>
      <c r="AG40" s="833"/>
      <c r="AH40" s="833"/>
      <c r="AI40" s="833"/>
      <c r="AJ40" s="833"/>
      <c r="AK40" s="833"/>
      <c r="AL40" s="833"/>
      <c r="AM40" s="833"/>
      <c r="AN40" s="833"/>
      <c r="AO40" s="833"/>
      <c r="AP40" s="829" t="s">
        <v>327</v>
      </c>
      <c r="AQ40" s="829"/>
      <c r="AR40" s="829"/>
      <c r="AS40" s="829"/>
      <c r="AT40" s="833" t="s">
        <v>13</v>
      </c>
      <c r="AU40" s="833"/>
      <c r="AV40" s="833"/>
      <c r="AW40" s="833"/>
      <c r="AX40" s="833"/>
    </row>
    <row r="41" spans="1:50" ht="15">
      <c r="A41" s="843"/>
      <c r="B41" s="843"/>
      <c r="C41" s="843"/>
      <c r="D41" s="833" t="s">
        <v>526</v>
      </c>
      <c r="E41" s="833"/>
      <c r="F41" s="833"/>
      <c r="G41" s="833"/>
      <c r="H41" s="833"/>
      <c r="I41" s="833"/>
      <c r="J41" s="829"/>
      <c r="K41" s="829"/>
      <c r="L41" s="829"/>
      <c r="M41" s="829"/>
      <c r="N41" s="829"/>
      <c r="O41" s="829"/>
      <c r="P41" s="833" t="s">
        <v>524</v>
      </c>
      <c r="Q41" s="833"/>
      <c r="R41" s="833"/>
      <c r="S41" s="833"/>
      <c r="T41" s="833"/>
      <c r="U41" s="833"/>
      <c r="V41" s="833" t="s">
        <v>522</v>
      </c>
      <c r="W41" s="833"/>
      <c r="X41" s="833"/>
      <c r="Y41" s="833"/>
      <c r="Z41" s="833"/>
      <c r="AA41" s="833"/>
      <c r="AB41" s="833"/>
      <c r="AC41" s="833"/>
      <c r="AD41" s="833" t="s">
        <v>65</v>
      </c>
      <c r="AE41" s="833"/>
      <c r="AF41" s="833"/>
      <c r="AG41" s="833"/>
      <c r="AH41" s="833"/>
      <c r="AI41" s="833"/>
      <c r="AJ41" s="833"/>
      <c r="AK41" s="833"/>
      <c r="AL41" s="833"/>
      <c r="AM41" s="833"/>
      <c r="AN41" s="833"/>
      <c r="AO41" s="833"/>
      <c r="AP41" s="829"/>
      <c r="AQ41" s="829"/>
      <c r="AR41" s="829"/>
      <c r="AS41" s="829"/>
      <c r="AT41" s="833" t="s">
        <v>65</v>
      </c>
      <c r="AU41" s="833"/>
      <c r="AV41" s="833"/>
      <c r="AW41" s="833"/>
      <c r="AX41" s="833"/>
    </row>
    <row r="42" spans="1:50" ht="31.5" customHeight="1">
      <c r="A42" s="843"/>
      <c r="B42" s="843"/>
      <c r="C42" s="843"/>
      <c r="D42" s="833" t="s">
        <v>527</v>
      </c>
      <c r="E42" s="833"/>
      <c r="F42" s="833"/>
      <c r="G42" s="833"/>
      <c r="H42" s="833"/>
      <c r="I42" s="833"/>
      <c r="J42" s="829"/>
      <c r="K42" s="829"/>
      <c r="L42" s="829"/>
      <c r="M42" s="829"/>
      <c r="N42" s="829"/>
      <c r="O42" s="829"/>
      <c r="P42" s="833" t="s">
        <v>525</v>
      </c>
      <c r="Q42" s="833"/>
      <c r="R42" s="833"/>
      <c r="S42" s="833"/>
      <c r="T42" s="833"/>
      <c r="U42" s="833"/>
      <c r="V42" s="833" t="s">
        <v>523</v>
      </c>
      <c r="W42" s="833"/>
      <c r="X42" s="833"/>
      <c r="Y42" s="833"/>
      <c r="Z42" s="833"/>
      <c r="AA42" s="833"/>
      <c r="AB42" s="833"/>
      <c r="AC42" s="833"/>
      <c r="AD42" s="833" t="s">
        <v>299</v>
      </c>
      <c r="AE42" s="833"/>
      <c r="AF42" s="833"/>
      <c r="AG42" s="833"/>
      <c r="AH42" s="833"/>
      <c r="AI42" s="833"/>
      <c r="AJ42" s="833"/>
      <c r="AK42" s="833"/>
      <c r="AL42" s="833"/>
      <c r="AM42" s="833"/>
      <c r="AN42" s="833"/>
      <c r="AO42" s="833"/>
      <c r="AP42" s="829"/>
      <c r="AQ42" s="829"/>
      <c r="AR42" s="829"/>
      <c r="AS42" s="829"/>
      <c r="AT42" s="833" t="s">
        <v>75</v>
      </c>
      <c r="AU42" s="833"/>
      <c r="AV42" s="833"/>
      <c r="AW42" s="833"/>
      <c r="AX42" s="833"/>
    </row>
  </sheetData>
  <sheetProtection/>
  <mergeCells count="56">
    <mergeCell ref="AW1:AX1"/>
    <mergeCell ref="AW2:AX2"/>
    <mergeCell ref="AW3:AX3"/>
    <mergeCell ref="AW4:AX4"/>
    <mergeCell ref="A1:AV1"/>
    <mergeCell ref="V11:AG11"/>
    <mergeCell ref="A9:C9"/>
    <mergeCell ref="A2:AV2"/>
    <mergeCell ref="A3:AV4"/>
    <mergeCell ref="AT11:AU11"/>
    <mergeCell ref="D41:I41"/>
    <mergeCell ref="D42:I42"/>
    <mergeCell ref="AD40:AO40"/>
    <mergeCell ref="AD41:AO41"/>
    <mergeCell ref="AD42:AO42"/>
    <mergeCell ref="AH11:AS11"/>
    <mergeCell ref="P40:U40"/>
    <mergeCell ref="I11:I12"/>
    <mergeCell ref="J11:J12"/>
    <mergeCell ref="K11:K12"/>
    <mergeCell ref="L11:L12"/>
    <mergeCell ref="U11:U12"/>
    <mergeCell ref="O11:S11"/>
    <mergeCell ref="T11:T12"/>
    <mergeCell ref="N11:N12"/>
    <mergeCell ref="A11:F11"/>
    <mergeCell ref="G11:H11"/>
    <mergeCell ref="M11:M12"/>
    <mergeCell ref="A40:C42"/>
    <mergeCell ref="J40:O42"/>
    <mergeCell ref="P41:U41"/>
    <mergeCell ref="P42:U42"/>
    <mergeCell ref="V40:AC40"/>
    <mergeCell ref="A39:AX39"/>
    <mergeCell ref="AT41:AX41"/>
    <mergeCell ref="AT40:AX40"/>
    <mergeCell ref="AT42:AX42"/>
    <mergeCell ref="D40:I40"/>
    <mergeCell ref="AP40:AS42"/>
    <mergeCell ref="AW5:AW12"/>
    <mergeCell ref="AX5:AX12"/>
    <mergeCell ref="H7:I7"/>
    <mergeCell ref="H8:I8"/>
    <mergeCell ref="V41:AC41"/>
    <mergeCell ref="V42:AC42"/>
    <mergeCell ref="AV5:AV12"/>
    <mergeCell ref="AH5:AU10"/>
    <mergeCell ref="K6:U8"/>
    <mergeCell ref="A5:AG5"/>
    <mergeCell ref="A6:C8"/>
    <mergeCell ref="D6:E8"/>
    <mergeCell ref="F6:G8"/>
    <mergeCell ref="H6:I6"/>
    <mergeCell ref="A10:C10"/>
    <mergeCell ref="D9:AG9"/>
    <mergeCell ref="D10:AG10"/>
  </mergeCells>
  <printOptions/>
  <pageMargins left="0.7" right="0.7" top="0.75" bottom="0.75" header="0.3" footer="0.3"/>
  <pageSetup fitToHeight="1" fitToWidth="1" horizontalDpi="600" verticalDpi="600" orientation="landscape" scale="22"/>
  <legacyDrawing r:id="rId2"/>
</worksheet>
</file>

<file path=xl/worksheets/sheet11.xml><?xml version="1.0" encoding="utf-8"?>
<worksheet xmlns="http://schemas.openxmlformats.org/spreadsheetml/2006/main" xmlns:r="http://schemas.openxmlformats.org/officeDocument/2006/relationships">
  <dimension ref="A1:BQ61"/>
  <sheetViews>
    <sheetView zoomScale="75" zoomScaleNormal="75" zoomScalePageLayoutView="0" workbookViewId="0" topLeftCell="AI1">
      <selection activeCell="BL11" sqref="BL11"/>
    </sheetView>
  </sheetViews>
  <sheetFormatPr defaultColWidth="19.421875" defaultRowHeight="15"/>
  <cols>
    <col min="1" max="1" width="19.421875" style="113" hidden="1" customWidth="1"/>
    <col min="2" max="25" width="11.00390625" style="113" hidden="1" customWidth="1"/>
    <col min="26" max="27" width="12.140625" style="113" hidden="1" customWidth="1"/>
    <col min="28" max="28" width="19.421875" style="113" hidden="1" customWidth="1"/>
    <col min="29" max="34" width="7.8515625" style="113" hidden="1" customWidth="1"/>
    <col min="35" max="35" width="2.28125" style="113" customWidth="1"/>
    <col min="36" max="36" width="19.421875" style="113" customWidth="1"/>
    <col min="37" max="62" width="11.28125" style="113" customWidth="1"/>
    <col min="63" max="63" width="19.421875" style="113" customWidth="1"/>
    <col min="64" max="68" width="8.7109375" style="113" customWidth="1"/>
    <col min="69" max="69" width="10.421875" style="113" customWidth="1"/>
    <col min="70" max="16384" width="19.421875" style="113" customWidth="1"/>
  </cols>
  <sheetData>
    <row r="1" spans="1:69" ht="15.75" customHeight="1">
      <c r="A1" s="870" t="s">
        <v>16</v>
      </c>
      <c r="B1" s="870"/>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870"/>
      <c r="AN1" s="870"/>
      <c r="AO1" s="870"/>
      <c r="AP1" s="870"/>
      <c r="AQ1" s="870"/>
      <c r="AR1" s="870"/>
      <c r="AS1" s="870"/>
      <c r="AT1" s="870"/>
      <c r="AU1" s="870"/>
      <c r="AV1" s="870"/>
      <c r="AW1" s="870"/>
      <c r="AX1" s="870"/>
      <c r="AY1" s="870"/>
      <c r="AZ1" s="870"/>
      <c r="BA1" s="870"/>
      <c r="BB1" s="870"/>
      <c r="BC1" s="870"/>
      <c r="BD1" s="870"/>
      <c r="BE1" s="870"/>
      <c r="BF1" s="870"/>
      <c r="BG1" s="870"/>
      <c r="BH1" s="870"/>
      <c r="BI1" s="870"/>
      <c r="BJ1" s="870"/>
      <c r="BK1" s="870"/>
      <c r="BL1" s="870"/>
      <c r="BM1" s="870"/>
      <c r="BN1" s="870"/>
      <c r="BO1" s="877" t="s">
        <v>18</v>
      </c>
      <c r="BP1" s="877"/>
      <c r="BQ1" s="877"/>
    </row>
    <row r="2" spans="1:69" ht="15.75" customHeight="1">
      <c r="A2" s="870" t="s">
        <v>17</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c r="AO2" s="870"/>
      <c r="AP2" s="870"/>
      <c r="AQ2" s="870"/>
      <c r="AR2" s="870"/>
      <c r="AS2" s="870"/>
      <c r="AT2" s="870"/>
      <c r="AU2" s="870"/>
      <c r="AV2" s="870"/>
      <c r="AW2" s="870"/>
      <c r="AX2" s="870"/>
      <c r="AY2" s="870"/>
      <c r="AZ2" s="870"/>
      <c r="BA2" s="870"/>
      <c r="BB2" s="870"/>
      <c r="BC2" s="870"/>
      <c r="BD2" s="870"/>
      <c r="BE2" s="870"/>
      <c r="BF2" s="870"/>
      <c r="BG2" s="870"/>
      <c r="BH2" s="870"/>
      <c r="BI2" s="870"/>
      <c r="BJ2" s="870"/>
      <c r="BK2" s="870"/>
      <c r="BL2" s="870"/>
      <c r="BM2" s="870"/>
      <c r="BN2" s="870"/>
      <c r="BO2" s="878" t="s">
        <v>440</v>
      </c>
      <c r="BP2" s="878"/>
      <c r="BQ2" s="878"/>
    </row>
    <row r="3" spans="1:69" ht="25.5" customHeight="1">
      <c r="A3" s="870" t="s">
        <v>189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c r="AJ3" s="870"/>
      <c r="AK3" s="870"/>
      <c r="AL3" s="870"/>
      <c r="AM3" s="870"/>
      <c r="AN3" s="870"/>
      <c r="AO3" s="870"/>
      <c r="AP3" s="870"/>
      <c r="AQ3" s="870"/>
      <c r="AR3" s="870"/>
      <c r="AS3" s="870"/>
      <c r="AT3" s="870"/>
      <c r="AU3" s="870"/>
      <c r="AV3" s="870"/>
      <c r="AW3" s="870"/>
      <c r="AX3" s="870"/>
      <c r="AY3" s="870"/>
      <c r="AZ3" s="870"/>
      <c r="BA3" s="870"/>
      <c r="BB3" s="870"/>
      <c r="BC3" s="870"/>
      <c r="BD3" s="870"/>
      <c r="BE3" s="870"/>
      <c r="BF3" s="870"/>
      <c r="BG3" s="870"/>
      <c r="BH3" s="870"/>
      <c r="BI3" s="870"/>
      <c r="BJ3" s="870"/>
      <c r="BK3" s="870"/>
      <c r="BL3" s="870"/>
      <c r="BM3" s="870"/>
      <c r="BN3" s="870"/>
      <c r="BO3" s="878" t="s">
        <v>442</v>
      </c>
      <c r="BP3" s="878"/>
      <c r="BQ3" s="878"/>
    </row>
    <row r="4" spans="1:69" ht="15.75" customHeight="1">
      <c r="A4" s="870" t="s">
        <v>174</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c r="AE4" s="870"/>
      <c r="AF4" s="870"/>
      <c r="AG4" s="870"/>
      <c r="AH4" s="870"/>
      <c r="AI4" s="870"/>
      <c r="AJ4" s="870"/>
      <c r="AK4" s="870"/>
      <c r="AL4" s="870"/>
      <c r="AM4" s="870"/>
      <c r="AN4" s="870"/>
      <c r="AO4" s="870"/>
      <c r="AP4" s="870"/>
      <c r="AQ4" s="870"/>
      <c r="AR4" s="870"/>
      <c r="AS4" s="870"/>
      <c r="AT4" s="870"/>
      <c r="AU4" s="870"/>
      <c r="AV4" s="870"/>
      <c r="AW4" s="870"/>
      <c r="AX4" s="870"/>
      <c r="AY4" s="870"/>
      <c r="AZ4" s="870"/>
      <c r="BA4" s="870"/>
      <c r="BB4" s="870"/>
      <c r="BC4" s="870"/>
      <c r="BD4" s="870"/>
      <c r="BE4" s="870"/>
      <c r="BF4" s="870"/>
      <c r="BG4" s="870"/>
      <c r="BH4" s="870"/>
      <c r="BI4" s="870"/>
      <c r="BJ4" s="870"/>
      <c r="BK4" s="870"/>
      <c r="BL4" s="870"/>
      <c r="BM4" s="870"/>
      <c r="BN4" s="870"/>
      <c r="BO4" s="874" t="s">
        <v>185</v>
      </c>
      <c r="BP4" s="875"/>
      <c r="BQ4" s="876"/>
    </row>
    <row r="5" spans="1:69" ht="25.5" customHeight="1">
      <c r="A5" s="871" t="s">
        <v>328</v>
      </c>
      <c r="B5" s="871"/>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J5" s="871" t="s">
        <v>329</v>
      </c>
      <c r="AK5" s="871"/>
      <c r="AL5" s="871"/>
      <c r="AM5" s="871"/>
      <c r="AN5" s="871"/>
      <c r="AO5" s="871"/>
      <c r="AP5" s="871"/>
      <c r="AQ5" s="871"/>
      <c r="AR5" s="871"/>
      <c r="AS5" s="871"/>
      <c r="AT5" s="871"/>
      <c r="AU5" s="871"/>
      <c r="AV5" s="871"/>
      <c r="AW5" s="871"/>
      <c r="AX5" s="871"/>
      <c r="AY5" s="871"/>
      <c r="AZ5" s="871"/>
      <c r="BA5" s="871"/>
      <c r="BB5" s="871"/>
      <c r="BC5" s="871"/>
      <c r="BD5" s="871"/>
      <c r="BE5" s="871"/>
      <c r="BF5" s="871"/>
      <c r="BG5" s="871"/>
      <c r="BH5" s="871"/>
      <c r="BI5" s="871"/>
      <c r="BJ5" s="871"/>
      <c r="BK5" s="871"/>
      <c r="BL5" s="871"/>
      <c r="BM5" s="871"/>
      <c r="BN5" s="871"/>
      <c r="BO5" s="872"/>
      <c r="BP5" s="872"/>
      <c r="BQ5" s="872"/>
    </row>
    <row r="6" spans="1:69" ht="28.5">
      <c r="A6" s="169" t="s">
        <v>292</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3"/>
      <c r="AY6" s="873"/>
      <c r="AZ6" s="873"/>
      <c r="BA6" s="873"/>
      <c r="BB6" s="873"/>
      <c r="BC6" s="873"/>
      <c r="BD6" s="873"/>
      <c r="BE6" s="873"/>
      <c r="BF6" s="873"/>
      <c r="BG6" s="873"/>
      <c r="BH6" s="873"/>
      <c r="BI6" s="873"/>
      <c r="BJ6" s="873"/>
      <c r="BK6" s="873"/>
      <c r="BL6" s="873"/>
      <c r="BM6" s="873"/>
      <c r="BN6" s="873"/>
      <c r="BO6" s="873"/>
      <c r="BP6" s="873"/>
      <c r="BQ6" s="873"/>
    </row>
    <row r="7" spans="1:69" ht="28.5" customHeight="1">
      <c r="A7" s="170" t="s">
        <v>179</v>
      </c>
      <c r="B7" s="866" t="s">
        <v>491</v>
      </c>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6"/>
      <c r="AH7" s="866"/>
      <c r="AI7" s="866"/>
      <c r="AJ7" s="866"/>
      <c r="AK7" s="866"/>
      <c r="AL7" s="866"/>
      <c r="AM7" s="866"/>
      <c r="AN7" s="866"/>
      <c r="AO7" s="866"/>
      <c r="AP7" s="866"/>
      <c r="AQ7" s="866"/>
      <c r="AR7" s="866"/>
      <c r="AS7" s="866"/>
      <c r="AT7" s="866"/>
      <c r="AU7" s="866"/>
      <c r="AV7" s="866"/>
      <c r="AW7" s="866"/>
      <c r="AX7" s="866"/>
      <c r="AY7" s="866"/>
      <c r="AZ7" s="866"/>
      <c r="BA7" s="866"/>
      <c r="BB7" s="866"/>
      <c r="BC7" s="866"/>
      <c r="BD7" s="866"/>
      <c r="BE7" s="866"/>
      <c r="BF7" s="866"/>
      <c r="BG7" s="866"/>
      <c r="BH7" s="866"/>
      <c r="BI7" s="866"/>
      <c r="BJ7" s="866"/>
      <c r="BK7" s="866"/>
      <c r="BL7" s="866"/>
      <c r="BM7" s="866"/>
      <c r="BN7" s="866"/>
      <c r="BO7" s="866"/>
      <c r="BP7" s="866"/>
      <c r="BQ7" s="866"/>
    </row>
    <row r="8" spans="1:69" ht="6" customHeight="1">
      <c r="A8" s="160"/>
      <c r="B8" s="873"/>
      <c r="C8" s="873"/>
      <c r="D8" s="873"/>
      <c r="E8" s="873"/>
      <c r="F8" s="873"/>
      <c r="G8" s="873"/>
      <c r="H8" s="873"/>
      <c r="I8" s="873"/>
      <c r="J8" s="873"/>
      <c r="K8" s="873"/>
      <c r="L8" s="873"/>
      <c r="M8" s="873"/>
      <c r="N8" s="873"/>
      <c r="O8" s="873"/>
      <c r="P8" s="873"/>
      <c r="Q8" s="873"/>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c r="BD8" s="873"/>
      <c r="BE8" s="873"/>
      <c r="BF8" s="873"/>
      <c r="BG8" s="873"/>
      <c r="BH8" s="873"/>
      <c r="BI8" s="873"/>
      <c r="BJ8" s="873"/>
      <c r="BK8" s="873"/>
      <c r="BL8" s="873"/>
      <c r="BM8" s="873"/>
      <c r="BN8" s="873"/>
      <c r="BO8" s="873"/>
      <c r="BP8" s="873"/>
      <c r="BQ8" s="873"/>
    </row>
    <row r="9" spans="1:69" ht="30" customHeight="1">
      <c r="A9" s="868" t="s">
        <v>91</v>
      </c>
      <c r="B9" s="864" t="s">
        <v>39</v>
      </c>
      <c r="C9" s="865"/>
      <c r="D9" s="864" t="s">
        <v>40</v>
      </c>
      <c r="E9" s="865"/>
      <c r="F9" s="864" t="s">
        <v>41</v>
      </c>
      <c r="G9" s="865"/>
      <c r="H9" s="864" t="s">
        <v>42</v>
      </c>
      <c r="I9" s="865"/>
      <c r="J9" s="864" t="s">
        <v>43</v>
      </c>
      <c r="K9" s="865"/>
      <c r="L9" s="864" t="s">
        <v>44</v>
      </c>
      <c r="M9" s="865"/>
      <c r="N9" s="864" t="s">
        <v>45</v>
      </c>
      <c r="O9" s="865"/>
      <c r="P9" s="864" t="s">
        <v>46</v>
      </c>
      <c r="Q9" s="865"/>
      <c r="R9" s="864" t="s">
        <v>47</v>
      </c>
      <c r="S9" s="865"/>
      <c r="T9" s="864" t="s">
        <v>48</v>
      </c>
      <c r="U9" s="865"/>
      <c r="V9" s="864" t="s">
        <v>49</v>
      </c>
      <c r="W9" s="865"/>
      <c r="X9" s="864" t="s">
        <v>50</v>
      </c>
      <c r="Y9" s="865"/>
      <c r="Z9" s="864" t="s">
        <v>92</v>
      </c>
      <c r="AA9" s="865"/>
      <c r="AB9" s="868" t="s">
        <v>291</v>
      </c>
      <c r="AC9" s="864" t="s">
        <v>290</v>
      </c>
      <c r="AD9" s="867"/>
      <c r="AE9" s="867"/>
      <c r="AF9" s="867"/>
      <c r="AG9" s="867"/>
      <c r="AH9" s="865"/>
      <c r="AJ9" s="868" t="s">
        <v>91</v>
      </c>
      <c r="AK9" s="864" t="s">
        <v>39</v>
      </c>
      <c r="AL9" s="865"/>
      <c r="AM9" s="864" t="s">
        <v>40</v>
      </c>
      <c r="AN9" s="865"/>
      <c r="AO9" s="864" t="s">
        <v>41</v>
      </c>
      <c r="AP9" s="865"/>
      <c r="AQ9" s="864" t="s">
        <v>42</v>
      </c>
      <c r="AR9" s="865"/>
      <c r="AS9" s="864" t="s">
        <v>43</v>
      </c>
      <c r="AT9" s="865"/>
      <c r="AU9" s="864" t="s">
        <v>44</v>
      </c>
      <c r="AV9" s="865"/>
      <c r="AW9" s="864" t="s">
        <v>45</v>
      </c>
      <c r="AX9" s="865"/>
      <c r="AY9" s="864" t="s">
        <v>46</v>
      </c>
      <c r="AZ9" s="865"/>
      <c r="BA9" s="864" t="s">
        <v>47</v>
      </c>
      <c r="BB9" s="865"/>
      <c r="BC9" s="864" t="s">
        <v>48</v>
      </c>
      <c r="BD9" s="865"/>
      <c r="BE9" s="864" t="s">
        <v>49</v>
      </c>
      <c r="BF9" s="865"/>
      <c r="BG9" s="864" t="s">
        <v>50</v>
      </c>
      <c r="BH9" s="865"/>
      <c r="BI9" s="864" t="s">
        <v>92</v>
      </c>
      <c r="BJ9" s="865"/>
      <c r="BK9" s="868" t="s">
        <v>291</v>
      </c>
      <c r="BL9" s="864" t="s">
        <v>290</v>
      </c>
      <c r="BM9" s="867"/>
      <c r="BN9" s="867"/>
      <c r="BO9" s="867"/>
      <c r="BP9" s="867"/>
      <c r="BQ9" s="865"/>
    </row>
    <row r="10" spans="1:69" ht="28.5" customHeight="1">
      <c r="A10" s="869"/>
      <c r="B10" s="126" t="s">
        <v>392</v>
      </c>
      <c r="C10" s="126" t="s">
        <v>393</v>
      </c>
      <c r="D10" s="126" t="s">
        <v>392</v>
      </c>
      <c r="E10" s="126" t="s">
        <v>393</v>
      </c>
      <c r="F10" s="126" t="s">
        <v>392</v>
      </c>
      <c r="G10" s="126" t="s">
        <v>393</v>
      </c>
      <c r="H10" s="126" t="s">
        <v>392</v>
      </c>
      <c r="I10" s="126" t="s">
        <v>393</v>
      </c>
      <c r="J10" s="126" t="s">
        <v>392</v>
      </c>
      <c r="K10" s="126" t="s">
        <v>393</v>
      </c>
      <c r="L10" s="126" t="s">
        <v>392</v>
      </c>
      <c r="M10" s="126" t="s">
        <v>393</v>
      </c>
      <c r="N10" s="126" t="s">
        <v>392</v>
      </c>
      <c r="O10" s="126" t="s">
        <v>393</v>
      </c>
      <c r="P10" s="126" t="s">
        <v>392</v>
      </c>
      <c r="Q10" s="126" t="s">
        <v>393</v>
      </c>
      <c r="R10" s="126" t="s">
        <v>392</v>
      </c>
      <c r="S10" s="126" t="s">
        <v>393</v>
      </c>
      <c r="T10" s="126" t="s">
        <v>392</v>
      </c>
      <c r="U10" s="126" t="s">
        <v>393</v>
      </c>
      <c r="V10" s="126" t="s">
        <v>392</v>
      </c>
      <c r="W10" s="126" t="s">
        <v>393</v>
      </c>
      <c r="X10" s="126" t="s">
        <v>392</v>
      </c>
      <c r="Y10" s="126" t="s">
        <v>393</v>
      </c>
      <c r="Z10" s="126" t="s">
        <v>392</v>
      </c>
      <c r="AA10" s="126" t="s">
        <v>393</v>
      </c>
      <c r="AB10" s="869"/>
      <c r="AC10" s="126" t="s">
        <v>385</v>
      </c>
      <c r="AD10" s="162" t="s">
        <v>386</v>
      </c>
      <c r="AE10" s="126" t="s">
        <v>387</v>
      </c>
      <c r="AF10" s="126" t="s">
        <v>388</v>
      </c>
      <c r="AG10" s="126" t="s">
        <v>389</v>
      </c>
      <c r="AH10" s="126" t="s">
        <v>390</v>
      </c>
      <c r="AJ10" s="869"/>
      <c r="AK10" s="126" t="s">
        <v>392</v>
      </c>
      <c r="AL10" s="126" t="s">
        <v>393</v>
      </c>
      <c r="AM10" s="126" t="s">
        <v>392</v>
      </c>
      <c r="AN10" s="126" t="s">
        <v>393</v>
      </c>
      <c r="AO10" s="126" t="s">
        <v>392</v>
      </c>
      <c r="AP10" s="126" t="s">
        <v>393</v>
      </c>
      <c r="AQ10" s="126" t="s">
        <v>392</v>
      </c>
      <c r="AR10" s="126" t="s">
        <v>393</v>
      </c>
      <c r="AS10" s="126" t="s">
        <v>392</v>
      </c>
      <c r="AT10" s="126" t="s">
        <v>393</v>
      </c>
      <c r="AU10" s="126" t="s">
        <v>392</v>
      </c>
      <c r="AV10" s="126" t="s">
        <v>393</v>
      </c>
      <c r="AW10" s="126" t="s">
        <v>392</v>
      </c>
      <c r="AX10" s="126" t="s">
        <v>393</v>
      </c>
      <c r="AY10" s="126" t="s">
        <v>392</v>
      </c>
      <c r="AZ10" s="126" t="s">
        <v>393</v>
      </c>
      <c r="BA10" s="126" t="s">
        <v>392</v>
      </c>
      <c r="BB10" s="126" t="s">
        <v>393</v>
      </c>
      <c r="BC10" s="126" t="s">
        <v>392</v>
      </c>
      <c r="BD10" s="126" t="s">
        <v>393</v>
      </c>
      <c r="BE10" s="126" t="s">
        <v>392</v>
      </c>
      <c r="BF10" s="126" t="s">
        <v>393</v>
      </c>
      <c r="BG10" s="126" t="s">
        <v>392</v>
      </c>
      <c r="BH10" s="126" t="s">
        <v>393</v>
      </c>
      <c r="BI10" s="126" t="s">
        <v>392</v>
      </c>
      <c r="BJ10" s="126" t="s">
        <v>393</v>
      </c>
      <c r="BK10" s="869"/>
      <c r="BL10" s="126" t="s">
        <v>385</v>
      </c>
      <c r="BM10" s="162" t="s">
        <v>531</v>
      </c>
      <c r="BN10" s="126" t="s">
        <v>387</v>
      </c>
      <c r="BO10" s="126" t="s">
        <v>534</v>
      </c>
      <c r="BP10" s="126" t="s">
        <v>535</v>
      </c>
      <c r="BQ10" s="126" t="s">
        <v>390</v>
      </c>
    </row>
    <row r="11" spans="1:69" ht="165">
      <c r="A11" s="163" t="s">
        <v>93</v>
      </c>
      <c r="B11" s="163"/>
      <c r="C11" s="163"/>
      <c r="D11" s="163"/>
      <c r="E11" s="163"/>
      <c r="F11" s="163"/>
      <c r="G11" s="163"/>
      <c r="H11" s="163"/>
      <c r="I11" s="163"/>
      <c r="J11" s="163"/>
      <c r="K11" s="163"/>
      <c r="L11" s="163"/>
      <c r="M11" s="163"/>
      <c r="N11" s="163"/>
      <c r="O11" s="164"/>
      <c r="P11" s="164"/>
      <c r="Q11" s="164"/>
      <c r="R11" s="164"/>
      <c r="S11" s="164"/>
      <c r="T11" s="164"/>
      <c r="U11" s="164"/>
      <c r="V11" s="164"/>
      <c r="W11" s="164"/>
      <c r="X11" s="164"/>
      <c r="Y11" s="164"/>
      <c r="Z11" s="164">
        <f>B11+D11+F11+H11+J11+L11+N11+P11+R11+T11+V11+X11</f>
        <v>0</v>
      </c>
      <c r="AA11" s="171">
        <f>C11+E11+G11+I11+K11+M11+O11+Q11+S11+U11+W11+Y11</f>
        <v>0</v>
      </c>
      <c r="AB11" s="166"/>
      <c r="AC11" s="166"/>
      <c r="AD11" s="166"/>
      <c r="AE11" s="166"/>
      <c r="AF11" s="166"/>
      <c r="AG11" s="166"/>
      <c r="AH11" s="167"/>
      <c r="AJ11" s="163" t="s">
        <v>93</v>
      </c>
      <c r="AK11" s="164">
        <v>7</v>
      </c>
      <c r="AL11" s="163"/>
      <c r="AM11" s="163"/>
      <c r="AN11" s="163"/>
      <c r="AO11" s="163">
        <v>28</v>
      </c>
      <c r="AP11" s="163"/>
      <c r="AQ11" s="163">
        <v>19</v>
      </c>
      <c r="AR11" s="163"/>
      <c r="AS11" s="163"/>
      <c r="AT11" s="163"/>
      <c r="AU11" s="163"/>
      <c r="AV11" s="163"/>
      <c r="AW11" s="163"/>
      <c r="AX11" s="164"/>
      <c r="AY11" s="164"/>
      <c r="AZ11" s="164"/>
      <c r="BA11" s="164"/>
      <c r="BB11" s="164"/>
      <c r="BC11" s="164"/>
      <c r="BD11" s="164"/>
      <c r="BE11" s="164"/>
      <c r="BF11" s="164"/>
      <c r="BG11" s="164"/>
      <c r="BH11" s="164"/>
      <c r="BI11" s="164">
        <f aca="true" t="shared" si="0" ref="BI11:BI31">AK11+AM11+AO11+AQ11+AS11+AU11+AW11+AY11+BA11+BC11+BE11+BG11</f>
        <v>54</v>
      </c>
      <c r="BJ11" s="171">
        <f>AL11+AN11+AP11+AR11+AT11+AV11+AX11+AZ11+BB11+BD11+BF11+BH11</f>
        <v>0</v>
      </c>
      <c r="BK11" s="353" t="s">
        <v>552</v>
      </c>
      <c r="BL11" s="166"/>
      <c r="BM11" s="166"/>
      <c r="BN11" s="166"/>
      <c r="BO11" s="166">
        <v>662</v>
      </c>
      <c r="BP11" s="166">
        <v>1768</v>
      </c>
      <c r="BQ11" s="167">
        <v>218</v>
      </c>
    </row>
    <row r="12" spans="1:69" ht="15">
      <c r="A12" s="163" t="s">
        <v>94</v>
      </c>
      <c r="B12" s="163"/>
      <c r="C12" s="163"/>
      <c r="D12" s="163"/>
      <c r="E12" s="163"/>
      <c r="F12" s="163"/>
      <c r="G12" s="163"/>
      <c r="H12" s="163"/>
      <c r="I12" s="163"/>
      <c r="J12" s="163"/>
      <c r="K12" s="163"/>
      <c r="L12" s="163"/>
      <c r="M12" s="163"/>
      <c r="N12" s="163"/>
      <c r="O12" s="164"/>
      <c r="P12" s="164"/>
      <c r="Q12" s="164"/>
      <c r="R12" s="164"/>
      <c r="S12" s="164"/>
      <c r="T12" s="164"/>
      <c r="U12" s="164"/>
      <c r="V12" s="164"/>
      <c r="W12" s="164"/>
      <c r="X12" s="164"/>
      <c r="Y12" s="164"/>
      <c r="Z12" s="164">
        <f aca="true" t="shared" si="1" ref="Z12:Z31">B12+D12+F12+H12+J12+L12+N12+P12+R12+T12+V12+X12</f>
        <v>0</v>
      </c>
      <c r="AA12" s="171">
        <f aca="true" t="shared" si="2" ref="AA12:AA31">C12+E12+G12+I12+K12+M12+O12+Q12+S12+U12+W12+Y12</f>
        <v>0</v>
      </c>
      <c r="AB12" s="166"/>
      <c r="AC12" s="166"/>
      <c r="AD12" s="166"/>
      <c r="AE12" s="166"/>
      <c r="AF12" s="166"/>
      <c r="AG12" s="166"/>
      <c r="AH12" s="166"/>
      <c r="AJ12" s="163" t="s">
        <v>94</v>
      </c>
      <c r="AK12" s="342">
        <v>9</v>
      </c>
      <c r="AL12" s="163"/>
      <c r="AM12" s="163">
        <v>2</v>
      </c>
      <c r="AN12" s="163"/>
      <c r="AO12" s="163">
        <v>21</v>
      </c>
      <c r="AP12" s="163"/>
      <c r="AQ12" s="163">
        <f>55-32</f>
        <v>23</v>
      </c>
      <c r="AR12" s="163"/>
      <c r="AS12" s="163"/>
      <c r="AT12" s="163"/>
      <c r="AU12" s="163"/>
      <c r="AV12" s="163"/>
      <c r="AW12" s="163"/>
      <c r="AX12" s="164"/>
      <c r="AY12" s="164"/>
      <c r="AZ12" s="164"/>
      <c r="BA12" s="164"/>
      <c r="BB12" s="164"/>
      <c r="BC12" s="164"/>
      <c r="BD12" s="164"/>
      <c r="BE12" s="164"/>
      <c r="BF12" s="164"/>
      <c r="BG12" s="164"/>
      <c r="BH12" s="164"/>
      <c r="BI12" s="164">
        <f t="shared" si="0"/>
        <v>55</v>
      </c>
      <c r="BJ12" s="171">
        <f aca="true" t="shared" si="3" ref="BJ12:BJ31">AL12+AN12+AP12+AR12+AT12+AV12+AX12+AZ12+BB12+BD12+BF12+BH12</f>
        <v>0</v>
      </c>
      <c r="BK12" s="166"/>
      <c r="BL12" s="166"/>
      <c r="BM12" s="166"/>
      <c r="BN12" s="166"/>
      <c r="BO12" s="166"/>
      <c r="BP12" s="166"/>
      <c r="BQ12" s="166"/>
    </row>
    <row r="13" spans="1:69" ht="15">
      <c r="A13" s="163" t="s">
        <v>95</v>
      </c>
      <c r="B13" s="163"/>
      <c r="C13" s="163"/>
      <c r="D13" s="163"/>
      <c r="E13" s="163"/>
      <c r="F13" s="163"/>
      <c r="G13" s="163"/>
      <c r="H13" s="163"/>
      <c r="I13" s="163"/>
      <c r="J13" s="163"/>
      <c r="K13" s="163"/>
      <c r="L13" s="163"/>
      <c r="M13" s="163"/>
      <c r="N13" s="163"/>
      <c r="O13" s="164"/>
      <c r="P13" s="164"/>
      <c r="Q13" s="164"/>
      <c r="R13" s="164"/>
      <c r="S13" s="164"/>
      <c r="T13" s="164"/>
      <c r="U13" s="164"/>
      <c r="V13" s="164"/>
      <c r="W13" s="164"/>
      <c r="X13" s="164"/>
      <c r="Y13" s="164"/>
      <c r="Z13" s="164">
        <f t="shared" si="1"/>
        <v>0</v>
      </c>
      <c r="AA13" s="171">
        <f t="shared" si="2"/>
        <v>0</v>
      </c>
      <c r="AB13" s="166"/>
      <c r="AC13" s="166"/>
      <c r="AD13" s="166"/>
      <c r="AE13" s="166"/>
      <c r="AF13" s="166"/>
      <c r="AG13" s="166"/>
      <c r="AH13" s="166"/>
      <c r="AJ13" s="163" t="s">
        <v>95</v>
      </c>
      <c r="AK13" s="342">
        <v>4</v>
      </c>
      <c r="AL13" s="163"/>
      <c r="AM13" s="163">
        <v>9</v>
      </c>
      <c r="AN13" s="163"/>
      <c r="AO13" s="163">
        <v>8</v>
      </c>
      <c r="AP13" s="163"/>
      <c r="AQ13" s="163">
        <v>5</v>
      </c>
      <c r="AR13" s="163"/>
      <c r="AS13" s="163"/>
      <c r="AT13" s="163"/>
      <c r="AU13" s="163"/>
      <c r="AV13" s="163"/>
      <c r="AW13" s="163"/>
      <c r="AX13" s="164"/>
      <c r="AY13" s="164"/>
      <c r="AZ13" s="164"/>
      <c r="BA13" s="164"/>
      <c r="BB13" s="164"/>
      <c r="BC13" s="164"/>
      <c r="BD13" s="164"/>
      <c r="BE13" s="164"/>
      <c r="BF13" s="164"/>
      <c r="BG13" s="164"/>
      <c r="BH13" s="164"/>
      <c r="BI13" s="164">
        <f t="shared" si="0"/>
        <v>26</v>
      </c>
      <c r="BJ13" s="171">
        <f t="shared" si="3"/>
        <v>0</v>
      </c>
      <c r="BK13" s="166"/>
      <c r="BL13" s="166"/>
      <c r="BM13" s="166"/>
      <c r="BN13" s="166"/>
      <c r="BO13" s="166"/>
      <c r="BP13" s="166"/>
      <c r="BQ13" s="166"/>
    </row>
    <row r="14" spans="1:69" ht="15">
      <c r="A14" s="163" t="s">
        <v>96</v>
      </c>
      <c r="B14" s="163"/>
      <c r="C14" s="163"/>
      <c r="D14" s="163"/>
      <c r="E14" s="163"/>
      <c r="F14" s="163"/>
      <c r="G14" s="163"/>
      <c r="H14" s="163"/>
      <c r="I14" s="163"/>
      <c r="J14" s="163"/>
      <c r="K14" s="163"/>
      <c r="L14" s="163"/>
      <c r="M14" s="163"/>
      <c r="N14" s="163"/>
      <c r="O14" s="164"/>
      <c r="P14" s="164"/>
      <c r="Q14" s="164"/>
      <c r="R14" s="164"/>
      <c r="S14" s="164"/>
      <c r="T14" s="164"/>
      <c r="U14" s="164"/>
      <c r="V14" s="164"/>
      <c r="W14" s="164"/>
      <c r="X14" s="164"/>
      <c r="Y14" s="164"/>
      <c r="Z14" s="164">
        <f t="shared" si="1"/>
        <v>0</v>
      </c>
      <c r="AA14" s="171">
        <f t="shared" si="2"/>
        <v>0</v>
      </c>
      <c r="AB14" s="166"/>
      <c r="AC14" s="166"/>
      <c r="AD14" s="166"/>
      <c r="AE14" s="166"/>
      <c r="AF14" s="166"/>
      <c r="AG14" s="166"/>
      <c r="AH14" s="166"/>
      <c r="AJ14" s="163" t="s">
        <v>96</v>
      </c>
      <c r="AK14" s="342">
        <v>4</v>
      </c>
      <c r="AL14" s="163"/>
      <c r="AM14" s="163">
        <v>13</v>
      </c>
      <c r="AN14" s="163"/>
      <c r="AO14" s="163">
        <v>9</v>
      </c>
      <c r="AP14" s="163"/>
      <c r="AQ14" s="163">
        <v>9</v>
      </c>
      <c r="AR14" s="163"/>
      <c r="AS14" s="163"/>
      <c r="AT14" s="163"/>
      <c r="AU14" s="163"/>
      <c r="AV14" s="163"/>
      <c r="AW14" s="163"/>
      <c r="AX14" s="164"/>
      <c r="AY14" s="164"/>
      <c r="AZ14" s="164"/>
      <c r="BA14" s="164"/>
      <c r="BB14" s="164"/>
      <c r="BC14" s="164"/>
      <c r="BD14" s="164"/>
      <c r="BE14" s="164"/>
      <c r="BF14" s="164"/>
      <c r="BG14" s="164"/>
      <c r="BH14" s="164"/>
      <c r="BI14" s="164">
        <f t="shared" si="0"/>
        <v>35</v>
      </c>
      <c r="BJ14" s="171">
        <f t="shared" si="3"/>
        <v>0</v>
      </c>
      <c r="BK14" s="166"/>
      <c r="BL14" s="166"/>
      <c r="BM14" s="166"/>
      <c r="BN14" s="166"/>
      <c r="BO14" s="166"/>
      <c r="BP14" s="166"/>
      <c r="BQ14" s="166"/>
    </row>
    <row r="15" spans="1:69" ht="15">
      <c r="A15" s="163" t="s">
        <v>97</v>
      </c>
      <c r="B15" s="163"/>
      <c r="C15" s="163"/>
      <c r="D15" s="163"/>
      <c r="E15" s="163"/>
      <c r="F15" s="163"/>
      <c r="G15" s="163"/>
      <c r="H15" s="163"/>
      <c r="I15" s="163"/>
      <c r="J15" s="163"/>
      <c r="K15" s="163"/>
      <c r="L15" s="163"/>
      <c r="M15" s="163"/>
      <c r="N15" s="163"/>
      <c r="O15" s="164"/>
      <c r="P15" s="164"/>
      <c r="Q15" s="164"/>
      <c r="R15" s="164"/>
      <c r="S15" s="164"/>
      <c r="T15" s="164"/>
      <c r="U15" s="164"/>
      <c r="V15" s="164"/>
      <c r="W15" s="164"/>
      <c r="X15" s="164"/>
      <c r="Y15" s="164"/>
      <c r="Z15" s="164">
        <f t="shared" si="1"/>
        <v>0</v>
      </c>
      <c r="AA15" s="171">
        <f t="shared" si="2"/>
        <v>0</v>
      </c>
      <c r="AB15" s="166"/>
      <c r="AC15" s="166"/>
      <c r="AD15" s="166"/>
      <c r="AE15" s="166"/>
      <c r="AF15" s="166"/>
      <c r="AG15" s="166"/>
      <c r="AH15" s="166"/>
      <c r="AJ15" s="163" t="s">
        <v>97</v>
      </c>
      <c r="AK15" s="342">
        <v>20</v>
      </c>
      <c r="AL15" s="163"/>
      <c r="AM15" s="163">
        <v>21</v>
      </c>
      <c r="AN15" s="163"/>
      <c r="AO15" s="163">
        <v>49</v>
      </c>
      <c r="AP15" s="163"/>
      <c r="AQ15" s="163">
        <v>44</v>
      </c>
      <c r="AR15" s="163"/>
      <c r="AS15" s="163"/>
      <c r="AT15" s="163"/>
      <c r="AU15" s="163"/>
      <c r="AV15" s="163"/>
      <c r="AW15" s="163"/>
      <c r="AX15" s="164"/>
      <c r="AY15" s="164"/>
      <c r="AZ15" s="164"/>
      <c r="BA15" s="164"/>
      <c r="BB15" s="164"/>
      <c r="BC15" s="164"/>
      <c r="BD15" s="164"/>
      <c r="BE15" s="164"/>
      <c r="BF15" s="164"/>
      <c r="BG15" s="164"/>
      <c r="BH15" s="164"/>
      <c r="BI15" s="164">
        <f t="shared" si="0"/>
        <v>134</v>
      </c>
      <c r="BJ15" s="171">
        <f t="shared" si="3"/>
        <v>0</v>
      </c>
      <c r="BK15" s="166"/>
      <c r="BL15" s="166"/>
      <c r="BM15" s="166"/>
      <c r="BN15" s="166"/>
      <c r="BO15" s="166"/>
      <c r="BP15" s="166"/>
      <c r="BQ15" s="166"/>
    </row>
    <row r="16" spans="1:69" ht="15">
      <c r="A16" s="163" t="s">
        <v>98</v>
      </c>
      <c r="B16" s="163"/>
      <c r="C16" s="163"/>
      <c r="D16" s="163"/>
      <c r="E16" s="163"/>
      <c r="F16" s="163"/>
      <c r="G16" s="163"/>
      <c r="H16" s="163"/>
      <c r="I16" s="163"/>
      <c r="J16" s="163"/>
      <c r="K16" s="163"/>
      <c r="L16" s="163"/>
      <c r="M16" s="163"/>
      <c r="N16" s="163"/>
      <c r="O16" s="164"/>
      <c r="P16" s="164"/>
      <c r="Q16" s="164"/>
      <c r="R16" s="164"/>
      <c r="S16" s="164"/>
      <c r="T16" s="164"/>
      <c r="U16" s="164"/>
      <c r="V16" s="164"/>
      <c r="W16" s="164"/>
      <c r="X16" s="164"/>
      <c r="Y16" s="164"/>
      <c r="Z16" s="164">
        <f t="shared" si="1"/>
        <v>0</v>
      </c>
      <c r="AA16" s="171">
        <f t="shared" si="2"/>
        <v>0</v>
      </c>
      <c r="AB16" s="166"/>
      <c r="AC16" s="166"/>
      <c r="AD16" s="166"/>
      <c r="AE16" s="166"/>
      <c r="AF16" s="166"/>
      <c r="AG16" s="166"/>
      <c r="AH16" s="166"/>
      <c r="AJ16" s="163" t="s">
        <v>98</v>
      </c>
      <c r="AK16" s="342">
        <v>13</v>
      </c>
      <c r="AL16" s="163"/>
      <c r="AM16" s="163">
        <v>27</v>
      </c>
      <c r="AN16" s="163"/>
      <c r="AO16" s="163">
        <v>50</v>
      </c>
      <c r="AP16" s="163"/>
      <c r="AQ16" s="163">
        <v>76</v>
      </c>
      <c r="AR16" s="163"/>
      <c r="AS16" s="163"/>
      <c r="AT16" s="163"/>
      <c r="AU16" s="163"/>
      <c r="AV16" s="163"/>
      <c r="AW16" s="163"/>
      <c r="AX16" s="164"/>
      <c r="AY16" s="164"/>
      <c r="AZ16" s="164"/>
      <c r="BA16" s="164"/>
      <c r="BB16" s="164"/>
      <c r="BC16" s="164"/>
      <c r="BD16" s="164"/>
      <c r="BE16" s="164"/>
      <c r="BF16" s="164"/>
      <c r="BG16" s="164"/>
      <c r="BH16" s="164"/>
      <c r="BI16" s="164">
        <f t="shared" si="0"/>
        <v>166</v>
      </c>
      <c r="BJ16" s="171">
        <f t="shared" si="3"/>
        <v>0</v>
      </c>
      <c r="BK16" s="166"/>
      <c r="BL16" s="166"/>
      <c r="BM16" s="166"/>
      <c r="BN16" s="166"/>
      <c r="BO16" s="166"/>
      <c r="BP16" s="166"/>
      <c r="BQ16" s="166"/>
    </row>
    <row r="17" spans="1:69" ht="15">
      <c r="A17" s="163" t="s">
        <v>99</v>
      </c>
      <c r="B17" s="163"/>
      <c r="C17" s="163"/>
      <c r="D17" s="163"/>
      <c r="E17" s="163"/>
      <c r="F17" s="163"/>
      <c r="G17" s="163"/>
      <c r="H17" s="163"/>
      <c r="I17" s="163"/>
      <c r="J17" s="163"/>
      <c r="K17" s="163"/>
      <c r="L17" s="163"/>
      <c r="M17" s="163"/>
      <c r="N17" s="163"/>
      <c r="O17" s="164"/>
      <c r="P17" s="164"/>
      <c r="Q17" s="164"/>
      <c r="R17" s="164"/>
      <c r="S17" s="164"/>
      <c r="T17" s="164"/>
      <c r="U17" s="164"/>
      <c r="V17" s="164"/>
      <c r="W17" s="164"/>
      <c r="X17" s="164"/>
      <c r="Y17" s="164"/>
      <c r="Z17" s="164">
        <f t="shared" si="1"/>
        <v>0</v>
      </c>
      <c r="AA17" s="171">
        <f t="shared" si="2"/>
        <v>0</v>
      </c>
      <c r="AB17" s="166"/>
      <c r="AC17" s="166"/>
      <c r="AD17" s="166"/>
      <c r="AE17" s="166"/>
      <c r="AF17" s="166"/>
      <c r="AG17" s="166"/>
      <c r="AH17" s="166"/>
      <c r="AJ17" s="163" t="s">
        <v>99</v>
      </c>
      <c r="AK17" s="342">
        <v>4</v>
      </c>
      <c r="AL17" s="163"/>
      <c r="AM17" s="163">
        <v>3</v>
      </c>
      <c r="AN17" s="163"/>
      <c r="AO17" s="163">
        <v>12</v>
      </c>
      <c r="AP17" s="163"/>
      <c r="AQ17" s="163">
        <v>15</v>
      </c>
      <c r="AR17" s="163"/>
      <c r="AS17" s="163"/>
      <c r="AT17" s="163"/>
      <c r="AU17" s="163"/>
      <c r="AV17" s="163"/>
      <c r="AW17" s="163"/>
      <c r="AX17" s="164"/>
      <c r="AY17" s="164"/>
      <c r="AZ17" s="164"/>
      <c r="BA17" s="164"/>
      <c r="BB17" s="164"/>
      <c r="BC17" s="164"/>
      <c r="BD17" s="164"/>
      <c r="BE17" s="164"/>
      <c r="BF17" s="164"/>
      <c r="BG17" s="164"/>
      <c r="BH17" s="164"/>
      <c r="BI17" s="164">
        <f t="shared" si="0"/>
        <v>34</v>
      </c>
      <c r="BJ17" s="171">
        <f t="shared" si="3"/>
        <v>0</v>
      </c>
      <c r="BK17" s="166"/>
      <c r="BL17" s="166"/>
      <c r="BM17" s="166"/>
      <c r="BN17" s="166"/>
      <c r="BO17" s="166"/>
      <c r="BP17" s="166"/>
      <c r="BQ17" s="166"/>
    </row>
    <row r="18" spans="1:69" ht="15">
      <c r="A18" s="163" t="s">
        <v>100</v>
      </c>
      <c r="B18" s="163"/>
      <c r="C18" s="163"/>
      <c r="D18" s="163"/>
      <c r="E18" s="163"/>
      <c r="F18" s="163"/>
      <c r="G18" s="163"/>
      <c r="H18" s="163"/>
      <c r="I18" s="163"/>
      <c r="J18" s="163"/>
      <c r="K18" s="163"/>
      <c r="L18" s="163"/>
      <c r="M18" s="163"/>
      <c r="N18" s="163"/>
      <c r="O18" s="164"/>
      <c r="P18" s="164"/>
      <c r="Q18" s="164"/>
      <c r="R18" s="164"/>
      <c r="S18" s="164"/>
      <c r="T18" s="164"/>
      <c r="U18" s="164"/>
      <c r="V18" s="164"/>
      <c r="W18" s="164"/>
      <c r="X18" s="164"/>
      <c r="Y18" s="164"/>
      <c r="Z18" s="164">
        <f t="shared" si="1"/>
        <v>0</v>
      </c>
      <c r="AA18" s="171">
        <f t="shared" si="2"/>
        <v>0</v>
      </c>
      <c r="AB18" s="166"/>
      <c r="AC18" s="166"/>
      <c r="AD18" s="166"/>
      <c r="AE18" s="166"/>
      <c r="AF18" s="166"/>
      <c r="AG18" s="166"/>
      <c r="AH18" s="166"/>
      <c r="AJ18" s="163" t="s">
        <v>100</v>
      </c>
      <c r="AK18" s="342">
        <v>38</v>
      </c>
      <c r="AL18" s="163"/>
      <c r="AM18" s="163">
        <v>87</v>
      </c>
      <c r="AN18" s="163"/>
      <c r="AO18" s="163">
        <v>190</v>
      </c>
      <c r="AP18" s="163"/>
      <c r="AQ18" s="163">
        <v>184</v>
      </c>
      <c r="AR18" s="163"/>
      <c r="AS18" s="163"/>
      <c r="AT18" s="163"/>
      <c r="AU18" s="163"/>
      <c r="AV18" s="163"/>
      <c r="AW18" s="163"/>
      <c r="AX18" s="164"/>
      <c r="AY18" s="164"/>
      <c r="AZ18" s="164"/>
      <c r="BA18" s="164"/>
      <c r="BB18" s="164"/>
      <c r="BC18" s="164"/>
      <c r="BD18" s="164"/>
      <c r="BE18" s="164"/>
      <c r="BF18" s="164"/>
      <c r="BG18" s="164"/>
      <c r="BH18" s="164"/>
      <c r="BI18" s="164">
        <f t="shared" si="0"/>
        <v>499</v>
      </c>
      <c r="BJ18" s="171">
        <f t="shared" si="3"/>
        <v>0</v>
      </c>
      <c r="BK18" s="166"/>
      <c r="BL18" s="166"/>
      <c r="BM18" s="166"/>
      <c r="BN18" s="166"/>
      <c r="BO18" s="166"/>
      <c r="BP18" s="166"/>
      <c r="BQ18" s="166"/>
    </row>
    <row r="19" spans="1:69" ht="15">
      <c r="A19" s="163" t="s">
        <v>101</v>
      </c>
      <c r="B19" s="163"/>
      <c r="C19" s="163"/>
      <c r="D19" s="163"/>
      <c r="E19" s="163"/>
      <c r="F19" s="163"/>
      <c r="G19" s="163"/>
      <c r="H19" s="163"/>
      <c r="I19" s="163"/>
      <c r="J19" s="163"/>
      <c r="K19" s="163"/>
      <c r="L19" s="163"/>
      <c r="M19" s="163"/>
      <c r="N19" s="163"/>
      <c r="O19" s="164"/>
      <c r="P19" s="164"/>
      <c r="Q19" s="164"/>
      <c r="R19" s="164"/>
      <c r="S19" s="164"/>
      <c r="T19" s="164"/>
      <c r="U19" s="164"/>
      <c r="V19" s="164"/>
      <c r="W19" s="164"/>
      <c r="X19" s="164"/>
      <c r="Y19" s="164"/>
      <c r="Z19" s="164">
        <f t="shared" si="1"/>
        <v>0</v>
      </c>
      <c r="AA19" s="171">
        <f t="shared" si="2"/>
        <v>0</v>
      </c>
      <c r="AB19" s="166"/>
      <c r="AC19" s="166"/>
      <c r="AD19" s="166"/>
      <c r="AE19" s="166"/>
      <c r="AF19" s="166"/>
      <c r="AG19" s="166"/>
      <c r="AH19" s="166"/>
      <c r="AJ19" s="163" t="s">
        <v>101</v>
      </c>
      <c r="AK19" s="342">
        <v>16</v>
      </c>
      <c r="AL19" s="163"/>
      <c r="AM19" s="163">
        <v>53</v>
      </c>
      <c r="AN19" s="163"/>
      <c r="AO19" s="163">
        <v>93</v>
      </c>
      <c r="AP19" s="163"/>
      <c r="AQ19" s="163">
        <f>256-162</f>
        <v>94</v>
      </c>
      <c r="AR19" s="163"/>
      <c r="AS19" s="163"/>
      <c r="AT19" s="163"/>
      <c r="AU19" s="163"/>
      <c r="AV19" s="163"/>
      <c r="AW19" s="163"/>
      <c r="AX19" s="164"/>
      <c r="AY19" s="164"/>
      <c r="AZ19" s="164"/>
      <c r="BA19" s="164"/>
      <c r="BB19" s="164"/>
      <c r="BC19" s="164"/>
      <c r="BD19" s="164"/>
      <c r="BE19" s="164"/>
      <c r="BF19" s="164"/>
      <c r="BG19" s="164"/>
      <c r="BH19" s="164"/>
      <c r="BI19" s="164">
        <f t="shared" si="0"/>
        <v>256</v>
      </c>
      <c r="BJ19" s="171">
        <f t="shared" si="3"/>
        <v>0</v>
      </c>
      <c r="BK19" s="166"/>
      <c r="BL19" s="166"/>
      <c r="BM19" s="166"/>
      <c r="BN19" s="166"/>
      <c r="BO19" s="166"/>
      <c r="BP19" s="166"/>
      <c r="BQ19" s="166"/>
    </row>
    <row r="20" spans="1:69" ht="15">
      <c r="A20" s="163" t="s">
        <v>102</v>
      </c>
      <c r="B20" s="163"/>
      <c r="C20" s="163"/>
      <c r="D20" s="163"/>
      <c r="E20" s="163"/>
      <c r="F20" s="163"/>
      <c r="G20" s="163"/>
      <c r="H20" s="163"/>
      <c r="I20" s="163"/>
      <c r="J20" s="163"/>
      <c r="K20" s="163"/>
      <c r="L20" s="163"/>
      <c r="M20" s="163"/>
      <c r="N20" s="163"/>
      <c r="O20" s="164"/>
      <c r="P20" s="164"/>
      <c r="Q20" s="164"/>
      <c r="R20" s="164"/>
      <c r="S20" s="164"/>
      <c r="T20" s="164"/>
      <c r="U20" s="164"/>
      <c r="V20" s="164"/>
      <c r="W20" s="164"/>
      <c r="X20" s="164"/>
      <c r="Y20" s="164"/>
      <c r="Z20" s="164">
        <f t="shared" si="1"/>
        <v>0</v>
      </c>
      <c r="AA20" s="171">
        <f t="shared" si="2"/>
        <v>0</v>
      </c>
      <c r="AB20" s="166"/>
      <c r="AC20" s="166"/>
      <c r="AD20" s="166"/>
      <c r="AE20" s="166"/>
      <c r="AF20" s="166"/>
      <c r="AG20" s="166"/>
      <c r="AH20" s="166"/>
      <c r="AJ20" s="163" t="s">
        <v>102</v>
      </c>
      <c r="AK20" s="342">
        <v>11</v>
      </c>
      <c r="AL20" s="163"/>
      <c r="AM20" s="163">
        <v>5</v>
      </c>
      <c r="AN20" s="163"/>
      <c r="AO20" s="163">
        <v>39</v>
      </c>
      <c r="AP20" s="163"/>
      <c r="AQ20" s="163">
        <v>37</v>
      </c>
      <c r="AR20" s="163"/>
      <c r="AS20" s="163"/>
      <c r="AT20" s="163"/>
      <c r="AU20" s="163"/>
      <c r="AV20" s="163"/>
      <c r="AW20" s="163"/>
      <c r="AX20" s="164"/>
      <c r="AY20" s="164"/>
      <c r="AZ20" s="164"/>
      <c r="BA20" s="164"/>
      <c r="BB20" s="164"/>
      <c r="BC20" s="164"/>
      <c r="BD20" s="164"/>
      <c r="BE20" s="164"/>
      <c r="BF20" s="164"/>
      <c r="BG20" s="164"/>
      <c r="BH20" s="164"/>
      <c r="BI20" s="164">
        <f t="shared" si="0"/>
        <v>92</v>
      </c>
      <c r="BJ20" s="171">
        <f t="shared" si="3"/>
        <v>0</v>
      </c>
      <c r="BK20" s="166"/>
      <c r="BL20" s="166"/>
      <c r="BM20" s="166"/>
      <c r="BN20" s="166"/>
      <c r="BO20" s="166"/>
      <c r="BP20" s="166"/>
      <c r="BQ20" s="166"/>
    </row>
    <row r="21" spans="1:69" ht="15">
      <c r="A21" s="163" t="s">
        <v>103</v>
      </c>
      <c r="B21" s="163"/>
      <c r="C21" s="163"/>
      <c r="D21" s="163"/>
      <c r="E21" s="163"/>
      <c r="F21" s="163"/>
      <c r="G21" s="163"/>
      <c r="H21" s="163"/>
      <c r="I21" s="163"/>
      <c r="J21" s="163"/>
      <c r="K21" s="163"/>
      <c r="L21" s="163"/>
      <c r="M21" s="163"/>
      <c r="N21" s="163"/>
      <c r="O21" s="164"/>
      <c r="P21" s="164"/>
      <c r="Q21" s="164"/>
      <c r="R21" s="164"/>
      <c r="S21" s="164"/>
      <c r="T21" s="164"/>
      <c r="U21" s="164"/>
      <c r="V21" s="164"/>
      <c r="W21" s="164"/>
      <c r="X21" s="164"/>
      <c r="Y21" s="164"/>
      <c r="Z21" s="164">
        <f t="shared" si="1"/>
        <v>0</v>
      </c>
      <c r="AA21" s="171">
        <f t="shared" si="2"/>
        <v>0</v>
      </c>
      <c r="AB21" s="166"/>
      <c r="AC21" s="166"/>
      <c r="AD21" s="166"/>
      <c r="AE21" s="166"/>
      <c r="AF21" s="166"/>
      <c r="AG21" s="166"/>
      <c r="AH21" s="166"/>
      <c r="AJ21" s="163" t="s">
        <v>103</v>
      </c>
      <c r="AK21" s="342">
        <v>16</v>
      </c>
      <c r="AL21" s="163"/>
      <c r="AM21" s="163">
        <v>19</v>
      </c>
      <c r="AN21" s="163"/>
      <c r="AO21" s="163">
        <v>80</v>
      </c>
      <c r="AP21" s="163"/>
      <c r="AQ21" s="163">
        <v>73</v>
      </c>
      <c r="AR21" s="163"/>
      <c r="AS21" s="163"/>
      <c r="AT21" s="163"/>
      <c r="AU21" s="163"/>
      <c r="AV21" s="163"/>
      <c r="AW21" s="163"/>
      <c r="AX21" s="164"/>
      <c r="AY21" s="164"/>
      <c r="AZ21" s="164"/>
      <c r="BA21" s="164"/>
      <c r="BB21" s="164"/>
      <c r="BC21" s="164"/>
      <c r="BD21" s="164"/>
      <c r="BE21" s="164"/>
      <c r="BF21" s="164"/>
      <c r="BG21" s="164"/>
      <c r="BH21" s="164"/>
      <c r="BI21" s="164">
        <f t="shared" si="0"/>
        <v>188</v>
      </c>
      <c r="BJ21" s="171">
        <f t="shared" si="3"/>
        <v>0</v>
      </c>
      <c r="BK21" s="166"/>
      <c r="BL21" s="166"/>
      <c r="BM21" s="166"/>
      <c r="BN21" s="166"/>
      <c r="BO21" s="166"/>
      <c r="BP21" s="166"/>
      <c r="BQ21" s="166"/>
    </row>
    <row r="22" spans="1:69" ht="15">
      <c r="A22" s="163" t="s">
        <v>104</v>
      </c>
      <c r="B22" s="163"/>
      <c r="C22" s="163"/>
      <c r="D22" s="163"/>
      <c r="E22" s="163"/>
      <c r="F22" s="163"/>
      <c r="G22" s="163"/>
      <c r="H22" s="163"/>
      <c r="I22" s="163"/>
      <c r="J22" s="163"/>
      <c r="K22" s="163"/>
      <c r="L22" s="163"/>
      <c r="M22" s="163"/>
      <c r="N22" s="163"/>
      <c r="O22" s="164"/>
      <c r="P22" s="164"/>
      <c r="Q22" s="164"/>
      <c r="R22" s="164"/>
      <c r="S22" s="164"/>
      <c r="T22" s="164"/>
      <c r="U22" s="164"/>
      <c r="V22" s="164"/>
      <c r="W22" s="164"/>
      <c r="X22" s="164"/>
      <c r="Y22" s="164"/>
      <c r="Z22" s="164">
        <f t="shared" si="1"/>
        <v>0</v>
      </c>
      <c r="AA22" s="171">
        <f t="shared" si="2"/>
        <v>0</v>
      </c>
      <c r="AB22" s="166"/>
      <c r="AC22" s="166"/>
      <c r="AD22" s="166"/>
      <c r="AE22" s="166"/>
      <c r="AF22" s="166"/>
      <c r="AG22" s="166"/>
      <c r="AH22" s="166"/>
      <c r="AJ22" s="163" t="s">
        <v>104</v>
      </c>
      <c r="AK22" s="342">
        <v>14</v>
      </c>
      <c r="AL22" s="163"/>
      <c r="AM22" s="163">
        <v>27</v>
      </c>
      <c r="AN22" s="163"/>
      <c r="AO22" s="163">
        <v>137</v>
      </c>
      <c r="AP22" s="163"/>
      <c r="AQ22" s="163">
        <f>291-178</f>
        <v>113</v>
      </c>
      <c r="AR22" s="163"/>
      <c r="AS22" s="163"/>
      <c r="AT22" s="163"/>
      <c r="AU22" s="163"/>
      <c r="AV22" s="163"/>
      <c r="AW22" s="163"/>
      <c r="AX22" s="164"/>
      <c r="AY22" s="164"/>
      <c r="AZ22" s="164"/>
      <c r="BA22" s="164"/>
      <c r="BB22" s="164"/>
      <c r="BC22" s="164"/>
      <c r="BD22" s="164"/>
      <c r="BE22" s="164"/>
      <c r="BF22" s="164"/>
      <c r="BG22" s="164"/>
      <c r="BH22" s="164"/>
      <c r="BI22" s="164">
        <f t="shared" si="0"/>
        <v>291</v>
      </c>
      <c r="BJ22" s="171">
        <f t="shared" si="3"/>
        <v>0</v>
      </c>
      <c r="BK22" s="166"/>
      <c r="BL22" s="166"/>
      <c r="BM22" s="166"/>
      <c r="BN22" s="166"/>
      <c r="BO22" s="166"/>
      <c r="BP22" s="166"/>
      <c r="BQ22" s="166"/>
    </row>
    <row r="23" spans="1:69" ht="15">
      <c r="A23" s="163" t="s">
        <v>105</v>
      </c>
      <c r="B23" s="163"/>
      <c r="C23" s="163"/>
      <c r="D23" s="163"/>
      <c r="E23" s="163"/>
      <c r="F23" s="163"/>
      <c r="G23" s="163"/>
      <c r="H23" s="163"/>
      <c r="I23" s="163"/>
      <c r="J23" s="163"/>
      <c r="K23" s="163"/>
      <c r="L23" s="163"/>
      <c r="M23" s="163"/>
      <c r="N23" s="163"/>
      <c r="O23" s="164"/>
      <c r="P23" s="164"/>
      <c r="Q23" s="164"/>
      <c r="R23" s="164"/>
      <c r="S23" s="164"/>
      <c r="T23" s="164"/>
      <c r="U23" s="164"/>
      <c r="V23" s="164"/>
      <c r="W23" s="164"/>
      <c r="X23" s="164"/>
      <c r="Y23" s="164"/>
      <c r="Z23" s="164">
        <f t="shared" si="1"/>
        <v>0</v>
      </c>
      <c r="AA23" s="171">
        <f t="shared" si="2"/>
        <v>0</v>
      </c>
      <c r="AB23" s="166"/>
      <c r="AC23" s="166"/>
      <c r="AD23" s="166"/>
      <c r="AE23" s="166"/>
      <c r="AF23" s="166"/>
      <c r="AG23" s="166"/>
      <c r="AH23" s="166"/>
      <c r="AJ23" s="163" t="s">
        <v>105</v>
      </c>
      <c r="AK23" s="342">
        <v>15</v>
      </c>
      <c r="AL23" s="163"/>
      <c r="AM23" s="163">
        <v>24</v>
      </c>
      <c r="AN23" s="163"/>
      <c r="AO23" s="163">
        <v>43</v>
      </c>
      <c r="AP23" s="163"/>
      <c r="AQ23" s="163">
        <f>125-82</f>
        <v>43</v>
      </c>
      <c r="AR23" s="163"/>
      <c r="AS23" s="163"/>
      <c r="AT23" s="163"/>
      <c r="AU23" s="163"/>
      <c r="AV23" s="163"/>
      <c r="AW23" s="163"/>
      <c r="AX23" s="164"/>
      <c r="AY23" s="164"/>
      <c r="AZ23" s="164"/>
      <c r="BA23" s="164"/>
      <c r="BB23" s="164"/>
      <c r="BC23" s="164"/>
      <c r="BD23" s="164"/>
      <c r="BE23" s="164"/>
      <c r="BF23" s="164"/>
      <c r="BG23" s="164"/>
      <c r="BH23" s="164"/>
      <c r="BI23" s="164">
        <f t="shared" si="0"/>
        <v>125</v>
      </c>
      <c r="BJ23" s="171">
        <f t="shared" si="3"/>
        <v>0</v>
      </c>
      <c r="BK23" s="166"/>
      <c r="BL23" s="166"/>
      <c r="BM23" s="166"/>
      <c r="BN23" s="166"/>
      <c r="BO23" s="166"/>
      <c r="BP23" s="166"/>
      <c r="BQ23" s="166"/>
    </row>
    <row r="24" spans="1:69" ht="15">
      <c r="A24" s="163" t="s">
        <v>106</v>
      </c>
      <c r="B24" s="163"/>
      <c r="C24" s="163"/>
      <c r="D24" s="163"/>
      <c r="E24" s="163"/>
      <c r="F24" s="163"/>
      <c r="G24" s="163"/>
      <c r="H24" s="163"/>
      <c r="I24" s="163"/>
      <c r="J24" s="163"/>
      <c r="K24" s="163"/>
      <c r="L24" s="163"/>
      <c r="M24" s="163"/>
      <c r="N24" s="163"/>
      <c r="O24" s="164"/>
      <c r="P24" s="164"/>
      <c r="Q24" s="164"/>
      <c r="R24" s="164"/>
      <c r="S24" s="164"/>
      <c r="T24" s="164"/>
      <c r="U24" s="164"/>
      <c r="V24" s="164"/>
      <c r="W24" s="164"/>
      <c r="X24" s="164"/>
      <c r="Y24" s="164"/>
      <c r="Z24" s="164">
        <f t="shared" si="1"/>
        <v>0</v>
      </c>
      <c r="AA24" s="171">
        <f t="shared" si="2"/>
        <v>0</v>
      </c>
      <c r="AB24" s="166"/>
      <c r="AC24" s="166"/>
      <c r="AD24" s="166"/>
      <c r="AE24" s="166"/>
      <c r="AF24" s="166"/>
      <c r="AG24" s="166"/>
      <c r="AH24" s="166"/>
      <c r="AJ24" s="163" t="s">
        <v>106</v>
      </c>
      <c r="AK24" s="342">
        <v>4</v>
      </c>
      <c r="AL24" s="163"/>
      <c r="AM24" s="163">
        <v>0</v>
      </c>
      <c r="AN24" s="163"/>
      <c r="AO24" s="163">
        <v>8</v>
      </c>
      <c r="AP24" s="163"/>
      <c r="AQ24" s="163">
        <v>6</v>
      </c>
      <c r="AR24" s="163"/>
      <c r="AS24" s="163"/>
      <c r="AT24" s="163"/>
      <c r="AU24" s="163"/>
      <c r="AV24" s="163"/>
      <c r="AW24" s="163"/>
      <c r="AX24" s="164"/>
      <c r="AY24" s="164"/>
      <c r="AZ24" s="164"/>
      <c r="BA24" s="164"/>
      <c r="BB24" s="164"/>
      <c r="BC24" s="164"/>
      <c r="BD24" s="164"/>
      <c r="BE24" s="164"/>
      <c r="BF24" s="164"/>
      <c r="BG24" s="164"/>
      <c r="BH24" s="164"/>
      <c r="BI24" s="164">
        <f t="shared" si="0"/>
        <v>18</v>
      </c>
      <c r="BJ24" s="171">
        <f t="shared" si="3"/>
        <v>0</v>
      </c>
      <c r="BK24" s="166"/>
      <c r="BL24" s="166"/>
      <c r="BM24" s="166"/>
      <c r="BN24" s="166"/>
      <c r="BO24" s="166"/>
      <c r="BP24" s="166"/>
      <c r="BQ24" s="166"/>
    </row>
    <row r="25" spans="1:69" ht="15">
      <c r="A25" s="163" t="s">
        <v>107</v>
      </c>
      <c r="B25" s="163"/>
      <c r="C25" s="163"/>
      <c r="D25" s="163"/>
      <c r="E25" s="163"/>
      <c r="F25" s="163"/>
      <c r="G25" s="163"/>
      <c r="H25" s="163"/>
      <c r="I25" s="163"/>
      <c r="J25" s="163"/>
      <c r="K25" s="163"/>
      <c r="L25" s="163"/>
      <c r="M25" s="163"/>
      <c r="N25" s="163"/>
      <c r="O25" s="164"/>
      <c r="P25" s="164"/>
      <c r="Q25" s="164"/>
      <c r="R25" s="164"/>
      <c r="S25" s="164"/>
      <c r="T25" s="164"/>
      <c r="U25" s="164"/>
      <c r="V25" s="164"/>
      <c r="W25" s="164"/>
      <c r="X25" s="164"/>
      <c r="Y25" s="164"/>
      <c r="Z25" s="164">
        <f t="shared" si="1"/>
        <v>0</v>
      </c>
      <c r="AA25" s="171">
        <f t="shared" si="2"/>
        <v>0</v>
      </c>
      <c r="AB25" s="166"/>
      <c r="AC25" s="166"/>
      <c r="AD25" s="166"/>
      <c r="AE25" s="166"/>
      <c r="AF25" s="166"/>
      <c r="AG25" s="166"/>
      <c r="AH25" s="166"/>
      <c r="AJ25" s="163" t="s">
        <v>107</v>
      </c>
      <c r="AK25" s="342">
        <v>4</v>
      </c>
      <c r="AL25" s="163"/>
      <c r="AM25" s="163">
        <v>7</v>
      </c>
      <c r="AN25" s="163"/>
      <c r="AO25" s="163">
        <v>22</v>
      </c>
      <c r="AP25" s="163"/>
      <c r="AQ25" s="163">
        <f>59-33</f>
        <v>26</v>
      </c>
      <c r="AR25" s="163"/>
      <c r="AS25" s="163"/>
      <c r="AT25" s="163"/>
      <c r="AU25" s="163"/>
      <c r="AV25" s="163"/>
      <c r="AW25" s="163"/>
      <c r="AX25" s="164"/>
      <c r="AY25" s="164"/>
      <c r="AZ25" s="164"/>
      <c r="BA25" s="164"/>
      <c r="BB25" s="164"/>
      <c r="BC25" s="164"/>
      <c r="BD25" s="164"/>
      <c r="BE25" s="164"/>
      <c r="BF25" s="164"/>
      <c r="BG25" s="164"/>
      <c r="BH25" s="164"/>
      <c r="BI25" s="164">
        <f t="shared" si="0"/>
        <v>59</v>
      </c>
      <c r="BJ25" s="171">
        <f t="shared" si="3"/>
        <v>0</v>
      </c>
      <c r="BK25" s="166"/>
      <c r="BL25" s="166"/>
      <c r="BM25" s="166"/>
      <c r="BN25" s="166"/>
      <c r="BO25" s="166"/>
      <c r="BP25" s="166"/>
      <c r="BQ25" s="166"/>
    </row>
    <row r="26" spans="1:69" ht="15">
      <c r="A26" s="163" t="s">
        <v>108</v>
      </c>
      <c r="B26" s="163"/>
      <c r="C26" s="163"/>
      <c r="D26" s="163"/>
      <c r="E26" s="163"/>
      <c r="F26" s="163"/>
      <c r="G26" s="163"/>
      <c r="H26" s="163"/>
      <c r="I26" s="163"/>
      <c r="J26" s="163"/>
      <c r="K26" s="163"/>
      <c r="L26" s="163"/>
      <c r="M26" s="163"/>
      <c r="N26" s="163"/>
      <c r="O26" s="164"/>
      <c r="P26" s="164"/>
      <c r="Q26" s="164"/>
      <c r="R26" s="164"/>
      <c r="S26" s="164"/>
      <c r="T26" s="164"/>
      <c r="U26" s="164"/>
      <c r="V26" s="164"/>
      <c r="W26" s="164"/>
      <c r="X26" s="164"/>
      <c r="Y26" s="164"/>
      <c r="Z26" s="164">
        <f t="shared" si="1"/>
        <v>0</v>
      </c>
      <c r="AA26" s="171">
        <f t="shared" si="2"/>
        <v>0</v>
      </c>
      <c r="AB26" s="166"/>
      <c r="AC26" s="166"/>
      <c r="AD26" s="166"/>
      <c r="AE26" s="166"/>
      <c r="AF26" s="166"/>
      <c r="AG26" s="166"/>
      <c r="AH26" s="166"/>
      <c r="AJ26" s="163" t="s">
        <v>108</v>
      </c>
      <c r="AK26" s="342">
        <v>0</v>
      </c>
      <c r="AL26" s="163"/>
      <c r="AM26" s="163">
        <v>5</v>
      </c>
      <c r="AN26" s="163"/>
      <c r="AO26" s="163">
        <v>0</v>
      </c>
      <c r="AP26" s="163"/>
      <c r="AQ26" s="163">
        <v>6</v>
      </c>
      <c r="AR26" s="163"/>
      <c r="AS26" s="163"/>
      <c r="AT26" s="163"/>
      <c r="AU26" s="163"/>
      <c r="AV26" s="163"/>
      <c r="AW26" s="163"/>
      <c r="AX26" s="164"/>
      <c r="AY26" s="164"/>
      <c r="AZ26" s="164"/>
      <c r="BA26" s="164"/>
      <c r="BB26" s="164"/>
      <c r="BC26" s="164"/>
      <c r="BD26" s="164"/>
      <c r="BE26" s="164"/>
      <c r="BF26" s="164"/>
      <c r="BG26" s="164"/>
      <c r="BH26" s="164"/>
      <c r="BI26" s="164">
        <f t="shared" si="0"/>
        <v>11</v>
      </c>
      <c r="BJ26" s="171">
        <f t="shared" si="3"/>
        <v>0</v>
      </c>
      <c r="BK26" s="166"/>
      <c r="BL26" s="166"/>
      <c r="BM26" s="166"/>
      <c r="BN26" s="166"/>
      <c r="BO26" s="166"/>
      <c r="BP26" s="166"/>
      <c r="BQ26" s="166"/>
    </row>
    <row r="27" spans="1:69" ht="15">
      <c r="A27" s="163" t="s">
        <v>109</v>
      </c>
      <c r="B27" s="163"/>
      <c r="C27" s="163"/>
      <c r="D27" s="163"/>
      <c r="E27" s="163"/>
      <c r="F27" s="163"/>
      <c r="G27" s="163"/>
      <c r="H27" s="163"/>
      <c r="I27" s="163"/>
      <c r="J27" s="163"/>
      <c r="K27" s="163"/>
      <c r="L27" s="163"/>
      <c r="M27" s="163"/>
      <c r="N27" s="163"/>
      <c r="O27" s="164"/>
      <c r="P27" s="164"/>
      <c r="Q27" s="164"/>
      <c r="R27" s="164"/>
      <c r="S27" s="164"/>
      <c r="T27" s="164"/>
      <c r="U27" s="164"/>
      <c r="V27" s="164"/>
      <c r="W27" s="164"/>
      <c r="X27" s="164"/>
      <c r="Y27" s="164"/>
      <c r="Z27" s="164">
        <f t="shared" si="1"/>
        <v>0</v>
      </c>
      <c r="AA27" s="171">
        <f t="shared" si="2"/>
        <v>0</v>
      </c>
      <c r="AB27" s="166"/>
      <c r="AC27" s="166"/>
      <c r="AD27" s="166"/>
      <c r="AE27" s="166"/>
      <c r="AF27" s="166"/>
      <c r="AG27" s="166"/>
      <c r="AH27" s="166"/>
      <c r="AJ27" s="163" t="s">
        <v>109</v>
      </c>
      <c r="AK27" s="342">
        <v>10</v>
      </c>
      <c r="AL27" s="163"/>
      <c r="AM27" s="163">
        <v>0</v>
      </c>
      <c r="AN27" s="163"/>
      <c r="AO27" s="163">
        <v>15</v>
      </c>
      <c r="AP27" s="163"/>
      <c r="AQ27" s="163">
        <v>9</v>
      </c>
      <c r="AR27" s="163"/>
      <c r="AS27" s="163"/>
      <c r="AT27" s="163"/>
      <c r="AU27" s="163"/>
      <c r="AV27" s="163"/>
      <c r="AW27" s="163"/>
      <c r="AX27" s="164"/>
      <c r="AY27" s="164"/>
      <c r="AZ27" s="164"/>
      <c r="BA27" s="164"/>
      <c r="BB27" s="164"/>
      <c r="BC27" s="164"/>
      <c r="BD27" s="164"/>
      <c r="BE27" s="164"/>
      <c r="BF27" s="164"/>
      <c r="BG27" s="164"/>
      <c r="BH27" s="164"/>
      <c r="BI27" s="164">
        <f t="shared" si="0"/>
        <v>34</v>
      </c>
      <c r="BJ27" s="171">
        <f t="shared" si="3"/>
        <v>0</v>
      </c>
      <c r="BK27" s="166"/>
      <c r="BL27" s="166"/>
      <c r="BM27" s="166"/>
      <c r="BN27" s="166"/>
      <c r="BO27" s="166"/>
      <c r="BP27" s="166"/>
      <c r="BQ27" s="166"/>
    </row>
    <row r="28" spans="1:69" ht="15">
      <c r="A28" s="163" t="s">
        <v>110</v>
      </c>
      <c r="B28" s="163"/>
      <c r="C28" s="163"/>
      <c r="D28" s="163"/>
      <c r="E28" s="163"/>
      <c r="F28" s="163"/>
      <c r="G28" s="163"/>
      <c r="H28" s="163"/>
      <c r="I28" s="163"/>
      <c r="J28" s="163"/>
      <c r="K28" s="163"/>
      <c r="L28" s="163"/>
      <c r="M28" s="163"/>
      <c r="N28" s="163"/>
      <c r="O28" s="164"/>
      <c r="P28" s="164"/>
      <c r="Q28" s="164"/>
      <c r="R28" s="164"/>
      <c r="S28" s="164"/>
      <c r="T28" s="164"/>
      <c r="U28" s="164"/>
      <c r="V28" s="164"/>
      <c r="W28" s="164"/>
      <c r="X28" s="164"/>
      <c r="Y28" s="164"/>
      <c r="Z28" s="164">
        <f t="shared" si="1"/>
        <v>0</v>
      </c>
      <c r="AA28" s="171">
        <f t="shared" si="2"/>
        <v>0</v>
      </c>
      <c r="AB28" s="166"/>
      <c r="AC28" s="166"/>
      <c r="AD28" s="166"/>
      <c r="AE28" s="166"/>
      <c r="AF28" s="166"/>
      <c r="AG28" s="166"/>
      <c r="AH28" s="166"/>
      <c r="AJ28" s="163" t="s">
        <v>110</v>
      </c>
      <c r="AK28" s="342">
        <v>0</v>
      </c>
      <c r="AL28" s="163"/>
      <c r="AM28" s="163">
        <v>2</v>
      </c>
      <c r="AN28" s="163"/>
      <c r="AO28" s="163">
        <v>0</v>
      </c>
      <c r="AP28" s="163"/>
      <c r="AQ28" s="163">
        <v>2</v>
      </c>
      <c r="AR28" s="163"/>
      <c r="AS28" s="163"/>
      <c r="AT28" s="163"/>
      <c r="AU28" s="163"/>
      <c r="AV28" s="163"/>
      <c r="AW28" s="163"/>
      <c r="AX28" s="164"/>
      <c r="AY28" s="164"/>
      <c r="AZ28" s="164"/>
      <c r="BA28" s="164"/>
      <c r="BB28" s="164"/>
      <c r="BC28" s="164"/>
      <c r="BD28" s="164"/>
      <c r="BE28" s="164"/>
      <c r="BF28" s="164"/>
      <c r="BG28" s="164"/>
      <c r="BH28" s="164"/>
      <c r="BI28" s="164">
        <f t="shared" si="0"/>
        <v>4</v>
      </c>
      <c r="BJ28" s="171">
        <f t="shared" si="3"/>
        <v>0</v>
      </c>
      <c r="BK28" s="166"/>
      <c r="BL28" s="166"/>
      <c r="BM28" s="166"/>
      <c r="BN28" s="166"/>
      <c r="BO28" s="166"/>
      <c r="BP28" s="166"/>
      <c r="BQ28" s="166"/>
    </row>
    <row r="29" spans="1:69" ht="15">
      <c r="A29" s="163" t="s">
        <v>111</v>
      </c>
      <c r="B29" s="163"/>
      <c r="C29" s="163"/>
      <c r="D29" s="163"/>
      <c r="E29" s="163"/>
      <c r="F29" s="163"/>
      <c r="G29" s="163"/>
      <c r="H29" s="163"/>
      <c r="I29" s="163"/>
      <c r="J29" s="163"/>
      <c r="K29" s="163"/>
      <c r="L29" s="163"/>
      <c r="M29" s="163"/>
      <c r="N29" s="163"/>
      <c r="O29" s="164"/>
      <c r="P29" s="164"/>
      <c r="Q29" s="164"/>
      <c r="R29" s="164"/>
      <c r="S29" s="164"/>
      <c r="T29" s="164"/>
      <c r="U29" s="164"/>
      <c r="V29" s="164"/>
      <c r="W29" s="164"/>
      <c r="X29" s="164"/>
      <c r="Y29" s="164"/>
      <c r="Z29" s="164">
        <f t="shared" si="1"/>
        <v>0</v>
      </c>
      <c r="AA29" s="171">
        <f t="shared" si="2"/>
        <v>0</v>
      </c>
      <c r="AB29" s="166"/>
      <c r="AC29" s="166"/>
      <c r="AD29" s="166"/>
      <c r="AE29" s="166"/>
      <c r="AF29" s="166"/>
      <c r="AG29" s="166"/>
      <c r="AH29" s="166"/>
      <c r="AJ29" s="163" t="s">
        <v>111</v>
      </c>
      <c r="AK29" s="164">
        <v>4</v>
      </c>
      <c r="AL29" s="163"/>
      <c r="AM29" s="163">
        <v>3</v>
      </c>
      <c r="AN29" s="163"/>
      <c r="AO29" s="163">
        <v>28</v>
      </c>
      <c r="AP29" s="163"/>
      <c r="AQ29" s="163">
        <v>27</v>
      </c>
      <c r="AR29" s="163"/>
      <c r="AS29" s="163"/>
      <c r="AT29" s="163"/>
      <c r="AU29" s="163"/>
      <c r="AV29" s="163"/>
      <c r="AW29" s="163"/>
      <c r="AX29" s="164"/>
      <c r="AY29" s="164"/>
      <c r="AZ29" s="164"/>
      <c r="BA29" s="164"/>
      <c r="BB29" s="164"/>
      <c r="BC29" s="164"/>
      <c r="BD29" s="164"/>
      <c r="BE29" s="164"/>
      <c r="BF29" s="164"/>
      <c r="BG29" s="164"/>
      <c r="BH29" s="164"/>
      <c r="BI29" s="164">
        <f t="shared" si="0"/>
        <v>62</v>
      </c>
      <c r="BJ29" s="171">
        <f t="shared" si="3"/>
        <v>0</v>
      </c>
      <c r="BK29" s="166"/>
      <c r="BL29" s="166"/>
      <c r="BM29" s="166"/>
      <c r="BN29" s="166"/>
      <c r="BO29" s="166"/>
      <c r="BP29" s="166"/>
      <c r="BQ29" s="166"/>
    </row>
    <row r="30" spans="1:69" ht="15">
      <c r="A30" s="163" t="s">
        <v>112</v>
      </c>
      <c r="B30" s="163"/>
      <c r="C30" s="163"/>
      <c r="D30" s="163"/>
      <c r="E30" s="163"/>
      <c r="F30" s="163"/>
      <c r="G30" s="163"/>
      <c r="H30" s="163"/>
      <c r="I30" s="163"/>
      <c r="J30" s="163"/>
      <c r="K30" s="163"/>
      <c r="L30" s="163"/>
      <c r="M30" s="163"/>
      <c r="N30" s="163"/>
      <c r="O30" s="164"/>
      <c r="P30" s="164"/>
      <c r="Q30" s="164"/>
      <c r="R30" s="164"/>
      <c r="S30" s="164"/>
      <c r="T30" s="164"/>
      <c r="U30" s="164"/>
      <c r="V30" s="164"/>
      <c r="W30" s="164"/>
      <c r="X30" s="164"/>
      <c r="Y30" s="164"/>
      <c r="Z30" s="164">
        <f t="shared" si="1"/>
        <v>0</v>
      </c>
      <c r="AA30" s="171">
        <f t="shared" si="2"/>
        <v>0</v>
      </c>
      <c r="AB30" s="166"/>
      <c r="AC30" s="166"/>
      <c r="AD30" s="166"/>
      <c r="AE30" s="166"/>
      <c r="AF30" s="166"/>
      <c r="AG30" s="166"/>
      <c r="AH30" s="166"/>
      <c r="AJ30" s="163" t="s">
        <v>112</v>
      </c>
      <c r="AK30" s="164">
        <v>31</v>
      </c>
      <c r="AL30" s="163"/>
      <c r="AM30" s="163">
        <v>95</v>
      </c>
      <c r="AN30" s="163"/>
      <c r="AO30" s="163">
        <v>209</v>
      </c>
      <c r="AP30" s="163"/>
      <c r="AQ30" s="163">
        <v>167</v>
      </c>
      <c r="AR30" s="163"/>
      <c r="AS30" s="163"/>
      <c r="AT30" s="163"/>
      <c r="AU30" s="163"/>
      <c r="AV30" s="163"/>
      <c r="AW30" s="163"/>
      <c r="AX30" s="164"/>
      <c r="AY30" s="164"/>
      <c r="AZ30" s="164"/>
      <c r="BA30" s="164"/>
      <c r="BB30" s="164"/>
      <c r="BC30" s="164"/>
      <c r="BD30" s="164"/>
      <c r="BE30" s="164"/>
      <c r="BF30" s="164"/>
      <c r="BG30" s="164"/>
      <c r="BH30" s="164"/>
      <c r="BI30" s="164">
        <f t="shared" si="0"/>
        <v>502</v>
      </c>
      <c r="BJ30" s="171">
        <f t="shared" si="3"/>
        <v>0</v>
      </c>
      <c r="BK30" s="166"/>
      <c r="BL30" s="166"/>
      <c r="BM30" s="166"/>
      <c r="BN30" s="166"/>
      <c r="BO30" s="166"/>
      <c r="BP30" s="166"/>
      <c r="BQ30" s="166"/>
    </row>
    <row r="31" spans="1:69" ht="15">
      <c r="A31" s="163" t="s">
        <v>113</v>
      </c>
      <c r="B31" s="163"/>
      <c r="C31" s="163"/>
      <c r="D31" s="163"/>
      <c r="E31" s="163"/>
      <c r="F31" s="163"/>
      <c r="G31" s="163"/>
      <c r="H31" s="163"/>
      <c r="I31" s="163"/>
      <c r="J31" s="163"/>
      <c r="K31" s="163"/>
      <c r="L31" s="163"/>
      <c r="M31" s="163"/>
      <c r="N31" s="163"/>
      <c r="O31" s="164"/>
      <c r="P31" s="164"/>
      <c r="Q31" s="164"/>
      <c r="R31" s="164"/>
      <c r="S31" s="164"/>
      <c r="T31" s="164"/>
      <c r="U31" s="164"/>
      <c r="V31" s="164"/>
      <c r="W31" s="164"/>
      <c r="X31" s="164"/>
      <c r="Y31" s="164"/>
      <c r="Z31" s="164">
        <f t="shared" si="1"/>
        <v>0</v>
      </c>
      <c r="AA31" s="171">
        <f t="shared" si="2"/>
        <v>0</v>
      </c>
      <c r="AB31" s="166"/>
      <c r="AC31" s="166"/>
      <c r="AD31" s="166"/>
      <c r="AE31" s="166"/>
      <c r="AF31" s="166"/>
      <c r="AG31" s="166"/>
      <c r="AH31" s="166"/>
      <c r="AJ31" s="163" t="s">
        <v>113</v>
      </c>
      <c r="AK31" s="164">
        <v>0</v>
      </c>
      <c r="AL31" s="163"/>
      <c r="AM31" s="163">
        <v>0</v>
      </c>
      <c r="AN31" s="163"/>
      <c r="AO31" s="163">
        <v>3</v>
      </c>
      <c r="AP31" s="163"/>
      <c r="AQ31" s="163">
        <v>0</v>
      </c>
      <c r="AR31" s="163"/>
      <c r="AS31" s="163"/>
      <c r="AT31" s="163"/>
      <c r="AU31" s="163"/>
      <c r="AV31" s="163"/>
      <c r="AW31" s="163"/>
      <c r="AX31" s="164"/>
      <c r="AY31" s="164"/>
      <c r="AZ31" s="164"/>
      <c r="BA31" s="164"/>
      <c r="BB31" s="164"/>
      <c r="BC31" s="164"/>
      <c r="BD31" s="164"/>
      <c r="BE31" s="164"/>
      <c r="BF31" s="164"/>
      <c r="BG31" s="164"/>
      <c r="BH31" s="164"/>
      <c r="BI31" s="164">
        <f t="shared" si="0"/>
        <v>3</v>
      </c>
      <c r="BJ31" s="171">
        <f t="shared" si="3"/>
        <v>0</v>
      </c>
      <c r="BK31" s="166"/>
      <c r="BL31" s="166"/>
      <c r="BM31" s="166"/>
      <c r="BN31" s="166"/>
      <c r="BO31" s="166"/>
      <c r="BP31" s="166"/>
      <c r="BQ31" s="166"/>
    </row>
    <row r="32" spans="1:69" ht="15">
      <c r="A32" s="168" t="s">
        <v>114</v>
      </c>
      <c r="B32" s="165">
        <f>SUM(B11:B31)</f>
        <v>0</v>
      </c>
      <c r="C32" s="165">
        <f aca="true" t="shared" si="4" ref="C32:AH32">SUM(C11:C31)</f>
        <v>0</v>
      </c>
      <c r="D32" s="165">
        <f t="shared" si="4"/>
        <v>0</v>
      </c>
      <c r="E32" s="165">
        <f t="shared" si="4"/>
        <v>0</v>
      </c>
      <c r="F32" s="165">
        <f t="shared" si="4"/>
        <v>0</v>
      </c>
      <c r="G32" s="165">
        <f t="shared" si="4"/>
        <v>0</v>
      </c>
      <c r="H32" s="165">
        <f t="shared" si="4"/>
        <v>0</v>
      </c>
      <c r="I32" s="165">
        <f t="shared" si="4"/>
        <v>0</v>
      </c>
      <c r="J32" s="165">
        <f t="shared" si="4"/>
        <v>0</v>
      </c>
      <c r="K32" s="165">
        <f t="shared" si="4"/>
        <v>0</v>
      </c>
      <c r="L32" s="165">
        <f t="shared" si="4"/>
        <v>0</v>
      </c>
      <c r="M32" s="165">
        <f t="shared" si="4"/>
        <v>0</v>
      </c>
      <c r="N32" s="165">
        <f t="shared" si="4"/>
        <v>0</v>
      </c>
      <c r="O32" s="165">
        <f t="shared" si="4"/>
        <v>0</v>
      </c>
      <c r="P32" s="165">
        <f t="shared" si="4"/>
        <v>0</v>
      </c>
      <c r="Q32" s="165">
        <f t="shared" si="4"/>
        <v>0</v>
      </c>
      <c r="R32" s="165">
        <f t="shared" si="4"/>
        <v>0</v>
      </c>
      <c r="S32" s="165">
        <f t="shared" si="4"/>
        <v>0</v>
      </c>
      <c r="T32" s="165">
        <f t="shared" si="4"/>
        <v>0</v>
      </c>
      <c r="U32" s="165">
        <f t="shared" si="4"/>
        <v>0</v>
      </c>
      <c r="V32" s="165">
        <f t="shared" si="4"/>
        <v>0</v>
      </c>
      <c r="W32" s="165">
        <f t="shared" si="4"/>
        <v>0</v>
      </c>
      <c r="X32" s="165">
        <f t="shared" si="4"/>
        <v>0</v>
      </c>
      <c r="Y32" s="165">
        <f t="shared" si="4"/>
        <v>0</v>
      </c>
      <c r="Z32" s="165">
        <f t="shared" si="4"/>
        <v>0</v>
      </c>
      <c r="AA32" s="171">
        <f t="shared" si="4"/>
        <v>0</v>
      </c>
      <c r="AB32" s="165">
        <f t="shared" si="4"/>
        <v>0</v>
      </c>
      <c r="AC32" s="165">
        <f t="shared" si="4"/>
        <v>0</v>
      </c>
      <c r="AD32" s="165">
        <f t="shared" si="4"/>
        <v>0</v>
      </c>
      <c r="AE32" s="165">
        <f t="shared" si="4"/>
        <v>0</v>
      </c>
      <c r="AF32" s="165">
        <f t="shared" si="4"/>
        <v>0</v>
      </c>
      <c r="AG32" s="165">
        <f t="shared" si="4"/>
        <v>0</v>
      </c>
      <c r="AH32" s="165">
        <f t="shared" si="4"/>
        <v>0</v>
      </c>
      <c r="AJ32" s="168" t="s">
        <v>114</v>
      </c>
      <c r="AK32" s="165">
        <f aca="true" t="shared" si="5" ref="AK32:AW32">SUM(AK11:AK31)</f>
        <v>224</v>
      </c>
      <c r="AL32" s="165">
        <f t="shared" si="5"/>
        <v>0</v>
      </c>
      <c r="AM32" s="165">
        <f t="shared" si="5"/>
        <v>402</v>
      </c>
      <c r="AN32" s="165">
        <f t="shared" si="5"/>
        <v>0</v>
      </c>
      <c r="AO32" s="165">
        <f t="shared" si="5"/>
        <v>1044</v>
      </c>
      <c r="AP32" s="165"/>
      <c r="AQ32" s="165">
        <f t="shared" si="5"/>
        <v>978</v>
      </c>
      <c r="AR32" s="165">
        <f t="shared" si="5"/>
        <v>0</v>
      </c>
      <c r="AS32" s="165">
        <f t="shared" si="5"/>
        <v>0</v>
      </c>
      <c r="AT32" s="165">
        <f t="shared" si="5"/>
        <v>0</v>
      </c>
      <c r="AU32" s="165">
        <f t="shared" si="5"/>
        <v>0</v>
      </c>
      <c r="AV32" s="165">
        <f t="shared" si="5"/>
        <v>0</v>
      </c>
      <c r="AW32" s="165">
        <f t="shared" si="5"/>
        <v>0</v>
      </c>
      <c r="AX32" s="165">
        <f>SUM(AX11:AX31)</f>
        <v>0</v>
      </c>
      <c r="AY32" s="165">
        <f aca="true" t="shared" si="6" ref="AY32:BN32">SUM(AY11:AY31)</f>
        <v>0</v>
      </c>
      <c r="AZ32" s="165">
        <f t="shared" si="6"/>
        <v>0</v>
      </c>
      <c r="BA32" s="165">
        <f t="shared" si="6"/>
        <v>0</v>
      </c>
      <c r="BB32" s="165">
        <f t="shared" si="6"/>
        <v>0</v>
      </c>
      <c r="BC32" s="165">
        <f t="shared" si="6"/>
        <v>0</v>
      </c>
      <c r="BD32" s="165">
        <f t="shared" si="6"/>
        <v>0</v>
      </c>
      <c r="BE32" s="165">
        <f t="shared" si="6"/>
        <v>0</v>
      </c>
      <c r="BF32" s="165">
        <f t="shared" si="6"/>
        <v>0</v>
      </c>
      <c r="BG32" s="165">
        <f t="shared" si="6"/>
        <v>0</v>
      </c>
      <c r="BH32" s="165">
        <f t="shared" si="6"/>
        <v>0</v>
      </c>
      <c r="BI32" s="165">
        <f t="shared" si="6"/>
        <v>2648</v>
      </c>
      <c r="BJ32" s="172">
        <f t="shared" si="6"/>
        <v>0</v>
      </c>
      <c r="BK32" s="165"/>
      <c r="BL32" s="165">
        <f t="shared" si="6"/>
        <v>0</v>
      </c>
      <c r="BM32" s="165">
        <f t="shared" si="6"/>
        <v>0</v>
      </c>
      <c r="BN32" s="165">
        <f t="shared" si="6"/>
        <v>0</v>
      </c>
      <c r="BO32" s="165">
        <v>662</v>
      </c>
      <c r="BP32" s="165">
        <v>1768</v>
      </c>
      <c r="BQ32" s="165">
        <v>218</v>
      </c>
    </row>
    <row r="33" ht="15"/>
    <row r="34" ht="15"/>
    <row r="35" spans="1:69" ht="28.5">
      <c r="A35" s="169" t="s">
        <v>292</v>
      </c>
      <c r="B35" s="873"/>
      <c r="C35" s="873"/>
      <c r="D35" s="873"/>
      <c r="E35" s="873"/>
      <c r="F35" s="873"/>
      <c r="G35" s="873"/>
      <c r="H35" s="873"/>
      <c r="I35" s="873"/>
      <c r="J35" s="873"/>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3"/>
      <c r="AI35" s="873"/>
      <c r="AJ35" s="873"/>
      <c r="AK35" s="873"/>
      <c r="AL35" s="873"/>
      <c r="AM35" s="873"/>
      <c r="AN35" s="873"/>
      <c r="AO35" s="873"/>
      <c r="AP35" s="873"/>
      <c r="AQ35" s="873"/>
      <c r="AR35" s="873"/>
      <c r="AS35" s="873"/>
      <c r="AT35" s="873"/>
      <c r="AU35" s="873"/>
      <c r="AV35" s="873"/>
      <c r="AW35" s="873"/>
      <c r="AX35" s="873"/>
      <c r="AY35" s="873"/>
      <c r="AZ35" s="873"/>
      <c r="BA35" s="873"/>
      <c r="BB35" s="873"/>
      <c r="BC35" s="873"/>
      <c r="BD35" s="873"/>
      <c r="BE35" s="873"/>
      <c r="BF35" s="873"/>
      <c r="BG35" s="873"/>
      <c r="BH35" s="873"/>
      <c r="BI35" s="873"/>
      <c r="BJ35" s="873"/>
      <c r="BK35" s="873"/>
      <c r="BL35" s="873"/>
      <c r="BM35" s="873"/>
      <c r="BN35" s="873"/>
      <c r="BO35" s="873"/>
      <c r="BP35" s="873"/>
      <c r="BQ35" s="873"/>
    </row>
    <row r="36" spans="1:69" ht="28.5" customHeight="1">
      <c r="A36" s="170" t="s">
        <v>179</v>
      </c>
      <c r="B36" s="864"/>
      <c r="C36" s="867"/>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c r="AO36" s="867"/>
      <c r="AP36" s="867"/>
      <c r="AQ36" s="867"/>
      <c r="AR36" s="867"/>
      <c r="AS36" s="867"/>
      <c r="AT36" s="867"/>
      <c r="AU36" s="867"/>
      <c r="AV36" s="867"/>
      <c r="AW36" s="867"/>
      <c r="AX36" s="867"/>
      <c r="AY36" s="867"/>
      <c r="AZ36" s="867"/>
      <c r="BA36" s="867"/>
      <c r="BB36" s="867"/>
      <c r="BC36" s="867"/>
      <c r="BD36" s="867"/>
      <c r="BE36" s="867"/>
      <c r="BF36" s="867"/>
      <c r="BG36" s="867"/>
      <c r="BH36" s="867"/>
      <c r="BI36" s="867"/>
      <c r="BJ36" s="867"/>
      <c r="BK36" s="867"/>
      <c r="BL36" s="867"/>
      <c r="BM36" s="867"/>
      <c r="BN36" s="867"/>
      <c r="BO36" s="867"/>
      <c r="BP36" s="867"/>
      <c r="BQ36" s="865"/>
    </row>
    <row r="37" spans="1:48" ht="6" customHeight="1">
      <c r="A37" s="160"/>
      <c r="B37" s="160"/>
      <c r="C37" s="160"/>
      <c r="D37" s="160"/>
      <c r="E37" s="160"/>
      <c r="F37" s="160"/>
      <c r="G37" s="160"/>
      <c r="H37" s="160"/>
      <c r="I37" s="160"/>
      <c r="J37" s="160"/>
      <c r="K37" s="160"/>
      <c r="L37" s="160"/>
      <c r="M37" s="160"/>
      <c r="N37" s="160"/>
      <c r="O37" s="161"/>
      <c r="P37" s="161"/>
      <c r="Q37" s="161"/>
      <c r="R37" s="161"/>
      <c r="S37" s="161"/>
      <c r="T37" s="161"/>
      <c r="U37" s="161"/>
      <c r="V37" s="161"/>
      <c r="W37" s="161"/>
      <c r="X37" s="161"/>
      <c r="Y37" s="161"/>
      <c r="Z37" s="161"/>
      <c r="AA37" s="161"/>
      <c r="AB37" s="161"/>
      <c r="AC37" s="161"/>
      <c r="AD37" s="161"/>
      <c r="AE37" s="161"/>
      <c r="AF37" s="161"/>
      <c r="AG37" s="161"/>
      <c r="AH37" s="161"/>
      <c r="AJ37" s="160"/>
      <c r="AK37" s="161"/>
      <c r="AL37" s="161"/>
      <c r="AM37" s="161"/>
      <c r="AN37" s="161"/>
      <c r="AO37" s="161"/>
      <c r="AP37" s="161"/>
      <c r="AQ37" s="161"/>
      <c r="AR37" s="161"/>
      <c r="AS37" s="161"/>
      <c r="AT37" s="161"/>
      <c r="AU37" s="161"/>
      <c r="AV37" s="161"/>
    </row>
    <row r="38" spans="1:69" ht="30" customHeight="1">
      <c r="A38" s="868" t="s">
        <v>91</v>
      </c>
      <c r="B38" s="864" t="s">
        <v>39</v>
      </c>
      <c r="C38" s="865"/>
      <c r="D38" s="864" t="s">
        <v>40</v>
      </c>
      <c r="E38" s="865"/>
      <c r="F38" s="864" t="s">
        <v>41</v>
      </c>
      <c r="G38" s="865"/>
      <c r="H38" s="864" t="s">
        <v>42</v>
      </c>
      <c r="I38" s="865"/>
      <c r="J38" s="864" t="s">
        <v>43</v>
      </c>
      <c r="K38" s="865"/>
      <c r="L38" s="864" t="s">
        <v>44</v>
      </c>
      <c r="M38" s="865"/>
      <c r="N38" s="864" t="s">
        <v>45</v>
      </c>
      <c r="O38" s="865"/>
      <c r="P38" s="864" t="s">
        <v>46</v>
      </c>
      <c r="Q38" s="865"/>
      <c r="R38" s="864" t="s">
        <v>47</v>
      </c>
      <c r="S38" s="865"/>
      <c r="T38" s="864" t="s">
        <v>48</v>
      </c>
      <c r="U38" s="865"/>
      <c r="V38" s="864" t="s">
        <v>49</v>
      </c>
      <c r="W38" s="865"/>
      <c r="X38" s="864" t="s">
        <v>50</v>
      </c>
      <c r="Y38" s="865"/>
      <c r="Z38" s="864" t="s">
        <v>92</v>
      </c>
      <c r="AA38" s="865"/>
      <c r="AB38" s="868" t="s">
        <v>291</v>
      </c>
      <c r="AC38" s="864" t="s">
        <v>290</v>
      </c>
      <c r="AD38" s="867"/>
      <c r="AE38" s="867"/>
      <c r="AF38" s="867"/>
      <c r="AG38" s="867"/>
      <c r="AH38" s="865"/>
      <c r="AJ38" s="868" t="s">
        <v>91</v>
      </c>
      <c r="AK38" s="864" t="s">
        <v>39</v>
      </c>
      <c r="AL38" s="865"/>
      <c r="AM38" s="864" t="s">
        <v>40</v>
      </c>
      <c r="AN38" s="865"/>
      <c r="AO38" s="864" t="s">
        <v>41</v>
      </c>
      <c r="AP38" s="865"/>
      <c r="AQ38" s="864" t="s">
        <v>42</v>
      </c>
      <c r="AR38" s="865"/>
      <c r="AS38" s="864" t="s">
        <v>43</v>
      </c>
      <c r="AT38" s="865"/>
      <c r="AU38" s="864" t="s">
        <v>44</v>
      </c>
      <c r="AV38" s="865"/>
      <c r="AW38" s="864" t="s">
        <v>45</v>
      </c>
      <c r="AX38" s="865"/>
      <c r="AY38" s="864" t="s">
        <v>46</v>
      </c>
      <c r="AZ38" s="865"/>
      <c r="BA38" s="864" t="s">
        <v>47</v>
      </c>
      <c r="BB38" s="865"/>
      <c r="BC38" s="864" t="s">
        <v>48</v>
      </c>
      <c r="BD38" s="865"/>
      <c r="BE38" s="864" t="s">
        <v>49</v>
      </c>
      <c r="BF38" s="865"/>
      <c r="BG38" s="864" t="s">
        <v>50</v>
      </c>
      <c r="BH38" s="865"/>
      <c r="BI38" s="864" t="s">
        <v>92</v>
      </c>
      <c r="BJ38" s="865"/>
      <c r="BK38" s="868" t="s">
        <v>291</v>
      </c>
      <c r="BL38" s="864" t="s">
        <v>290</v>
      </c>
      <c r="BM38" s="867"/>
      <c r="BN38" s="867"/>
      <c r="BO38" s="867"/>
      <c r="BP38" s="867"/>
      <c r="BQ38" s="865"/>
    </row>
    <row r="39" spans="1:69" ht="28.5" customHeight="1">
      <c r="A39" s="869"/>
      <c r="B39" s="126" t="s">
        <v>392</v>
      </c>
      <c r="C39" s="126" t="s">
        <v>393</v>
      </c>
      <c r="D39" s="126" t="s">
        <v>392</v>
      </c>
      <c r="E39" s="126" t="s">
        <v>393</v>
      </c>
      <c r="F39" s="126" t="s">
        <v>392</v>
      </c>
      <c r="G39" s="126" t="s">
        <v>393</v>
      </c>
      <c r="H39" s="126" t="s">
        <v>392</v>
      </c>
      <c r="I39" s="126" t="s">
        <v>393</v>
      </c>
      <c r="J39" s="126" t="s">
        <v>392</v>
      </c>
      <c r="K39" s="126" t="s">
        <v>393</v>
      </c>
      <c r="L39" s="126" t="s">
        <v>392</v>
      </c>
      <c r="M39" s="126" t="s">
        <v>393</v>
      </c>
      <c r="N39" s="126" t="s">
        <v>392</v>
      </c>
      <c r="O39" s="126" t="s">
        <v>393</v>
      </c>
      <c r="P39" s="126" t="s">
        <v>392</v>
      </c>
      <c r="Q39" s="126" t="s">
        <v>393</v>
      </c>
      <c r="R39" s="126" t="s">
        <v>392</v>
      </c>
      <c r="S39" s="126" t="s">
        <v>393</v>
      </c>
      <c r="T39" s="126" t="s">
        <v>392</v>
      </c>
      <c r="U39" s="126" t="s">
        <v>393</v>
      </c>
      <c r="V39" s="126" t="s">
        <v>392</v>
      </c>
      <c r="W39" s="126" t="s">
        <v>393</v>
      </c>
      <c r="X39" s="126" t="s">
        <v>392</v>
      </c>
      <c r="Y39" s="126" t="s">
        <v>393</v>
      </c>
      <c r="Z39" s="126" t="s">
        <v>392</v>
      </c>
      <c r="AA39" s="126" t="s">
        <v>393</v>
      </c>
      <c r="AB39" s="869"/>
      <c r="AC39" s="126" t="s">
        <v>385</v>
      </c>
      <c r="AD39" s="162" t="s">
        <v>386</v>
      </c>
      <c r="AE39" s="126" t="s">
        <v>387</v>
      </c>
      <c r="AF39" s="126" t="s">
        <v>388</v>
      </c>
      <c r="AG39" s="126" t="s">
        <v>389</v>
      </c>
      <c r="AH39" s="126" t="s">
        <v>390</v>
      </c>
      <c r="AJ39" s="869"/>
      <c r="AK39" s="126" t="s">
        <v>392</v>
      </c>
      <c r="AL39" s="126" t="s">
        <v>393</v>
      </c>
      <c r="AM39" s="126" t="s">
        <v>392</v>
      </c>
      <c r="AN39" s="126" t="s">
        <v>393</v>
      </c>
      <c r="AO39" s="126" t="s">
        <v>392</v>
      </c>
      <c r="AP39" s="126" t="s">
        <v>393</v>
      </c>
      <c r="AQ39" s="126" t="s">
        <v>392</v>
      </c>
      <c r="AR39" s="126" t="s">
        <v>393</v>
      </c>
      <c r="AS39" s="126" t="s">
        <v>392</v>
      </c>
      <c r="AT39" s="126" t="s">
        <v>393</v>
      </c>
      <c r="AU39" s="126" t="s">
        <v>392</v>
      </c>
      <c r="AV39" s="126" t="s">
        <v>393</v>
      </c>
      <c r="AW39" s="126" t="s">
        <v>392</v>
      </c>
      <c r="AX39" s="126" t="s">
        <v>393</v>
      </c>
      <c r="AY39" s="126" t="s">
        <v>392</v>
      </c>
      <c r="AZ39" s="126" t="s">
        <v>393</v>
      </c>
      <c r="BA39" s="126" t="s">
        <v>392</v>
      </c>
      <c r="BB39" s="126" t="s">
        <v>393</v>
      </c>
      <c r="BC39" s="126" t="s">
        <v>392</v>
      </c>
      <c r="BD39" s="126" t="s">
        <v>393</v>
      </c>
      <c r="BE39" s="126" t="s">
        <v>392</v>
      </c>
      <c r="BF39" s="126" t="s">
        <v>393</v>
      </c>
      <c r="BG39" s="126" t="s">
        <v>392</v>
      </c>
      <c r="BH39" s="126" t="s">
        <v>393</v>
      </c>
      <c r="BI39" s="126" t="s">
        <v>392</v>
      </c>
      <c r="BJ39" s="126" t="s">
        <v>393</v>
      </c>
      <c r="BK39" s="869"/>
      <c r="BL39" s="126" t="s">
        <v>385</v>
      </c>
      <c r="BM39" s="162" t="s">
        <v>386</v>
      </c>
      <c r="BN39" s="126" t="s">
        <v>387</v>
      </c>
      <c r="BO39" s="126" t="s">
        <v>388</v>
      </c>
      <c r="BP39" s="126" t="s">
        <v>389</v>
      </c>
      <c r="BQ39" s="126" t="s">
        <v>390</v>
      </c>
    </row>
    <row r="40" spans="1:69" ht="15">
      <c r="A40" s="163" t="s">
        <v>93</v>
      </c>
      <c r="B40" s="163"/>
      <c r="C40" s="163"/>
      <c r="D40" s="163"/>
      <c r="E40" s="163"/>
      <c r="F40" s="163"/>
      <c r="G40" s="163"/>
      <c r="H40" s="163"/>
      <c r="I40" s="163"/>
      <c r="J40" s="163"/>
      <c r="K40" s="163"/>
      <c r="L40" s="163"/>
      <c r="M40" s="163"/>
      <c r="N40" s="163"/>
      <c r="O40" s="164"/>
      <c r="P40" s="164"/>
      <c r="Q40" s="164"/>
      <c r="R40" s="164"/>
      <c r="S40" s="164"/>
      <c r="T40" s="164"/>
      <c r="U40" s="164"/>
      <c r="V40" s="164"/>
      <c r="W40" s="164"/>
      <c r="X40" s="164"/>
      <c r="Y40" s="164"/>
      <c r="Z40" s="164">
        <f>B40+D40+F40+H40+J40+L40+N40+P40+R40+T40+V40+X40</f>
        <v>0</v>
      </c>
      <c r="AA40" s="171">
        <f>C40+E40+G40+I40+K40+M40+O40+Q40+S40+U40+W40+Y40</f>
        <v>0</v>
      </c>
      <c r="AB40" s="166"/>
      <c r="AC40" s="166"/>
      <c r="AD40" s="166"/>
      <c r="AE40" s="166"/>
      <c r="AF40" s="166"/>
      <c r="AG40" s="166"/>
      <c r="AH40" s="167"/>
      <c r="AJ40" s="163" t="s">
        <v>93</v>
      </c>
      <c r="AK40" s="163"/>
      <c r="AL40" s="163"/>
      <c r="AM40" s="163"/>
      <c r="AN40" s="163"/>
      <c r="AO40" s="163"/>
      <c r="AP40" s="163"/>
      <c r="AQ40" s="163"/>
      <c r="AR40" s="163"/>
      <c r="AS40" s="163"/>
      <c r="AT40" s="163"/>
      <c r="AU40" s="163"/>
      <c r="AV40" s="163"/>
      <c r="AW40" s="163"/>
      <c r="AX40" s="164"/>
      <c r="AY40" s="164"/>
      <c r="AZ40" s="164"/>
      <c r="BA40" s="164"/>
      <c r="BB40" s="164"/>
      <c r="BC40" s="164"/>
      <c r="BD40" s="164"/>
      <c r="BE40" s="164"/>
      <c r="BF40" s="164"/>
      <c r="BG40" s="164"/>
      <c r="BH40" s="164"/>
      <c r="BI40" s="164">
        <f>AK40+AM40+AO40+AQ40+AS40+AU40+AW40+AY40+BA40+BC40+BE40+BG40</f>
        <v>0</v>
      </c>
      <c r="BJ40" s="171">
        <f>AL40+AN40+AP40+AR40+AT40+AV40+AX40+AZ40+BB40+BD40+BF40+BH40</f>
        <v>0</v>
      </c>
      <c r="BK40" s="166"/>
      <c r="BL40" s="166"/>
      <c r="BM40" s="166"/>
      <c r="BN40" s="166"/>
      <c r="BO40" s="166"/>
      <c r="BP40" s="166"/>
      <c r="BQ40" s="167"/>
    </row>
    <row r="41" spans="1:69" ht="15">
      <c r="A41" s="163" t="s">
        <v>94</v>
      </c>
      <c r="B41" s="163"/>
      <c r="C41" s="163"/>
      <c r="D41" s="163"/>
      <c r="E41" s="163"/>
      <c r="F41" s="163"/>
      <c r="G41" s="163"/>
      <c r="H41" s="163"/>
      <c r="I41" s="163"/>
      <c r="J41" s="163"/>
      <c r="K41" s="163"/>
      <c r="L41" s="163"/>
      <c r="M41" s="163"/>
      <c r="N41" s="163"/>
      <c r="O41" s="164"/>
      <c r="P41" s="164"/>
      <c r="Q41" s="164"/>
      <c r="R41" s="164"/>
      <c r="S41" s="164"/>
      <c r="T41" s="164"/>
      <c r="U41" s="164"/>
      <c r="V41" s="164"/>
      <c r="W41" s="164"/>
      <c r="X41" s="164"/>
      <c r="Y41" s="164"/>
      <c r="Z41" s="164">
        <f aca="true" t="shared" si="7" ref="Z41:Z60">B41+D41+F41+H41+J41+L41+N41+P41+R41+T41+V41+X41</f>
        <v>0</v>
      </c>
      <c r="AA41" s="171">
        <f aca="true" t="shared" si="8" ref="AA41:AA60">C41+E41+G41+I41+K41+M41+O41+Q41+S41+U41+W41+Y41</f>
        <v>0</v>
      </c>
      <c r="AB41" s="166"/>
      <c r="AC41" s="166"/>
      <c r="AD41" s="166"/>
      <c r="AE41" s="166"/>
      <c r="AF41" s="166"/>
      <c r="AG41" s="166"/>
      <c r="AH41" s="166"/>
      <c r="AJ41" s="163" t="s">
        <v>94</v>
      </c>
      <c r="AK41" s="163"/>
      <c r="AL41" s="163"/>
      <c r="AM41" s="163"/>
      <c r="AN41" s="163"/>
      <c r="AO41" s="163"/>
      <c r="AP41" s="163"/>
      <c r="AQ41" s="163"/>
      <c r="AR41" s="163"/>
      <c r="AS41" s="163"/>
      <c r="AT41" s="163"/>
      <c r="AU41" s="163"/>
      <c r="AV41" s="163"/>
      <c r="AW41" s="163"/>
      <c r="AX41" s="164"/>
      <c r="AY41" s="164"/>
      <c r="AZ41" s="164"/>
      <c r="BA41" s="164"/>
      <c r="BB41" s="164"/>
      <c r="BC41" s="164"/>
      <c r="BD41" s="164"/>
      <c r="BE41" s="164"/>
      <c r="BF41" s="164"/>
      <c r="BG41" s="164"/>
      <c r="BH41" s="164"/>
      <c r="BI41" s="164">
        <f aca="true" t="shared" si="9" ref="BI41:BI60">AK41+AM41+AO41+AQ41+AS41+AU41+AW41+AY41+BA41+BC41+BE41+BG41</f>
        <v>0</v>
      </c>
      <c r="BJ41" s="171">
        <f aca="true" t="shared" si="10" ref="BJ41:BJ60">AL41+AN41+AP41+AR41+AT41+AV41+AX41+AZ41+BB41+BD41+BF41+BH41</f>
        <v>0</v>
      </c>
      <c r="BK41" s="166"/>
      <c r="BL41" s="166"/>
      <c r="BM41" s="166"/>
      <c r="BN41" s="166"/>
      <c r="BO41" s="166"/>
      <c r="BP41" s="166"/>
      <c r="BQ41" s="166"/>
    </row>
    <row r="42" spans="1:69" ht="15">
      <c r="A42" s="163" t="s">
        <v>95</v>
      </c>
      <c r="B42" s="163"/>
      <c r="C42" s="163"/>
      <c r="D42" s="163"/>
      <c r="E42" s="163"/>
      <c r="F42" s="163"/>
      <c r="G42" s="163"/>
      <c r="H42" s="163"/>
      <c r="I42" s="163"/>
      <c r="J42" s="163"/>
      <c r="K42" s="163"/>
      <c r="L42" s="163"/>
      <c r="M42" s="163"/>
      <c r="N42" s="163"/>
      <c r="O42" s="164"/>
      <c r="P42" s="164"/>
      <c r="Q42" s="164"/>
      <c r="R42" s="164"/>
      <c r="S42" s="164"/>
      <c r="T42" s="164"/>
      <c r="U42" s="164"/>
      <c r="V42" s="164"/>
      <c r="W42" s="164"/>
      <c r="X42" s="164"/>
      <c r="Y42" s="164"/>
      <c r="Z42" s="164">
        <f t="shared" si="7"/>
        <v>0</v>
      </c>
      <c r="AA42" s="171">
        <f t="shared" si="8"/>
        <v>0</v>
      </c>
      <c r="AB42" s="166"/>
      <c r="AC42" s="166"/>
      <c r="AD42" s="166"/>
      <c r="AE42" s="166"/>
      <c r="AF42" s="166"/>
      <c r="AG42" s="166"/>
      <c r="AH42" s="166"/>
      <c r="AJ42" s="163" t="s">
        <v>95</v>
      </c>
      <c r="AK42" s="163"/>
      <c r="AL42" s="163"/>
      <c r="AM42" s="163"/>
      <c r="AN42" s="163"/>
      <c r="AO42" s="163"/>
      <c r="AP42" s="163"/>
      <c r="AQ42" s="163"/>
      <c r="AR42" s="163"/>
      <c r="AS42" s="163"/>
      <c r="AT42" s="163"/>
      <c r="AU42" s="163"/>
      <c r="AV42" s="163"/>
      <c r="AW42" s="163"/>
      <c r="AX42" s="164"/>
      <c r="AY42" s="164"/>
      <c r="AZ42" s="164"/>
      <c r="BA42" s="164"/>
      <c r="BB42" s="164"/>
      <c r="BC42" s="164"/>
      <c r="BD42" s="164"/>
      <c r="BE42" s="164"/>
      <c r="BF42" s="164"/>
      <c r="BG42" s="164"/>
      <c r="BH42" s="164"/>
      <c r="BI42" s="164">
        <f t="shared" si="9"/>
        <v>0</v>
      </c>
      <c r="BJ42" s="171">
        <f t="shared" si="10"/>
        <v>0</v>
      </c>
      <c r="BK42" s="166"/>
      <c r="BL42" s="166"/>
      <c r="BM42" s="166"/>
      <c r="BN42" s="166"/>
      <c r="BO42" s="166"/>
      <c r="BP42" s="166"/>
      <c r="BQ42" s="166"/>
    </row>
    <row r="43" spans="1:69" ht="15">
      <c r="A43" s="163" t="s">
        <v>96</v>
      </c>
      <c r="B43" s="163"/>
      <c r="C43" s="163"/>
      <c r="D43" s="163"/>
      <c r="E43" s="163"/>
      <c r="F43" s="163"/>
      <c r="G43" s="163"/>
      <c r="H43" s="163"/>
      <c r="I43" s="163"/>
      <c r="J43" s="163"/>
      <c r="K43" s="163"/>
      <c r="L43" s="163"/>
      <c r="M43" s="163"/>
      <c r="N43" s="163"/>
      <c r="O43" s="164"/>
      <c r="P43" s="164"/>
      <c r="Q43" s="164"/>
      <c r="R43" s="164"/>
      <c r="S43" s="164"/>
      <c r="T43" s="164"/>
      <c r="U43" s="164"/>
      <c r="V43" s="164"/>
      <c r="W43" s="164"/>
      <c r="X43" s="164"/>
      <c r="Y43" s="164"/>
      <c r="Z43" s="164">
        <f t="shared" si="7"/>
        <v>0</v>
      </c>
      <c r="AA43" s="171">
        <f t="shared" si="8"/>
        <v>0</v>
      </c>
      <c r="AB43" s="166"/>
      <c r="AC43" s="166"/>
      <c r="AD43" s="166"/>
      <c r="AE43" s="166"/>
      <c r="AF43" s="166"/>
      <c r="AG43" s="166"/>
      <c r="AH43" s="166"/>
      <c r="AJ43" s="163" t="s">
        <v>96</v>
      </c>
      <c r="AK43" s="163"/>
      <c r="AL43" s="163"/>
      <c r="AM43" s="163"/>
      <c r="AN43" s="163"/>
      <c r="AO43" s="163"/>
      <c r="AP43" s="163"/>
      <c r="AQ43" s="163"/>
      <c r="AR43" s="163"/>
      <c r="AS43" s="163"/>
      <c r="AT43" s="163"/>
      <c r="AU43" s="163"/>
      <c r="AV43" s="163"/>
      <c r="AW43" s="163"/>
      <c r="AX43" s="164"/>
      <c r="AY43" s="164"/>
      <c r="AZ43" s="164"/>
      <c r="BA43" s="164"/>
      <c r="BB43" s="164"/>
      <c r="BC43" s="164"/>
      <c r="BD43" s="164"/>
      <c r="BE43" s="164"/>
      <c r="BF43" s="164"/>
      <c r="BG43" s="164"/>
      <c r="BH43" s="164"/>
      <c r="BI43" s="164">
        <f t="shared" si="9"/>
        <v>0</v>
      </c>
      <c r="BJ43" s="171">
        <f t="shared" si="10"/>
        <v>0</v>
      </c>
      <c r="BK43" s="166"/>
      <c r="BL43" s="166"/>
      <c r="BM43" s="166"/>
      <c r="BN43" s="166"/>
      <c r="BO43" s="166"/>
      <c r="BP43" s="166"/>
      <c r="BQ43" s="166"/>
    </row>
    <row r="44" spans="1:69" ht="15">
      <c r="A44" s="163" t="s">
        <v>97</v>
      </c>
      <c r="B44" s="163"/>
      <c r="C44" s="163"/>
      <c r="D44" s="163"/>
      <c r="E44" s="163"/>
      <c r="F44" s="163"/>
      <c r="G44" s="163"/>
      <c r="H44" s="163"/>
      <c r="I44" s="163"/>
      <c r="J44" s="163"/>
      <c r="K44" s="163"/>
      <c r="L44" s="163"/>
      <c r="M44" s="163"/>
      <c r="N44" s="163"/>
      <c r="O44" s="164"/>
      <c r="P44" s="164"/>
      <c r="Q44" s="164"/>
      <c r="R44" s="164"/>
      <c r="S44" s="164"/>
      <c r="T44" s="164"/>
      <c r="U44" s="164"/>
      <c r="V44" s="164"/>
      <c r="W44" s="164"/>
      <c r="X44" s="164"/>
      <c r="Y44" s="164"/>
      <c r="Z44" s="164">
        <f t="shared" si="7"/>
        <v>0</v>
      </c>
      <c r="AA44" s="171">
        <f t="shared" si="8"/>
        <v>0</v>
      </c>
      <c r="AB44" s="166"/>
      <c r="AC44" s="166"/>
      <c r="AD44" s="166"/>
      <c r="AE44" s="166"/>
      <c r="AF44" s="166"/>
      <c r="AG44" s="166"/>
      <c r="AH44" s="166"/>
      <c r="AJ44" s="163" t="s">
        <v>97</v>
      </c>
      <c r="AK44" s="163"/>
      <c r="AL44" s="163"/>
      <c r="AM44" s="163"/>
      <c r="AN44" s="163"/>
      <c r="AO44" s="163"/>
      <c r="AP44" s="163"/>
      <c r="AQ44" s="163"/>
      <c r="AR44" s="163"/>
      <c r="AS44" s="163"/>
      <c r="AT44" s="163"/>
      <c r="AU44" s="163"/>
      <c r="AV44" s="163"/>
      <c r="AW44" s="163"/>
      <c r="AX44" s="164"/>
      <c r="AY44" s="164"/>
      <c r="AZ44" s="164"/>
      <c r="BA44" s="164"/>
      <c r="BB44" s="164"/>
      <c r="BC44" s="164"/>
      <c r="BD44" s="164"/>
      <c r="BE44" s="164"/>
      <c r="BF44" s="164"/>
      <c r="BG44" s="164"/>
      <c r="BH44" s="164"/>
      <c r="BI44" s="164">
        <f t="shared" si="9"/>
        <v>0</v>
      </c>
      <c r="BJ44" s="171">
        <f t="shared" si="10"/>
        <v>0</v>
      </c>
      <c r="BK44" s="166"/>
      <c r="BL44" s="166"/>
      <c r="BM44" s="166"/>
      <c r="BN44" s="166"/>
      <c r="BO44" s="166"/>
      <c r="BP44" s="166"/>
      <c r="BQ44" s="166"/>
    </row>
    <row r="45" spans="1:69" ht="15">
      <c r="A45" s="163" t="s">
        <v>98</v>
      </c>
      <c r="B45" s="163"/>
      <c r="C45" s="163"/>
      <c r="D45" s="163"/>
      <c r="E45" s="163"/>
      <c r="F45" s="163"/>
      <c r="G45" s="163"/>
      <c r="H45" s="163"/>
      <c r="I45" s="163"/>
      <c r="J45" s="163"/>
      <c r="K45" s="163"/>
      <c r="L45" s="163"/>
      <c r="M45" s="163"/>
      <c r="N45" s="163"/>
      <c r="O45" s="164"/>
      <c r="P45" s="164"/>
      <c r="Q45" s="164"/>
      <c r="R45" s="164"/>
      <c r="S45" s="164"/>
      <c r="T45" s="164"/>
      <c r="U45" s="164"/>
      <c r="V45" s="164"/>
      <c r="W45" s="164"/>
      <c r="X45" s="164"/>
      <c r="Y45" s="164"/>
      <c r="Z45" s="164">
        <f t="shared" si="7"/>
        <v>0</v>
      </c>
      <c r="AA45" s="171">
        <f t="shared" si="8"/>
        <v>0</v>
      </c>
      <c r="AB45" s="166"/>
      <c r="AC45" s="166"/>
      <c r="AD45" s="166"/>
      <c r="AE45" s="166"/>
      <c r="AF45" s="166"/>
      <c r="AG45" s="166"/>
      <c r="AH45" s="166"/>
      <c r="AJ45" s="163" t="s">
        <v>98</v>
      </c>
      <c r="AK45" s="163"/>
      <c r="AL45" s="163"/>
      <c r="AM45" s="163"/>
      <c r="AN45" s="163"/>
      <c r="AO45" s="163"/>
      <c r="AP45" s="163"/>
      <c r="AQ45" s="163"/>
      <c r="AR45" s="163"/>
      <c r="AS45" s="163"/>
      <c r="AT45" s="163"/>
      <c r="AU45" s="163"/>
      <c r="AV45" s="163"/>
      <c r="AW45" s="163"/>
      <c r="AX45" s="164"/>
      <c r="AY45" s="164"/>
      <c r="AZ45" s="164"/>
      <c r="BA45" s="164"/>
      <c r="BB45" s="164"/>
      <c r="BC45" s="164"/>
      <c r="BD45" s="164"/>
      <c r="BE45" s="164"/>
      <c r="BF45" s="164"/>
      <c r="BG45" s="164"/>
      <c r="BH45" s="164"/>
      <c r="BI45" s="164">
        <f t="shared" si="9"/>
        <v>0</v>
      </c>
      <c r="BJ45" s="171">
        <f t="shared" si="10"/>
        <v>0</v>
      </c>
      <c r="BK45" s="166"/>
      <c r="BL45" s="166"/>
      <c r="BM45" s="166"/>
      <c r="BN45" s="166"/>
      <c r="BO45" s="166"/>
      <c r="BP45" s="166"/>
      <c r="BQ45" s="166"/>
    </row>
    <row r="46" spans="1:69" ht="15">
      <c r="A46" s="163" t="s">
        <v>99</v>
      </c>
      <c r="B46" s="163"/>
      <c r="C46" s="163"/>
      <c r="D46" s="163"/>
      <c r="E46" s="163"/>
      <c r="F46" s="163"/>
      <c r="G46" s="163"/>
      <c r="H46" s="163"/>
      <c r="I46" s="163"/>
      <c r="J46" s="163"/>
      <c r="K46" s="163"/>
      <c r="L46" s="163"/>
      <c r="M46" s="163"/>
      <c r="N46" s="163"/>
      <c r="O46" s="164"/>
      <c r="P46" s="164"/>
      <c r="Q46" s="164"/>
      <c r="R46" s="164"/>
      <c r="S46" s="164"/>
      <c r="T46" s="164"/>
      <c r="U46" s="164"/>
      <c r="V46" s="164"/>
      <c r="W46" s="164"/>
      <c r="X46" s="164"/>
      <c r="Y46" s="164"/>
      <c r="Z46" s="164">
        <f t="shared" si="7"/>
        <v>0</v>
      </c>
      <c r="AA46" s="171">
        <f t="shared" si="8"/>
        <v>0</v>
      </c>
      <c r="AB46" s="166"/>
      <c r="AC46" s="166"/>
      <c r="AD46" s="166"/>
      <c r="AE46" s="166"/>
      <c r="AF46" s="166"/>
      <c r="AG46" s="166"/>
      <c r="AH46" s="166"/>
      <c r="AJ46" s="163" t="s">
        <v>99</v>
      </c>
      <c r="AK46" s="163"/>
      <c r="AL46" s="163"/>
      <c r="AM46" s="163"/>
      <c r="AN46" s="163"/>
      <c r="AO46" s="163"/>
      <c r="AP46" s="163"/>
      <c r="AQ46" s="163"/>
      <c r="AR46" s="163"/>
      <c r="AS46" s="163"/>
      <c r="AT46" s="163"/>
      <c r="AU46" s="163"/>
      <c r="AV46" s="163"/>
      <c r="AW46" s="163"/>
      <c r="AX46" s="164"/>
      <c r="AY46" s="164"/>
      <c r="AZ46" s="164"/>
      <c r="BA46" s="164"/>
      <c r="BB46" s="164"/>
      <c r="BC46" s="164"/>
      <c r="BD46" s="164"/>
      <c r="BE46" s="164"/>
      <c r="BF46" s="164"/>
      <c r="BG46" s="164"/>
      <c r="BH46" s="164"/>
      <c r="BI46" s="164">
        <f t="shared" si="9"/>
        <v>0</v>
      </c>
      <c r="BJ46" s="171">
        <f t="shared" si="10"/>
        <v>0</v>
      </c>
      <c r="BK46" s="166"/>
      <c r="BL46" s="166"/>
      <c r="BM46" s="166"/>
      <c r="BN46" s="166"/>
      <c r="BO46" s="166"/>
      <c r="BP46" s="166"/>
      <c r="BQ46" s="166"/>
    </row>
    <row r="47" spans="1:69" ht="15">
      <c r="A47" s="163" t="s">
        <v>100</v>
      </c>
      <c r="B47" s="163"/>
      <c r="C47" s="163"/>
      <c r="D47" s="163"/>
      <c r="E47" s="163"/>
      <c r="F47" s="163"/>
      <c r="G47" s="163"/>
      <c r="H47" s="163"/>
      <c r="I47" s="163"/>
      <c r="J47" s="163"/>
      <c r="K47" s="163"/>
      <c r="L47" s="163"/>
      <c r="M47" s="163"/>
      <c r="N47" s="163"/>
      <c r="O47" s="164"/>
      <c r="P47" s="164"/>
      <c r="Q47" s="164"/>
      <c r="R47" s="164"/>
      <c r="S47" s="164"/>
      <c r="T47" s="164"/>
      <c r="U47" s="164"/>
      <c r="V47" s="164"/>
      <c r="W47" s="164"/>
      <c r="X47" s="164"/>
      <c r="Y47" s="164"/>
      <c r="Z47" s="164">
        <f t="shared" si="7"/>
        <v>0</v>
      </c>
      <c r="AA47" s="171">
        <f t="shared" si="8"/>
        <v>0</v>
      </c>
      <c r="AB47" s="166"/>
      <c r="AC47" s="166"/>
      <c r="AD47" s="166"/>
      <c r="AE47" s="166"/>
      <c r="AF47" s="166"/>
      <c r="AG47" s="166"/>
      <c r="AH47" s="166"/>
      <c r="AJ47" s="163" t="s">
        <v>100</v>
      </c>
      <c r="AK47" s="163"/>
      <c r="AL47" s="163"/>
      <c r="AM47" s="163"/>
      <c r="AN47" s="163"/>
      <c r="AO47" s="163"/>
      <c r="AP47" s="163"/>
      <c r="AQ47" s="163"/>
      <c r="AR47" s="163"/>
      <c r="AS47" s="163"/>
      <c r="AT47" s="163"/>
      <c r="AU47" s="163"/>
      <c r="AV47" s="163"/>
      <c r="AW47" s="163"/>
      <c r="AX47" s="164"/>
      <c r="AY47" s="164"/>
      <c r="AZ47" s="164"/>
      <c r="BA47" s="164"/>
      <c r="BB47" s="164"/>
      <c r="BC47" s="164"/>
      <c r="BD47" s="164"/>
      <c r="BE47" s="164"/>
      <c r="BF47" s="164"/>
      <c r="BG47" s="164"/>
      <c r="BH47" s="164"/>
      <c r="BI47" s="164">
        <f t="shared" si="9"/>
        <v>0</v>
      </c>
      <c r="BJ47" s="171">
        <f t="shared" si="10"/>
        <v>0</v>
      </c>
      <c r="BK47" s="166"/>
      <c r="BL47" s="166"/>
      <c r="BM47" s="166"/>
      <c r="BN47" s="166"/>
      <c r="BO47" s="166"/>
      <c r="BP47" s="166"/>
      <c r="BQ47" s="166"/>
    </row>
    <row r="48" spans="1:69" ht="15">
      <c r="A48" s="163" t="s">
        <v>101</v>
      </c>
      <c r="B48" s="163"/>
      <c r="C48" s="163"/>
      <c r="D48" s="163"/>
      <c r="E48" s="163"/>
      <c r="F48" s="163"/>
      <c r="G48" s="163"/>
      <c r="H48" s="163"/>
      <c r="I48" s="163"/>
      <c r="J48" s="163"/>
      <c r="K48" s="163"/>
      <c r="L48" s="163"/>
      <c r="M48" s="163"/>
      <c r="N48" s="163"/>
      <c r="O48" s="164"/>
      <c r="P48" s="164"/>
      <c r="Q48" s="164"/>
      <c r="R48" s="164"/>
      <c r="S48" s="164"/>
      <c r="T48" s="164"/>
      <c r="U48" s="164"/>
      <c r="V48" s="164"/>
      <c r="W48" s="164"/>
      <c r="X48" s="164"/>
      <c r="Y48" s="164"/>
      <c r="Z48" s="164">
        <f t="shared" si="7"/>
        <v>0</v>
      </c>
      <c r="AA48" s="171">
        <f t="shared" si="8"/>
        <v>0</v>
      </c>
      <c r="AB48" s="166"/>
      <c r="AC48" s="166"/>
      <c r="AD48" s="166"/>
      <c r="AE48" s="166"/>
      <c r="AF48" s="166"/>
      <c r="AG48" s="166"/>
      <c r="AH48" s="166"/>
      <c r="AJ48" s="163" t="s">
        <v>101</v>
      </c>
      <c r="AK48" s="163"/>
      <c r="AL48" s="163"/>
      <c r="AM48" s="163"/>
      <c r="AN48" s="163"/>
      <c r="AO48" s="163"/>
      <c r="AP48" s="163"/>
      <c r="AQ48" s="163"/>
      <c r="AR48" s="163"/>
      <c r="AS48" s="163"/>
      <c r="AT48" s="163"/>
      <c r="AU48" s="163"/>
      <c r="AV48" s="163"/>
      <c r="AW48" s="163"/>
      <c r="AX48" s="164"/>
      <c r="AY48" s="164"/>
      <c r="AZ48" s="164"/>
      <c r="BA48" s="164"/>
      <c r="BB48" s="164"/>
      <c r="BC48" s="164"/>
      <c r="BD48" s="164"/>
      <c r="BE48" s="164"/>
      <c r="BF48" s="164"/>
      <c r="BG48" s="164"/>
      <c r="BH48" s="164"/>
      <c r="BI48" s="164">
        <f t="shared" si="9"/>
        <v>0</v>
      </c>
      <c r="BJ48" s="171">
        <f t="shared" si="10"/>
        <v>0</v>
      </c>
      <c r="BK48" s="166"/>
      <c r="BL48" s="166"/>
      <c r="BM48" s="166"/>
      <c r="BN48" s="166"/>
      <c r="BO48" s="166"/>
      <c r="BP48" s="166"/>
      <c r="BQ48" s="166"/>
    </row>
    <row r="49" spans="1:69" ht="15">
      <c r="A49" s="163" t="s">
        <v>102</v>
      </c>
      <c r="B49" s="163"/>
      <c r="C49" s="163"/>
      <c r="D49" s="163"/>
      <c r="E49" s="163"/>
      <c r="F49" s="163"/>
      <c r="G49" s="163"/>
      <c r="H49" s="163"/>
      <c r="I49" s="163"/>
      <c r="J49" s="163"/>
      <c r="K49" s="163"/>
      <c r="L49" s="163"/>
      <c r="M49" s="163"/>
      <c r="N49" s="163"/>
      <c r="O49" s="164"/>
      <c r="P49" s="164"/>
      <c r="Q49" s="164"/>
      <c r="R49" s="164"/>
      <c r="S49" s="164"/>
      <c r="T49" s="164"/>
      <c r="U49" s="164"/>
      <c r="V49" s="164"/>
      <c r="W49" s="164"/>
      <c r="X49" s="164"/>
      <c r="Y49" s="164"/>
      <c r="Z49" s="164">
        <f t="shared" si="7"/>
        <v>0</v>
      </c>
      <c r="AA49" s="171">
        <f t="shared" si="8"/>
        <v>0</v>
      </c>
      <c r="AB49" s="166"/>
      <c r="AC49" s="166"/>
      <c r="AD49" s="166"/>
      <c r="AE49" s="166"/>
      <c r="AF49" s="166"/>
      <c r="AG49" s="166"/>
      <c r="AH49" s="166"/>
      <c r="AJ49" s="163" t="s">
        <v>102</v>
      </c>
      <c r="AK49" s="163"/>
      <c r="AL49" s="163"/>
      <c r="AM49" s="163"/>
      <c r="AN49" s="163"/>
      <c r="AO49" s="163"/>
      <c r="AP49" s="163"/>
      <c r="AQ49" s="163"/>
      <c r="AR49" s="163"/>
      <c r="AS49" s="163"/>
      <c r="AT49" s="163"/>
      <c r="AU49" s="163"/>
      <c r="AV49" s="163"/>
      <c r="AW49" s="163"/>
      <c r="AX49" s="164"/>
      <c r="AY49" s="164"/>
      <c r="AZ49" s="164"/>
      <c r="BA49" s="164"/>
      <c r="BB49" s="164"/>
      <c r="BC49" s="164"/>
      <c r="BD49" s="164"/>
      <c r="BE49" s="164"/>
      <c r="BF49" s="164"/>
      <c r="BG49" s="164"/>
      <c r="BH49" s="164"/>
      <c r="BI49" s="164">
        <f t="shared" si="9"/>
        <v>0</v>
      </c>
      <c r="BJ49" s="171">
        <f t="shared" si="10"/>
        <v>0</v>
      </c>
      <c r="BK49" s="166"/>
      <c r="BL49" s="166"/>
      <c r="BM49" s="166"/>
      <c r="BN49" s="166"/>
      <c r="BO49" s="166"/>
      <c r="BP49" s="166"/>
      <c r="BQ49" s="166"/>
    </row>
    <row r="50" spans="1:69" ht="15">
      <c r="A50" s="163" t="s">
        <v>103</v>
      </c>
      <c r="B50" s="163"/>
      <c r="C50" s="163"/>
      <c r="D50" s="163"/>
      <c r="E50" s="163"/>
      <c r="F50" s="163"/>
      <c r="G50" s="163"/>
      <c r="H50" s="163"/>
      <c r="I50" s="163"/>
      <c r="J50" s="163"/>
      <c r="K50" s="163"/>
      <c r="L50" s="163"/>
      <c r="M50" s="163"/>
      <c r="N50" s="163"/>
      <c r="O50" s="164"/>
      <c r="P50" s="164"/>
      <c r="Q50" s="164"/>
      <c r="R50" s="164"/>
      <c r="S50" s="164"/>
      <c r="T50" s="164"/>
      <c r="U50" s="164"/>
      <c r="V50" s="164"/>
      <c r="W50" s="164"/>
      <c r="X50" s="164"/>
      <c r="Y50" s="164"/>
      <c r="Z50" s="164">
        <f t="shared" si="7"/>
        <v>0</v>
      </c>
      <c r="AA50" s="171">
        <f t="shared" si="8"/>
        <v>0</v>
      </c>
      <c r="AB50" s="166"/>
      <c r="AC50" s="166"/>
      <c r="AD50" s="166"/>
      <c r="AE50" s="166"/>
      <c r="AF50" s="166"/>
      <c r="AG50" s="166"/>
      <c r="AH50" s="166"/>
      <c r="AJ50" s="163" t="s">
        <v>103</v>
      </c>
      <c r="AK50" s="163"/>
      <c r="AL50" s="163"/>
      <c r="AM50" s="163"/>
      <c r="AN50" s="163"/>
      <c r="AO50" s="163"/>
      <c r="AP50" s="163"/>
      <c r="AQ50" s="163"/>
      <c r="AR50" s="163"/>
      <c r="AS50" s="163"/>
      <c r="AT50" s="163"/>
      <c r="AU50" s="163"/>
      <c r="AV50" s="163"/>
      <c r="AW50" s="163"/>
      <c r="AX50" s="164"/>
      <c r="AY50" s="164"/>
      <c r="AZ50" s="164"/>
      <c r="BA50" s="164"/>
      <c r="BB50" s="164"/>
      <c r="BC50" s="164"/>
      <c r="BD50" s="164"/>
      <c r="BE50" s="164"/>
      <c r="BF50" s="164"/>
      <c r="BG50" s="164"/>
      <c r="BH50" s="164"/>
      <c r="BI50" s="164">
        <f t="shared" si="9"/>
        <v>0</v>
      </c>
      <c r="BJ50" s="171">
        <f t="shared" si="10"/>
        <v>0</v>
      </c>
      <c r="BK50" s="166"/>
      <c r="BL50" s="166"/>
      <c r="BM50" s="166"/>
      <c r="BN50" s="166"/>
      <c r="BO50" s="166"/>
      <c r="BP50" s="166"/>
      <c r="BQ50" s="166"/>
    </row>
    <row r="51" spans="1:69" ht="15">
      <c r="A51" s="163" t="s">
        <v>104</v>
      </c>
      <c r="B51" s="163"/>
      <c r="C51" s="163"/>
      <c r="D51" s="163"/>
      <c r="E51" s="163"/>
      <c r="F51" s="163"/>
      <c r="G51" s="163"/>
      <c r="H51" s="163"/>
      <c r="I51" s="163"/>
      <c r="J51" s="163"/>
      <c r="K51" s="163"/>
      <c r="L51" s="163"/>
      <c r="M51" s="163"/>
      <c r="N51" s="163"/>
      <c r="O51" s="164"/>
      <c r="P51" s="164"/>
      <c r="Q51" s="164"/>
      <c r="R51" s="164"/>
      <c r="S51" s="164"/>
      <c r="T51" s="164"/>
      <c r="U51" s="164"/>
      <c r="V51" s="164"/>
      <c r="W51" s="164"/>
      <c r="X51" s="164"/>
      <c r="Y51" s="164"/>
      <c r="Z51" s="164">
        <f t="shared" si="7"/>
        <v>0</v>
      </c>
      <c r="AA51" s="171">
        <f t="shared" si="8"/>
        <v>0</v>
      </c>
      <c r="AB51" s="166"/>
      <c r="AC51" s="166"/>
      <c r="AD51" s="166"/>
      <c r="AE51" s="166"/>
      <c r="AF51" s="166"/>
      <c r="AG51" s="166"/>
      <c r="AH51" s="166"/>
      <c r="AJ51" s="163" t="s">
        <v>104</v>
      </c>
      <c r="AK51" s="163"/>
      <c r="AL51" s="163"/>
      <c r="AM51" s="163"/>
      <c r="AN51" s="163"/>
      <c r="AO51" s="163"/>
      <c r="AP51" s="163"/>
      <c r="AQ51" s="163"/>
      <c r="AR51" s="163"/>
      <c r="AS51" s="163"/>
      <c r="AT51" s="163"/>
      <c r="AU51" s="163"/>
      <c r="AV51" s="163"/>
      <c r="AW51" s="163"/>
      <c r="AX51" s="164"/>
      <c r="AY51" s="164"/>
      <c r="AZ51" s="164"/>
      <c r="BA51" s="164"/>
      <c r="BB51" s="164"/>
      <c r="BC51" s="164"/>
      <c r="BD51" s="164"/>
      <c r="BE51" s="164"/>
      <c r="BF51" s="164"/>
      <c r="BG51" s="164"/>
      <c r="BH51" s="164"/>
      <c r="BI51" s="164">
        <f t="shared" si="9"/>
        <v>0</v>
      </c>
      <c r="BJ51" s="171">
        <f t="shared" si="10"/>
        <v>0</v>
      </c>
      <c r="BK51" s="166"/>
      <c r="BL51" s="166"/>
      <c r="BM51" s="166"/>
      <c r="BN51" s="166"/>
      <c r="BO51" s="166"/>
      <c r="BP51" s="166"/>
      <c r="BQ51" s="166"/>
    </row>
    <row r="52" spans="1:69" ht="15">
      <c r="A52" s="163" t="s">
        <v>105</v>
      </c>
      <c r="B52" s="163"/>
      <c r="C52" s="163"/>
      <c r="D52" s="163"/>
      <c r="E52" s="163"/>
      <c r="F52" s="163"/>
      <c r="G52" s="163"/>
      <c r="H52" s="163"/>
      <c r="I52" s="163"/>
      <c r="J52" s="163"/>
      <c r="K52" s="163"/>
      <c r="L52" s="163"/>
      <c r="M52" s="163"/>
      <c r="N52" s="163"/>
      <c r="O52" s="164"/>
      <c r="P52" s="164"/>
      <c r="Q52" s="164"/>
      <c r="R52" s="164"/>
      <c r="S52" s="164"/>
      <c r="T52" s="164"/>
      <c r="U52" s="164"/>
      <c r="V52" s="164"/>
      <c r="W52" s="164"/>
      <c r="X52" s="164"/>
      <c r="Y52" s="164"/>
      <c r="Z52" s="164">
        <f t="shared" si="7"/>
        <v>0</v>
      </c>
      <c r="AA52" s="171">
        <f t="shared" si="8"/>
        <v>0</v>
      </c>
      <c r="AB52" s="166"/>
      <c r="AC52" s="166"/>
      <c r="AD52" s="166"/>
      <c r="AE52" s="166"/>
      <c r="AF52" s="166"/>
      <c r="AG52" s="166"/>
      <c r="AH52" s="166"/>
      <c r="AJ52" s="163" t="s">
        <v>105</v>
      </c>
      <c r="AK52" s="163"/>
      <c r="AL52" s="163"/>
      <c r="AM52" s="163"/>
      <c r="AN52" s="163"/>
      <c r="AO52" s="163"/>
      <c r="AP52" s="163"/>
      <c r="AQ52" s="163"/>
      <c r="AR52" s="163"/>
      <c r="AS52" s="163"/>
      <c r="AT52" s="163"/>
      <c r="AU52" s="163"/>
      <c r="AV52" s="163"/>
      <c r="AW52" s="163"/>
      <c r="AX52" s="164"/>
      <c r="AY52" s="164"/>
      <c r="AZ52" s="164"/>
      <c r="BA52" s="164"/>
      <c r="BB52" s="164"/>
      <c r="BC52" s="164"/>
      <c r="BD52" s="164"/>
      <c r="BE52" s="164"/>
      <c r="BF52" s="164"/>
      <c r="BG52" s="164"/>
      <c r="BH52" s="164"/>
      <c r="BI52" s="164">
        <f t="shared" si="9"/>
        <v>0</v>
      </c>
      <c r="BJ52" s="171">
        <f t="shared" si="10"/>
        <v>0</v>
      </c>
      <c r="BK52" s="166"/>
      <c r="BL52" s="166"/>
      <c r="BM52" s="166"/>
      <c r="BN52" s="166"/>
      <c r="BO52" s="166"/>
      <c r="BP52" s="166"/>
      <c r="BQ52" s="166"/>
    </row>
    <row r="53" spans="1:69" ht="15">
      <c r="A53" s="163" t="s">
        <v>106</v>
      </c>
      <c r="B53" s="163"/>
      <c r="C53" s="163"/>
      <c r="D53" s="163"/>
      <c r="E53" s="163"/>
      <c r="F53" s="163"/>
      <c r="G53" s="163"/>
      <c r="H53" s="163"/>
      <c r="I53" s="163"/>
      <c r="J53" s="163"/>
      <c r="K53" s="163"/>
      <c r="L53" s="163"/>
      <c r="M53" s="163"/>
      <c r="N53" s="163"/>
      <c r="O53" s="164"/>
      <c r="P53" s="164"/>
      <c r="Q53" s="164"/>
      <c r="R53" s="164"/>
      <c r="S53" s="164"/>
      <c r="T53" s="164"/>
      <c r="U53" s="164"/>
      <c r="V53" s="164"/>
      <c r="W53" s="164"/>
      <c r="X53" s="164"/>
      <c r="Y53" s="164"/>
      <c r="Z53" s="164">
        <f t="shared" si="7"/>
        <v>0</v>
      </c>
      <c r="AA53" s="171">
        <f t="shared" si="8"/>
        <v>0</v>
      </c>
      <c r="AB53" s="166"/>
      <c r="AC53" s="166"/>
      <c r="AD53" s="166"/>
      <c r="AE53" s="166"/>
      <c r="AF53" s="166"/>
      <c r="AG53" s="166"/>
      <c r="AH53" s="166"/>
      <c r="AJ53" s="163" t="s">
        <v>106</v>
      </c>
      <c r="AK53" s="163"/>
      <c r="AL53" s="163"/>
      <c r="AM53" s="163"/>
      <c r="AN53" s="163"/>
      <c r="AO53" s="163"/>
      <c r="AP53" s="163"/>
      <c r="AQ53" s="163"/>
      <c r="AR53" s="163"/>
      <c r="AS53" s="163"/>
      <c r="AT53" s="163"/>
      <c r="AU53" s="163"/>
      <c r="AV53" s="163"/>
      <c r="AW53" s="163"/>
      <c r="AX53" s="164"/>
      <c r="AY53" s="164"/>
      <c r="AZ53" s="164"/>
      <c r="BA53" s="164"/>
      <c r="BB53" s="164"/>
      <c r="BC53" s="164"/>
      <c r="BD53" s="164"/>
      <c r="BE53" s="164"/>
      <c r="BF53" s="164"/>
      <c r="BG53" s="164"/>
      <c r="BH53" s="164"/>
      <c r="BI53" s="164">
        <f t="shared" si="9"/>
        <v>0</v>
      </c>
      <c r="BJ53" s="171">
        <f t="shared" si="10"/>
        <v>0</v>
      </c>
      <c r="BK53" s="166"/>
      <c r="BL53" s="166"/>
      <c r="BM53" s="166"/>
      <c r="BN53" s="166"/>
      <c r="BO53" s="166"/>
      <c r="BP53" s="166"/>
      <c r="BQ53" s="166"/>
    </row>
    <row r="54" spans="1:69" ht="15">
      <c r="A54" s="163" t="s">
        <v>107</v>
      </c>
      <c r="B54" s="163"/>
      <c r="C54" s="163"/>
      <c r="D54" s="163"/>
      <c r="E54" s="163"/>
      <c r="F54" s="163"/>
      <c r="G54" s="163"/>
      <c r="H54" s="163"/>
      <c r="I54" s="163"/>
      <c r="J54" s="163"/>
      <c r="K54" s="163"/>
      <c r="L54" s="163"/>
      <c r="M54" s="163"/>
      <c r="N54" s="163"/>
      <c r="O54" s="164"/>
      <c r="P54" s="164"/>
      <c r="Q54" s="164"/>
      <c r="R54" s="164"/>
      <c r="S54" s="164"/>
      <c r="T54" s="164"/>
      <c r="U54" s="164"/>
      <c r="V54" s="164"/>
      <c r="W54" s="164"/>
      <c r="X54" s="164"/>
      <c r="Y54" s="164"/>
      <c r="Z54" s="164">
        <f t="shared" si="7"/>
        <v>0</v>
      </c>
      <c r="AA54" s="171">
        <f t="shared" si="8"/>
        <v>0</v>
      </c>
      <c r="AB54" s="166"/>
      <c r="AC54" s="166"/>
      <c r="AD54" s="166"/>
      <c r="AE54" s="166"/>
      <c r="AF54" s="166"/>
      <c r="AG54" s="166"/>
      <c r="AH54" s="166"/>
      <c r="AJ54" s="163" t="s">
        <v>107</v>
      </c>
      <c r="AK54" s="163"/>
      <c r="AL54" s="163"/>
      <c r="AM54" s="163"/>
      <c r="AN54" s="163"/>
      <c r="AO54" s="163"/>
      <c r="AP54" s="163"/>
      <c r="AQ54" s="163"/>
      <c r="AR54" s="163"/>
      <c r="AS54" s="163"/>
      <c r="AT54" s="163"/>
      <c r="AU54" s="163"/>
      <c r="AV54" s="163"/>
      <c r="AW54" s="163"/>
      <c r="AX54" s="164"/>
      <c r="AY54" s="164"/>
      <c r="AZ54" s="164"/>
      <c r="BA54" s="164"/>
      <c r="BB54" s="164"/>
      <c r="BC54" s="164"/>
      <c r="BD54" s="164"/>
      <c r="BE54" s="164"/>
      <c r="BF54" s="164"/>
      <c r="BG54" s="164"/>
      <c r="BH54" s="164"/>
      <c r="BI54" s="164">
        <f t="shared" si="9"/>
        <v>0</v>
      </c>
      <c r="BJ54" s="171">
        <f t="shared" si="10"/>
        <v>0</v>
      </c>
      <c r="BK54" s="166"/>
      <c r="BL54" s="166"/>
      <c r="BM54" s="166"/>
      <c r="BN54" s="166"/>
      <c r="BO54" s="166"/>
      <c r="BP54" s="166"/>
      <c r="BQ54" s="166"/>
    </row>
    <row r="55" spans="1:69" ht="15">
      <c r="A55" s="163" t="s">
        <v>108</v>
      </c>
      <c r="B55" s="163"/>
      <c r="C55" s="163"/>
      <c r="D55" s="163"/>
      <c r="E55" s="163"/>
      <c r="F55" s="163"/>
      <c r="G55" s="163"/>
      <c r="H55" s="163"/>
      <c r="I55" s="163"/>
      <c r="J55" s="163"/>
      <c r="K55" s="163"/>
      <c r="L55" s="163"/>
      <c r="M55" s="163"/>
      <c r="N55" s="163"/>
      <c r="O55" s="164"/>
      <c r="P55" s="164"/>
      <c r="Q55" s="164"/>
      <c r="R55" s="164"/>
      <c r="S55" s="164"/>
      <c r="T55" s="164"/>
      <c r="U55" s="164"/>
      <c r="V55" s="164"/>
      <c r="W55" s="164"/>
      <c r="X55" s="164"/>
      <c r="Y55" s="164"/>
      <c r="Z55" s="164">
        <f t="shared" si="7"/>
        <v>0</v>
      </c>
      <c r="AA55" s="171">
        <f t="shared" si="8"/>
        <v>0</v>
      </c>
      <c r="AB55" s="166"/>
      <c r="AC55" s="166"/>
      <c r="AD55" s="166"/>
      <c r="AE55" s="166"/>
      <c r="AF55" s="166"/>
      <c r="AG55" s="166"/>
      <c r="AH55" s="166"/>
      <c r="AJ55" s="163" t="s">
        <v>108</v>
      </c>
      <c r="AK55" s="163"/>
      <c r="AL55" s="163"/>
      <c r="AM55" s="163"/>
      <c r="AN55" s="163"/>
      <c r="AO55" s="163"/>
      <c r="AP55" s="163"/>
      <c r="AQ55" s="163"/>
      <c r="AR55" s="163"/>
      <c r="AS55" s="163"/>
      <c r="AT55" s="163"/>
      <c r="AU55" s="163"/>
      <c r="AV55" s="163"/>
      <c r="AW55" s="163"/>
      <c r="AX55" s="164"/>
      <c r="AY55" s="164"/>
      <c r="AZ55" s="164"/>
      <c r="BA55" s="164"/>
      <c r="BB55" s="164"/>
      <c r="BC55" s="164"/>
      <c r="BD55" s="164"/>
      <c r="BE55" s="164"/>
      <c r="BF55" s="164"/>
      <c r="BG55" s="164"/>
      <c r="BH55" s="164"/>
      <c r="BI55" s="164">
        <f t="shared" si="9"/>
        <v>0</v>
      </c>
      <c r="BJ55" s="171">
        <f t="shared" si="10"/>
        <v>0</v>
      </c>
      <c r="BK55" s="166"/>
      <c r="BL55" s="166"/>
      <c r="BM55" s="166"/>
      <c r="BN55" s="166"/>
      <c r="BO55" s="166"/>
      <c r="BP55" s="166"/>
      <c r="BQ55" s="166"/>
    </row>
    <row r="56" spans="1:69" ht="15">
      <c r="A56" s="163" t="s">
        <v>109</v>
      </c>
      <c r="B56" s="163"/>
      <c r="C56" s="163"/>
      <c r="D56" s="163"/>
      <c r="E56" s="163"/>
      <c r="F56" s="163"/>
      <c r="G56" s="163"/>
      <c r="H56" s="163"/>
      <c r="I56" s="163"/>
      <c r="J56" s="163"/>
      <c r="K56" s="163"/>
      <c r="L56" s="163"/>
      <c r="M56" s="163"/>
      <c r="N56" s="163"/>
      <c r="O56" s="164"/>
      <c r="P56" s="164"/>
      <c r="Q56" s="164"/>
      <c r="R56" s="164"/>
      <c r="S56" s="164"/>
      <c r="T56" s="164"/>
      <c r="U56" s="164"/>
      <c r="V56" s="164"/>
      <c r="W56" s="164"/>
      <c r="X56" s="164"/>
      <c r="Y56" s="164"/>
      <c r="Z56" s="164">
        <f t="shared" si="7"/>
        <v>0</v>
      </c>
      <c r="AA56" s="171">
        <f t="shared" si="8"/>
        <v>0</v>
      </c>
      <c r="AB56" s="166"/>
      <c r="AC56" s="166"/>
      <c r="AD56" s="166"/>
      <c r="AE56" s="166"/>
      <c r="AF56" s="166"/>
      <c r="AG56" s="166"/>
      <c r="AH56" s="166"/>
      <c r="AJ56" s="163" t="s">
        <v>109</v>
      </c>
      <c r="AK56" s="163"/>
      <c r="AL56" s="163"/>
      <c r="AM56" s="163"/>
      <c r="AN56" s="163"/>
      <c r="AO56" s="163"/>
      <c r="AP56" s="163"/>
      <c r="AQ56" s="163"/>
      <c r="AR56" s="163"/>
      <c r="AS56" s="163"/>
      <c r="AT56" s="163"/>
      <c r="AU56" s="163"/>
      <c r="AV56" s="163"/>
      <c r="AW56" s="163"/>
      <c r="AX56" s="164"/>
      <c r="AY56" s="164"/>
      <c r="AZ56" s="164"/>
      <c r="BA56" s="164"/>
      <c r="BB56" s="164"/>
      <c r="BC56" s="164"/>
      <c r="BD56" s="164"/>
      <c r="BE56" s="164"/>
      <c r="BF56" s="164"/>
      <c r="BG56" s="164"/>
      <c r="BH56" s="164"/>
      <c r="BI56" s="164">
        <f t="shared" si="9"/>
        <v>0</v>
      </c>
      <c r="BJ56" s="171">
        <f t="shared" si="10"/>
        <v>0</v>
      </c>
      <c r="BK56" s="166"/>
      <c r="BL56" s="166"/>
      <c r="BM56" s="166"/>
      <c r="BN56" s="166"/>
      <c r="BO56" s="166"/>
      <c r="BP56" s="166"/>
      <c r="BQ56" s="166"/>
    </row>
    <row r="57" spans="1:69" ht="15">
      <c r="A57" s="163" t="s">
        <v>110</v>
      </c>
      <c r="B57" s="163"/>
      <c r="C57" s="163"/>
      <c r="D57" s="163"/>
      <c r="E57" s="163"/>
      <c r="F57" s="163"/>
      <c r="G57" s="163"/>
      <c r="H57" s="163"/>
      <c r="I57" s="163"/>
      <c r="J57" s="163"/>
      <c r="K57" s="163"/>
      <c r="L57" s="163"/>
      <c r="M57" s="163"/>
      <c r="N57" s="163"/>
      <c r="O57" s="164"/>
      <c r="P57" s="164"/>
      <c r="Q57" s="164"/>
      <c r="R57" s="164"/>
      <c r="S57" s="164"/>
      <c r="T57" s="164"/>
      <c r="U57" s="164"/>
      <c r="V57" s="164"/>
      <c r="W57" s="164"/>
      <c r="X57" s="164"/>
      <c r="Y57" s="164"/>
      <c r="Z57" s="164">
        <f t="shared" si="7"/>
        <v>0</v>
      </c>
      <c r="AA57" s="171">
        <f t="shared" si="8"/>
        <v>0</v>
      </c>
      <c r="AB57" s="166"/>
      <c r="AC57" s="166"/>
      <c r="AD57" s="166"/>
      <c r="AE57" s="166"/>
      <c r="AF57" s="166"/>
      <c r="AG57" s="166"/>
      <c r="AH57" s="166"/>
      <c r="AJ57" s="163" t="s">
        <v>110</v>
      </c>
      <c r="AK57" s="163"/>
      <c r="AL57" s="163"/>
      <c r="AM57" s="163"/>
      <c r="AN57" s="163"/>
      <c r="AO57" s="163"/>
      <c r="AP57" s="163"/>
      <c r="AQ57" s="163"/>
      <c r="AR57" s="163"/>
      <c r="AS57" s="163"/>
      <c r="AT57" s="163"/>
      <c r="AU57" s="163"/>
      <c r="AV57" s="163"/>
      <c r="AW57" s="163"/>
      <c r="AX57" s="164"/>
      <c r="AY57" s="164"/>
      <c r="AZ57" s="164"/>
      <c r="BA57" s="164"/>
      <c r="BB57" s="164"/>
      <c r="BC57" s="164"/>
      <c r="BD57" s="164"/>
      <c r="BE57" s="164"/>
      <c r="BF57" s="164"/>
      <c r="BG57" s="164"/>
      <c r="BH57" s="164"/>
      <c r="BI57" s="164">
        <f t="shared" si="9"/>
        <v>0</v>
      </c>
      <c r="BJ57" s="171">
        <f t="shared" si="10"/>
        <v>0</v>
      </c>
      <c r="BK57" s="166"/>
      <c r="BL57" s="166"/>
      <c r="BM57" s="166"/>
      <c r="BN57" s="166"/>
      <c r="BO57" s="166"/>
      <c r="BP57" s="166"/>
      <c r="BQ57" s="166"/>
    </row>
    <row r="58" spans="1:69" ht="15">
      <c r="A58" s="163" t="s">
        <v>111</v>
      </c>
      <c r="B58" s="163"/>
      <c r="C58" s="163"/>
      <c r="D58" s="163"/>
      <c r="E58" s="163"/>
      <c r="F58" s="163"/>
      <c r="G58" s="163"/>
      <c r="H58" s="163"/>
      <c r="I58" s="163"/>
      <c r="J58" s="163"/>
      <c r="K58" s="163"/>
      <c r="L58" s="163"/>
      <c r="M58" s="163"/>
      <c r="N58" s="163"/>
      <c r="O58" s="164"/>
      <c r="P58" s="164"/>
      <c r="Q58" s="164"/>
      <c r="R58" s="164"/>
      <c r="S58" s="164"/>
      <c r="T58" s="164"/>
      <c r="U58" s="164"/>
      <c r="V58" s="164"/>
      <c r="W58" s="164"/>
      <c r="X58" s="164"/>
      <c r="Y58" s="164"/>
      <c r="Z58" s="164">
        <f t="shared" si="7"/>
        <v>0</v>
      </c>
      <c r="AA58" s="171">
        <f t="shared" si="8"/>
        <v>0</v>
      </c>
      <c r="AB58" s="166"/>
      <c r="AC58" s="166"/>
      <c r="AD58" s="166"/>
      <c r="AE58" s="166"/>
      <c r="AF58" s="166"/>
      <c r="AG58" s="166"/>
      <c r="AH58" s="166"/>
      <c r="AJ58" s="163" t="s">
        <v>111</v>
      </c>
      <c r="AK58" s="163"/>
      <c r="AL58" s="163"/>
      <c r="AM58" s="163"/>
      <c r="AN58" s="163"/>
      <c r="AO58" s="163"/>
      <c r="AP58" s="163"/>
      <c r="AQ58" s="163"/>
      <c r="AR58" s="163"/>
      <c r="AS58" s="163"/>
      <c r="AT58" s="163"/>
      <c r="AU58" s="163"/>
      <c r="AV58" s="163"/>
      <c r="AW58" s="163"/>
      <c r="AX58" s="164"/>
      <c r="AY58" s="164"/>
      <c r="AZ58" s="164"/>
      <c r="BA58" s="164"/>
      <c r="BB58" s="164"/>
      <c r="BC58" s="164"/>
      <c r="BD58" s="164"/>
      <c r="BE58" s="164"/>
      <c r="BF58" s="164"/>
      <c r="BG58" s="164"/>
      <c r="BH58" s="164"/>
      <c r="BI58" s="164">
        <f t="shared" si="9"/>
        <v>0</v>
      </c>
      <c r="BJ58" s="171">
        <f t="shared" si="10"/>
        <v>0</v>
      </c>
      <c r="BK58" s="166"/>
      <c r="BL58" s="166"/>
      <c r="BM58" s="166"/>
      <c r="BN58" s="166"/>
      <c r="BO58" s="166"/>
      <c r="BP58" s="166"/>
      <c r="BQ58" s="166"/>
    </row>
    <row r="59" spans="1:69" ht="15">
      <c r="A59" s="163" t="s">
        <v>112</v>
      </c>
      <c r="B59" s="163"/>
      <c r="C59" s="163"/>
      <c r="D59" s="163"/>
      <c r="E59" s="163"/>
      <c r="F59" s="163"/>
      <c r="G59" s="163"/>
      <c r="H59" s="163"/>
      <c r="I59" s="163"/>
      <c r="J59" s="163"/>
      <c r="K59" s="163"/>
      <c r="L59" s="163"/>
      <c r="M59" s="163"/>
      <c r="N59" s="163"/>
      <c r="O59" s="164"/>
      <c r="P59" s="164"/>
      <c r="Q59" s="164"/>
      <c r="R59" s="164"/>
      <c r="S59" s="164"/>
      <c r="T59" s="164"/>
      <c r="U59" s="164"/>
      <c r="V59" s="164"/>
      <c r="W59" s="164"/>
      <c r="X59" s="164"/>
      <c r="Y59" s="164"/>
      <c r="Z59" s="164">
        <f t="shared" si="7"/>
        <v>0</v>
      </c>
      <c r="AA59" s="171">
        <f t="shared" si="8"/>
        <v>0</v>
      </c>
      <c r="AB59" s="166"/>
      <c r="AC59" s="166"/>
      <c r="AD59" s="166"/>
      <c r="AE59" s="166"/>
      <c r="AF59" s="166"/>
      <c r="AG59" s="166"/>
      <c r="AH59" s="166"/>
      <c r="AJ59" s="163" t="s">
        <v>112</v>
      </c>
      <c r="AK59" s="163"/>
      <c r="AL59" s="163"/>
      <c r="AM59" s="163"/>
      <c r="AN59" s="163"/>
      <c r="AO59" s="163"/>
      <c r="AP59" s="163"/>
      <c r="AQ59" s="163"/>
      <c r="AR59" s="163"/>
      <c r="AS59" s="163"/>
      <c r="AT59" s="163"/>
      <c r="AU59" s="163"/>
      <c r="AV59" s="163"/>
      <c r="AW59" s="163"/>
      <c r="AX59" s="164"/>
      <c r="AY59" s="164"/>
      <c r="AZ59" s="164"/>
      <c r="BA59" s="164"/>
      <c r="BB59" s="164"/>
      <c r="BC59" s="164"/>
      <c r="BD59" s="164"/>
      <c r="BE59" s="164"/>
      <c r="BF59" s="164"/>
      <c r="BG59" s="164"/>
      <c r="BH59" s="164"/>
      <c r="BI59" s="164">
        <f t="shared" si="9"/>
        <v>0</v>
      </c>
      <c r="BJ59" s="171">
        <f t="shared" si="10"/>
        <v>0</v>
      </c>
      <c r="BK59" s="166"/>
      <c r="BL59" s="166"/>
      <c r="BM59" s="166"/>
      <c r="BN59" s="166"/>
      <c r="BO59" s="166"/>
      <c r="BP59" s="166"/>
      <c r="BQ59" s="166"/>
    </row>
    <row r="60" spans="1:69" ht="15">
      <c r="A60" s="163" t="s">
        <v>113</v>
      </c>
      <c r="B60" s="163"/>
      <c r="C60" s="163"/>
      <c r="D60" s="163"/>
      <c r="E60" s="163"/>
      <c r="F60" s="163"/>
      <c r="G60" s="163"/>
      <c r="H60" s="163"/>
      <c r="I60" s="163"/>
      <c r="J60" s="163"/>
      <c r="K60" s="163"/>
      <c r="L60" s="163"/>
      <c r="M60" s="163"/>
      <c r="N60" s="163"/>
      <c r="O60" s="164"/>
      <c r="P60" s="164"/>
      <c r="Q60" s="164"/>
      <c r="R60" s="164"/>
      <c r="S60" s="164"/>
      <c r="T60" s="164"/>
      <c r="U60" s="164"/>
      <c r="V60" s="164"/>
      <c r="W60" s="164"/>
      <c r="X60" s="164"/>
      <c r="Y60" s="164"/>
      <c r="Z60" s="164">
        <f t="shared" si="7"/>
        <v>0</v>
      </c>
      <c r="AA60" s="171">
        <f t="shared" si="8"/>
        <v>0</v>
      </c>
      <c r="AB60" s="166"/>
      <c r="AC60" s="166"/>
      <c r="AD60" s="166"/>
      <c r="AE60" s="166"/>
      <c r="AF60" s="166"/>
      <c r="AG60" s="166"/>
      <c r="AH60" s="166"/>
      <c r="AJ60" s="163" t="s">
        <v>113</v>
      </c>
      <c r="AK60" s="163"/>
      <c r="AL60" s="163"/>
      <c r="AM60" s="163"/>
      <c r="AN60" s="163"/>
      <c r="AO60" s="163"/>
      <c r="AP60" s="163"/>
      <c r="AQ60" s="163"/>
      <c r="AR60" s="163"/>
      <c r="AS60" s="163"/>
      <c r="AT60" s="163"/>
      <c r="AU60" s="163"/>
      <c r="AV60" s="163"/>
      <c r="AW60" s="163"/>
      <c r="AX60" s="164"/>
      <c r="AY60" s="164"/>
      <c r="AZ60" s="164"/>
      <c r="BA60" s="164"/>
      <c r="BB60" s="164"/>
      <c r="BC60" s="164"/>
      <c r="BD60" s="164"/>
      <c r="BE60" s="164"/>
      <c r="BF60" s="164"/>
      <c r="BG60" s="164"/>
      <c r="BH60" s="164"/>
      <c r="BI60" s="164">
        <f t="shared" si="9"/>
        <v>0</v>
      </c>
      <c r="BJ60" s="171">
        <f t="shared" si="10"/>
        <v>0</v>
      </c>
      <c r="BK60" s="166"/>
      <c r="BL60" s="166"/>
      <c r="BM60" s="166"/>
      <c r="BN60" s="166"/>
      <c r="BO60" s="166"/>
      <c r="BP60" s="166"/>
      <c r="BQ60" s="166"/>
    </row>
    <row r="61" spans="1:69" ht="15">
      <c r="A61" s="168" t="s">
        <v>114</v>
      </c>
      <c r="B61" s="165">
        <f aca="true" t="shared" si="11" ref="B61:AH61">SUM(B40:B60)</f>
        <v>0</v>
      </c>
      <c r="C61" s="165">
        <f t="shared" si="11"/>
        <v>0</v>
      </c>
      <c r="D61" s="165">
        <f t="shared" si="11"/>
        <v>0</v>
      </c>
      <c r="E61" s="165">
        <f t="shared" si="11"/>
        <v>0</v>
      </c>
      <c r="F61" s="165">
        <f t="shared" si="11"/>
        <v>0</v>
      </c>
      <c r="G61" s="165">
        <f t="shared" si="11"/>
        <v>0</v>
      </c>
      <c r="H61" s="165">
        <f t="shared" si="11"/>
        <v>0</v>
      </c>
      <c r="I61" s="165">
        <f t="shared" si="11"/>
        <v>0</v>
      </c>
      <c r="J61" s="165">
        <f t="shared" si="11"/>
        <v>0</v>
      </c>
      <c r="K61" s="165">
        <f t="shared" si="11"/>
        <v>0</v>
      </c>
      <c r="L61" s="165">
        <f t="shared" si="11"/>
        <v>0</v>
      </c>
      <c r="M61" s="165">
        <f t="shared" si="11"/>
        <v>0</v>
      </c>
      <c r="N61" s="165">
        <f t="shared" si="11"/>
        <v>0</v>
      </c>
      <c r="O61" s="165">
        <f t="shared" si="11"/>
        <v>0</v>
      </c>
      <c r="P61" s="165">
        <f t="shared" si="11"/>
        <v>0</v>
      </c>
      <c r="Q61" s="165">
        <f t="shared" si="11"/>
        <v>0</v>
      </c>
      <c r="R61" s="165">
        <f t="shared" si="11"/>
        <v>0</v>
      </c>
      <c r="S61" s="165">
        <f t="shared" si="11"/>
        <v>0</v>
      </c>
      <c r="T61" s="165">
        <f t="shared" si="11"/>
        <v>0</v>
      </c>
      <c r="U61" s="165">
        <f t="shared" si="11"/>
        <v>0</v>
      </c>
      <c r="V61" s="165">
        <f t="shared" si="11"/>
        <v>0</v>
      </c>
      <c r="W61" s="165">
        <f t="shared" si="11"/>
        <v>0</v>
      </c>
      <c r="X61" s="165">
        <f t="shared" si="11"/>
        <v>0</v>
      </c>
      <c r="Y61" s="165">
        <f t="shared" si="11"/>
        <v>0</v>
      </c>
      <c r="Z61" s="165">
        <f t="shared" si="11"/>
        <v>0</v>
      </c>
      <c r="AA61" s="171">
        <f t="shared" si="11"/>
        <v>0</v>
      </c>
      <c r="AB61" s="165">
        <f t="shared" si="11"/>
        <v>0</v>
      </c>
      <c r="AC61" s="165">
        <f t="shared" si="11"/>
        <v>0</v>
      </c>
      <c r="AD61" s="165">
        <f t="shared" si="11"/>
        <v>0</v>
      </c>
      <c r="AE61" s="165">
        <f t="shared" si="11"/>
        <v>0</v>
      </c>
      <c r="AF61" s="165">
        <f t="shared" si="11"/>
        <v>0</v>
      </c>
      <c r="AG61" s="165">
        <f t="shared" si="11"/>
        <v>0</v>
      </c>
      <c r="AH61" s="165">
        <f t="shared" si="11"/>
        <v>0</v>
      </c>
      <c r="AJ61" s="168" t="s">
        <v>114</v>
      </c>
      <c r="AK61" s="165">
        <f aca="true" t="shared" si="12" ref="AK61:AW61">SUM(AK40:AK60)</f>
        <v>0</v>
      </c>
      <c r="AL61" s="165">
        <f t="shared" si="12"/>
        <v>0</v>
      </c>
      <c r="AM61" s="165">
        <f t="shared" si="12"/>
        <v>0</v>
      </c>
      <c r="AN61" s="165">
        <f t="shared" si="12"/>
        <v>0</v>
      </c>
      <c r="AO61" s="165">
        <f t="shared" si="12"/>
        <v>0</v>
      </c>
      <c r="AP61" s="165">
        <f t="shared" si="12"/>
        <v>0</v>
      </c>
      <c r="AQ61" s="165">
        <f t="shared" si="12"/>
        <v>0</v>
      </c>
      <c r="AR61" s="165">
        <f t="shared" si="12"/>
        <v>0</v>
      </c>
      <c r="AS61" s="165">
        <f t="shared" si="12"/>
        <v>0</v>
      </c>
      <c r="AT61" s="165">
        <f t="shared" si="12"/>
        <v>0</v>
      </c>
      <c r="AU61" s="165">
        <f t="shared" si="12"/>
        <v>0</v>
      </c>
      <c r="AV61" s="165">
        <f t="shared" si="12"/>
        <v>0</v>
      </c>
      <c r="AW61" s="165">
        <f t="shared" si="12"/>
        <v>0</v>
      </c>
      <c r="AX61" s="165">
        <f>SUM(AX40:AX60)</f>
        <v>0</v>
      </c>
      <c r="AY61" s="165">
        <f aca="true" t="shared" si="13" ref="AY61:BQ61">SUM(AY40:AY60)</f>
        <v>0</v>
      </c>
      <c r="AZ61" s="165">
        <f t="shared" si="13"/>
        <v>0</v>
      </c>
      <c r="BA61" s="165">
        <f t="shared" si="13"/>
        <v>0</v>
      </c>
      <c r="BB61" s="165">
        <f t="shared" si="13"/>
        <v>0</v>
      </c>
      <c r="BC61" s="165">
        <f t="shared" si="13"/>
        <v>0</v>
      </c>
      <c r="BD61" s="165">
        <f t="shared" si="13"/>
        <v>0</v>
      </c>
      <c r="BE61" s="165">
        <f t="shared" si="13"/>
        <v>0</v>
      </c>
      <c r="BF61" s="165">
        <f t="shared" si="13"/>
        <v>0</v>
      </c>
      <c r="BG61" s="165">
        <f t="shared" si="13"/>
        <v>0</v>
      </c>
      <c r="BH61" s="165">
        <f t="shared" si="13"/>
        <v>0</v>
      </c>
      <c r="BI61" s="165">
        <f t="shared" si="13"/>
        <v>0</v>
      </c>
      <c r="BJ61" s="172">
        <f t="shared" si="13"/>
        <v>0</v>
      </c>
      <c r="BK61" s="165"/>
      <c r="BL61" s="165">
        <f>SUM(BL40:BL60)</f>
        <v>0</v>
      </c>
      <c r="BM61" s="165">
        <f t="shared" si="13"/>
        <v>0</v>
      </c>
      <c r="BN61" s="165">
        <f t="shared" si="13"/>
        <v>0</v>
      </c>
      <c r="BO61" s="165">
        <f t="shared" si="13"/>
        <v>0</v>
      </c>
      <c r="BP61" s="165">
        <f t="shared" si="13"/>
        <v>0</v>
      </c>
      <c r="BQ61" s="165">
        <f t="shared" si="13"/>
        <v>0</v>
      </c>
    </row>
  </sheetData>
  <sheetProtection/>
  <mergeCells count="79">
    <mergeCell ref="B6:BQ6"/>
    <mergeCell ref="B35:BQ35"/>
    <mergeCell ref="BO4:BQ4"/>
    <mergeCell ref="A4:BN4"/>
    <mergeCell ref="BO1:BQ1"/>
    <mergeCell ref="BO2:BQ2"/>
    <mergeCell ref="BO3:BQ3"/>
    <mergeCell ref="A1:BN1"/>
    <mergeCell ref="A2:BN2"/>
    <mergeCell ref="B9:C9"/>
    <mergeCell ref="D9:E9"/>
    <mergeCell ref="F9:G9"/>
    <mergeCell ref="H9:I9"/>
    <mergeCell ref="J9:K9"/>
    <mergeCell ref="B8:BQ8"/>
    <mergeCell ref="AK9:AL9"/>
    <mergeCell ref="N9:O9"/>
    <mergeCell ref="P9:Q9"/>
    <mergeCell ref="R9:S9"/>
    <mergeCell ref="T9:U9"/>
    <mergeCell ref="A3:BN3"/>
    <mergeCell ref="X9:Y9"/>
    <mergeCell ref="A5:AH5"/>
    <mergeCell ref="AJ5:BQ5"/>
    <mergeCell ref="A9:A10"/>
    <mergeCell ref="AM9:AN9"/>
    <mergeCell ref="AO9:AP9"/>
    <mergeCell ref="AQ9:AR9"/>
    <mergeCell ref="AS9:AT9"/>
    <mergeCell ref="AU9:AV9"/>
    <mergeCell ref="L9:M9"/>
    <mergeCell ref="Z9:AA9"/>
    <mergeCell ref="AB9:AB10"/>
    <mergeCell ref="AC9:AH9"/>
    <mergeCell ref="AJ9:AJ10"/>
    <mergeCell ref="L38:M38"/>
    <mergeCell ref="V38:W38"/>
    <mergeCell ref="Z38:AA38"/>
    <mergeCell ref="AC38:AH38"/>
    <mergeCell ref="BC38:BD38"/>
    <mergeCell ref="N38:O38"/>
    <mergeCell ref="AW9:AX9"/>
    <mergeCell ref="AY9:AZ9"/>
    <mergeCell ref="BA9:BB9"/>
    <mergeCell ref="BC9:BD9"/>
    <mergeCell ref="X38:Y38"/>
    <mergeCell ref="P38:Q38"/>
    <mergeCell ref="AK38:AL38"/>
    <mergeCell ref="T38:U38"/>
    <mergeCell ref="BG38:BH38"/>
    <mergeCell ref="BL38:BQ38"/>
    <mergeCell ref="BI9:BJ9"/>
    <mergeCell ref="BK9:BK10"/>
    <mergeCell ref="A38:A39"/>
    <mergeCell ref="B38:C38"/>
    <mergeCell ref="D38:E38"/>
    <mergeCell ref="F38:G38"/>
    <mergeCell ref="H38:I38"/>
    <mergeCell ref="J38:K38"/>
    <mergeCell ref="AO38:AP38"/>
    <mergeCell ref="AQ38:AR38"/>
    <mergeCell ref="AS38:AT38"/>
    <mergeCell ref="R38:S38"/>
    <mergeCell ref="BL9:BQ9"/>
    <mergeCell ref="AJ38:AJ39"/>
    <mergeCell ref="BE9:BF9"/>
    <mergeCell ref="AM38:AN38"/>
    <mergeCell ref="BG9:BH9"/>
    <mergeCell ref="V9:W9"/>
    <mergeCell ref="AU38:AV38"/>
    <mergeCell ref="AW38:AX38"/>
    <mergeCell ref="AY38:AZ38"/>
    <mergeCell ref="BA38:BB38"/>
    <mergeCell ref="B7:BQ7"/>
    <mergeCell ref="B36:BQ36"/>
    <mergeCell ref="AB38:AB39"/>
    <mergeCell ref="BI38:BJ38"/>
    <mergeCell ref="BK38:BK39"/>
    <mergeCell ref="BE38:BF38"/>
  </mergeCells>
  <printOptions/>
  <pageMargins left="0.7" right="0.7" top="0.75" bottom="0.75" header="0.3" footer="0.3"/>
  <pageSetup horizontalDpi="600" verticalDpi="600" orientation="portrait"/>
  <legacyDrawing r:id="rId2"/>
</worksheet>
</file>

<file path=xl/worksheets/sheet12.xml><?xml version="1.0" encoding="utf-8"?>
<worksheet xmlns="http://schemas.openxmlformats.org/spreadsheetml/2006/main" xmlns:r="http://schemas.openxmlformats.org/officeDocument/2006/relationships">
  <dimension ref="A1:B41"/>
  <sheetViews>
    <sheetView zoomScale="93" zoomScaleNormal="93" zoomScalePageLayoutView="0" workbookViewId="0" topLeftCell="A22">
      <selection activeCell="B11" sqref="B11"/>
    </sheetView>
  </sheetViews>
  <sheetFormatPr defaultColWidth="10.8515625" defaultRowHeight="15"/>
  <cols>
    <col min="1" max="1" width="48.28125" style="142"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10.8515625" style="142" customWidth="1"/>
  </cols>
  <sheetData>
    <row r="1" spans="1:2" ht="25.5" customHeight="1">
      <c r="A1" s="881" t="s">
        <v>197</v>
      </c>
      <c r="B1" s="882"/>
    </row>
    <row r="2" spans="1:2" ht="25.5" customHeight="1">
      <c r="A2" s="883" t="s">
        <v>343</v>
      </c>
      <c r="B2" s="884"/>
    </row>
    <row r="3" spans="1:2" ht="15">
      <c r="A3" s="144" t="s">
        <v>333</v>
      </c>
      <c r="B3" s="144" t="s">
        <v>334</v>
      </c>
    </row>
    <row r="4" spans="1:2" ht="15">
      <c r="A4" s="145" t="s">
        <v>71</v>
      </c>
      <c r="B4" s="154" t="s">
        <v>369</v>
      </c>
    </row>
    <row r="5" spans="1:2" ht="105">
      <c r="A5" s="145" t="s">
        <v>67</v>
      </c>
      <c r="B5" s="153" t="s">
        <v>370</v>
      </c>
    </row>
    <row r="6" spans="1:2" s="143" customFormat="1" ht="15">
      <c r="A6" s="145" t="s">
        <v>0</v>
      </c>
      <c r="B6" s="885" t="s">
        <v>364</v>
      </c>
    </row>
    <row r="7" spans="1:2" s="143" customFormat="1" ht="15">
      <c r="A7" s="145" t="s">
        <v>77</v>
      </c>
      <c r="B7" s="886"/>
    </row>
    <row r="8" spans="1:2" s="143" customFormat="1" ht="15">
      <c r="A8" s="145" t="s">
        <v>73</v>
      </c>
      <c r="B8" s="886"/>
    </row>
    <row r="9" spans="1:2" s="143" customFormat="1" ht="15">
      <c r="A9" s="145" t="s">
        <v>342</v>
      </c>
      <c r="B9" s="887"/>
    </row>
    <row r="10" spans="1:2" s="143" customFormat="1" ht="30">
      <c r="A10" s="145" t="s">
        <v>295</v>
      </c>
      <c r="B10" s="146" t="s">
        <v>371</v>
      </c>
    </row>
    <row r="11" spans="1:2" s="143" customFormat="1" ht="45">
      <c r="A11" s="145" t="s">
        <v>1</v>
      </c>
      <c r="B11" s="146" t="s">
        <v>396</v>
      </c>
    </row>
    <row r="12" spans="1:2" s="143" customFormat="1" ht="60">
      <c r="A12" s="145" t="s">
        <v>15</v>
      </c>
      <c r="B12" s="147" t="s">
        <v>365</v>
      </c>
    </row>
    <row r="13" spans="1:2" s="143" customFormat="1" ht="30">
      <c r="A13" s="145" t="s">
        <v>340</v>
      </c>
      <c r="B13" s="147" t="s">
        <v>366</v>
      </c>
    </row>
    <row r="14" spans="1:2" s="143" customFormat="1" ht="45">
      <c r="A14" s="145" t="s">
        <v>341</v>
      </c>
      <c r="B14" s="147" t="s">
        <v>372</v>
      </c>
    </row>
    <row r="15" spans="1:2" ht="72" customHeight="1">
      <c r="A15" s="148" t="s">
        <v>338</v>
      </c>
      <c r="B15" s="149" t="s">
        <v>367</v>
      </c>
    </row>
    <row r="16" spans="1:2" ht="194.25">
      <c r="A16" s="148" t="s">
        <v>339</v>
      </c>
      <c r="B16" s="150" t="s">
        <v>368</v>
      </c>
    </row>
    <row r="17" spans="1:2" ht="25.5" customHeight="1">
      <c r="A17" s="883" t="s">
        <v>344</v>
      </c>
      <c r="B17" s="884"/>
    </row>
    <row r="18" spans="1:2" ht="15">
      <c r="A18" s="144" t="s">
        <v>333</v>
      </c>
      <c r="B18" s="144" t="s">
        <v>334</v>
      </c>
    </row>
    <row r="19" spans="1:2" ht="15">
      <c r="A19" s="145" t="s">
        <v>71</v>
      </c>
      <c r="B19" s="154" t="s">
        <v>369</v>
      </c>
    </row>
    <row r="20" spans="1:2" ht="105">
      <c r="A20" s="145" t="s">
        <v>67</v>
      </c>
      <c r="B20" s="153" t="s">
        <v>370</v>
      </c>
    </row>
    <row r="21" spans="1:2" ht="30">
      <c r="A21" s="145" t="s">
        <v>345</v>
      </c>
      <c r="B21" s="147" t="s">
        <v>346</v>
      </c>
    </row>
    <row r="22" spans="1:2" ht="45">
      <c r="A22" s="145" t="s">
        <v>336</v>
      </c>
      <c r="B22" s="147" t="s">
        <v>373</v>
      </c>
    </row>
    <row r="23" spans="1:2" ht="75">
      <c r="A23" s="145" t="s">
        <v>347</v>
      </c>
      <c r="B23" s="147" t="s">
        <v>348</v>
      </c>
    </row>
    <row r="24" spans="1:2" ht="30">
      <c r="A24" s="145" t="s">
        <v>335</v>
      </c>
      <c r="B24" s="151" t="s">
        <v>374</v>
      </c>
    </row>
    <row r="25" spans="1:2" ht="30">
      <c r="A25" s="145" t="s">
        <v>304</v>
      </c>
      <c r="B25" s="151" t="s">
        <v>375</v>
      </c>
    </row>
    <row r="26" spans="1:2" ht="45.75" customHeight="1">
      <c r="A26" s="145" t="s">
        <v>349</v>
      </c>
      <c r="B26" s="152" t="s">
        <v>391</v>
      </c>
    </row>
    <row r="27" spans="1:2" ht="75">
      <c r="A27" s="145" t="s">
        <v>281</v>
      </c>
      <c r="B27" s="152" t="s">
        <v>378</v>
      </c>
    </row>
    <row r="28" spans="1:2" ht="45">
      <c r="A28" s="145" t="s">
        <v>350</v>
      </c>
      <c r="B28" s="152" t="s">
        <v>351</v>
      </c>
    </row>
    <row r="29" spans="1:2" ht="45">
      <c r="A29" s="145" t="s">
        <v>377</v>
      </c>
      <c r="B29" s="152" t="s">
        <v>379</v>
      </c>
    </row>
    <row r="30" spans="1:2" ht="45">
      <c r="A30" s="145" t="s">
        <v>117</v>
      </c>
      <c r="B30" s="152" t="s">
        <v>380</v>
      </c>
    </row>
    <row r="31" spans="1:2" ht="144" customHeight="1">
      <c r="A31" s="145" t="s">
        <v>352</v>
      </c>
      <c r="B31" s="152" t="s">
        <v>381</v>
      </c>
    </row>
    <row r="32" spans="1:2" ht="30">
      <c r="A32" s="145" t="s">
        <v>353</v>
      </c>
      <c r="B32" s="152" t="s">
        <v>356</v>
      </c>
    </row>
    <row r="33" spans="1:2" ht="30">
      <c r="A33" s="145" t="s">
        <v>354</v>
      </c>
      <c r="B33" s="152" t="s">
        <v>355</v>
      </c>
    </row>
    <row r="34" spans="1:2" ht="30">
      <c r="A34" s="145" t="s">
        <v>331</v>
      </c>
      <c r="B34" s="152" t="s">
        <v>382</v>
      </c>
    </row>
    <row r="35" spans="1:2" ht="30">
      <c r="A35" s="145" t="s">
        <v>361</v>
      </c>
      <c r="B35" s="152" t="s">
        <v>357</v>
      </c>
    </row>
    <row r="36" spans="1:2" ht="90">
      <c r="A36" s="145" t="s">
        <v>300</v>
      </c>
      <c r="B36" s="152" t="s">
        <v>359</v>
      </c>
    </row>
    <row r="37" spans="1:2" ht="45">
      <c r="A37" s="145" t="s">
        <v>337</v>
      </c>
      <c r="B37" s="152" t="s">
        <v>358</v>
      </c>
    </row>
    <row r="38" spans="1:2" ht="42.75">
      <c r="A38" s="148" t="s">
        <v>302</v>
      </c>
      <c r="B38" s="152" t="s">
        <v>360</v>
      </c>
    </row>
    <row r="39" spans="1:2" ht="25.5" customHeight="1">
      <c r="A39" s="883" t="s">
        <v>362</v>
      </c>
      <c r="B39" s="884"/>
    </row>
    <row r="40" spans="1:2" ht="15">
      <c r="A40" s="881" t="s">
        <v>363</v>
      </c>
      <c r="B40" s="882"/>
    </row>
    <row r="41" spans="1:2" ht="34.5" customHeight="1">
      <c r="A41" s="879" t="s">
        <v>383</v>
      </c>
      <c r="B41" s="880"/>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A25" sqref="A25"/>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5.421875" style="113" customWidth="1"/>
    <col min="8" max="8" width="23.28125" style="113" customWidth="1"/>
    <col min="9" max="9" width="40.00390625" style="113" customWidth="1"/>
    <col min="10" max="16384" width="11.421875" style="113" customWidth="1"/>
  </cols>
  <sheetData>
    <row r="1" spans="1:9" s="128" customFormat="1" ht="15">
      <c r="A1" s="127" t="s">
        <v>115</v>
      </c>
      <c r="B1" s="127" t="s">
        <v>198</v>
      </c>
      <c r="C1" s="127" t="s">
        <v>116</v>
      </c>
      <c r="D1" s="127" t="s">
        <v>267</v>
      </c>
      <c r="E1" s="127" t="s">
        <v>117</v>
      </c>
      <c r="F1" s="127" t="s">
        <v>86</v>
      </c>
      <c r="G1" s="127" t="s">
        <v>293</v>
      </c>
      <c r="H1" s="127" t="s">
        <v>291</v>
      </c>
      <c r="I1" s="127" t="s">
        <v>304</v>
      </c>
    </row>
    <row r="2" spans="1:9" s="128" customFormat="1" ht="15">
      <c r="A2" s="129" t="s">
        <v>118</v>
      </c>
      <c r="B2" s="121" t="s">
        <v>199</v>
      </c>
      <c r="C2" s="129" t="s">
        <v>119</v>
      </c>
      <c r="D2" s="130" t="s">
        <v>269</v>
      </c>
      <c r="E2" s="123" t="s">
        <v>121</v>
      </c>
      <c r="F2" s="131" t="s">
        <v>282</v>
      </c>
      <c r="G2" s="132" t="s">
        <v>305</v>
      </c>
      <c r="H2" s="132" t="s">
        <v>309</v>
      </c>
      <c r="I2" s="133" t="s">
        <v>315</v>
      </c>
    </row>
    <row r="3" spans="1:9" ht="15">
      <c r="A3" s="129" t="s">
        <v>122</v>
      </c>
      <c r="B3" s="121" t="s">
        <v>200</v>
      </c>
      <c r="C3" s="129" t="s">
        <v>123</v>
      </c>
      <c r="D3" s="134" t="s">
        <v>120</v>
      </c>
      <c r="E3" s="123" t="s">
        <v>125</v>
      </c>
      <c r="F3" s="131" t="s">
        <v>283</v>
      </c>
      <c r="G3" s="132" t="s">
        <v>308</v>
      </c>
      <c r="H3" s="132" t="s">
        <v>310</v>
      </c>
      <c r="I3" s="133" t="s">
        <v>316</v>
      </c>
    </row>
    <row r="4" spans="1:9" ht="15">
      <c r="A4" s="129" t="s">
        <v>126</v>
      </c>
      <c r="B4" s="121" t="s">
        <v>201</v>
      </c>
      <c r="C4" s="129" t="s">
        <v>127</v>
      </c>
      <c r="D4" s="134" t="s">
        <v>124</v>
      </c>
      <c r="E4" s="123" t="s">
        <v>129</v>
      </c>
      <c r="F4" s="131" t="s">
        <v>284</v>
      </c>
      <c r="G4" s="132" t="s">
        <v>307</v>
      </c>
      <c r="H4" s="132" t="s">
        <v>311</v>
      </c>
      <c r="I4" s="133" t="s">
        <v>317</v>
      </c>
    </row>
    <row r="5" spans="1:9" ht="15">
      <c r="A5" s="129" t="s">
        <v>130</v>
      </c>
      <c r="B5" s="121" t="s">
        <v>202</v>
      </c>
      <c r="C5" s="129" t="s">
        <v>131</v>
      </c>
      <c r="D5" s="134" t="s">
        <v>128</v>
      </c>
      <c r="E5" s="123" t="s">
        <v>133</v>
      </c>
      <c r="F5" s="131" t="s">
        <v>285</v>
      </c>
      <c r="G5" s="132" t="s">
        <v>306</v>
      </c>
      <c r="H5" s="132" t="s">
        <v>312</v>
      </c>
      <c r="I5" s="133" t="s">
        <v>318</v>
      </c>
    </row>
    <row r="6" spans="1:9" ht="30">
      <c r="A6" s="129" t="s">
        <v>134</v>
      </c>
      <c r="B6" s="121" t="s">
        <v>203</v>
      </c>
      <c r="C6" s="129" t="s">
        <v>135</v>
      </c>
      <c r="D6" s="134" t="s">
        <v>132</v>
      </c>
      <c r="E6" s="123" t="s">
        <v>137</v>
      </c>
      <c r="H6" s="132" t="s">
        <v>313</v>
      </c>
      <c r="I6" s="133" t="s">
        <v>319</v>
      </c>
    </row>
    <row r="7" spans="2:9" ht="30">
      <c r="B7" s="121" t="s">
        <v>204</v>
      </c>
      <c r="C7" s="129" t="s">
        <v>138</v>
      </c>
      <c r="D7" s="134" t="s">
        <v>136</v>
      </c>
      <c r="E7" s="131" t="s">
        <v>140</v>
      </c>
      <c r="H7" s="132" t="s">
        <v>314</v>
      </c>
      <c r="I7" s="133" t="s">
        <v>320</v>
      </c>
    </row>
    <row r="8" spans="1:9" ht="30">
      <c r="A8" s="135"/>
      <c r="B8" s="121" t="s">
        <v>205</v>
      </c>
      <c r="C8" s="129" t="s">
        <v>141</v>
      </c>
      <c r="D8" s="134" t="s">
        <v>139</v>
      </c>
      <c r="E8" s="131" t="s">
        <v>143</v>
      </c>
      <c r="I8" s="131" t="s">
        <v>321</v>
      </c>
    </row>
    <row r="9" spans="1:9" ht="31.5" customHeight="1">
      <c r="A9" s="135"/>
      <c r="B9" s="121" t="s">
        <v>206</v>
      </c>
      <c r="C9" s="129" t="s">
        <v>144</v>
      </c>
      <c r="D9" s="134" t="s">
        <v>142</v>
      </c>
      <c r="E9" s="131" t="s">
        <v>146</v>
      </c>
      <c r="I9" s="131" t="s">
        <v>322</v>
      </c>
    </row>
    <row r="10" spans="1:9" ht="15">
      <c r="A10" s="135"/>
      <c r="B10" s="121" t="s">
        <v>207</v>
      </c>
      <c r="C10" s="129" t="s">
        <v>147</v>
      </c>
      <c r="D10" s="134" t="s">
        <v>145</v>
      </c>
      <c r="E10" s="131" t="s">
        <v>149</v>
      </c>
      <c r="I10" s="131" t="s">
        <v>323</v>
      </c>
    </row>
    <row r="11" spans="1:9" ht="15">
      <c r="A11" s="135"/>
      <c r="B11" s="121" t="s">
        <v>208</v>
      </c>
      <c r="C11" s="129" t="s">
        <v>150</v>
      </c>
      <c r="D11" s="134" t="s">
        <v>148</v>
      </c>
      <c r="E11" s="131" t="s">
        <v>152</v>
      </c>
      <c r="I11" s="131" t="s">
        <v>324</v>
      </c>
    </row>
    <row r="12" spans="1:9" ht="30">
      <c r="A12" s="135"/>
      <c r="B12" s="121" t="s">
        <v>209</v>
      </c>
      <c r="C12" s="129" t="s">
        <v>153</v>
      </c>
      <c r="D12" s="134" t="s">
        <v>151</v>
      </c>
      <c r="E12" s="131" t="s">
        <v>155</v>
      </c>
      <c r="I12" s="131" t="s">
        <v>325</v>
      </c>
    </row>
    <row r="13" spans="1:9" ht="15">
      <c r="A13" s="135"/>
      <c r="B13" s="136" t="s">
        <v>210</v>
      </c>
      <c r="D13" s="134" t="s">
        <v>154</v>
      </c>
      <c r="E13" s="131" t="s">
        <v>157</v>
      </c>
      <c r="I13" s="131" t="s">
        <v>326</v>
      </c>
    </row>
    <row r="14" spans="1:5" ht="15">
      <c r="A14" s="135"/>
      <c r="B14" s="121" t="s">
        <v>211</v>
      </c>
      <c r="C14" s="135"/>
      <c r="D14" s="134" t="s">
        <v>156</v>
      </c>
      <c r="E14" s="131" t="s">
        <v>159</v>
      </c>
    </row>
    <row r="15" spans="1:5" ht="15">
      <c r="A15" s="135"/>
      <c r="B15" s="121" t="s">
        <v>212</v>
      </c>
      <c r="C15" s="135"/>
      <c r="D15" s="134" t="s">
        <v>158</v>
      </c>
      <c r="E15" s="131" t="s">
        <v>278</v>
      </c>
    </row>
    <row r="16" spans="1:5" ht="15">
      <c r="A16" s="135"/>
      <c r="B16" s="121" t="s">
        <v>213</v>
      </c>
      <c r="C16" s="135"/>
      <c r="D16" s="134" t="s">
        <v>160</v>
      </c>
      <c r="E16" s="137"/>
    </row>
    <row r="17" spans="1:5" ht="15">
      <c r="A17" s="135"/>
      <c r="B17" s="121" t="s">
        <v>214</v>
      </c>
      <c r="C17" s="135"/>
      <c r="D17" s="134" t="s">
        <v>161</v>
      </c>
      <c r="E17" s="137"/>
    </row>
    <row r="18" spans="1:5" ht="15">
      <c r="A18" s="135"/>
      <c r="B18" s="121" t="s">
        <v>215</v>
      </c>
      <c r="C18" s="135"/>
      <c r="D18" s="134" t="s">
        <v>162</v>
      </c>
      <c r="E18" s="137"/>
    </row>
    <row r="19" spans="1:5" ht="15">
      <c r="A19" s="135"/>
      <c r="B19" s="121" t="s">
        <v>216</v>
      </c>
      <c r="C19" s="135"/>
      <c r="D19" s="134" t="s">
        <v>163</v>
      </c>
      <c r="E19" s="137"/>
    </row>
    <row r="20" spans="1:5" ht="15">
      <c r="A20" s="135"/>
      <c r="B20" s="121" t="s">
        <v>217</v>
      </c>
      <c r="C20" s="135"/>
      <c r="D20" s="134" t="s">
        <v>164</v>
      </c>
      <c r="E20" s="137"/>
    </row>
    <row r="21" spans="2:5" ht="15">
      <c r="B21" s="121" t="s">
        <v>218</v>
      </c>
      <c r="D21" s="134" t="s">
        <v>165</v>
      </c>
      <c r="E21" s="137"/>
    </row>
    <row r="22" spans="2:5" ht="15">
      <c r="B22" s="121" t="s">
        <v>219</v>
      </c>
      <c r="D22" s="134" t="s">
        <v>166</v>
      </c>
      <c r="E22" s="137"/>
    </row>
    <row r="23" spans="2:5" ht="15">
      <c r="B23" s="121" t="s">
        <v>220</v>
      </c>
      <c r="D23" s="134" t="s">
        <v>167</v>
      </c>
      <c r="E23" s="137"/>
    </row>
    <row r="24" spans="4:5" ht="15">
      <c r="D24" s="138" t="s">
        <v>268</v>
      </c>
      <c r="E24" s="138" t="s">
        <v>259</v>
      </c>
    </row>
    <row r="25" spans="4:5" ht="15">
      <c r="D25" s="139" t="s">
        <v>221</v>
      </c>
      <c r="E25" s="131" t="s">
        <v>222</v>
      </c>
    </row>
    <row r="26" spans="4:5" ht="15">
      <c r="D26" s="139" t="s">
        <v>223</v>
      </c>
      <c r="E26" s="131" t="s">
        <v>266</v>
      </c>
    </row>
    <row r="27" spans="4:5" ht="15">
      <c r="D27" s="888" t="s">
        <v>224</v>
      </c>
      <c r="E27" s="131" t="s">
        <v>225</v>
      </c>
    </row>
    <row r="28" spans="4:5" ht="15">
      <c r="D28" s="889"/>
      <c r="E28" s="131" t="s">
        <v>226</v>
      </c>
    </row>
    <row r="29" spans="4:5" ht="15">
      <c r="D29" s="889"/>
      <c r="E29" s="131" t="s">
        <v>227</v>
      </c>
    </row>
    <row r="30" spans="4:5" ht="15">
      <c r="D30" s="890"/>
      <c r="E30" s="131" t="s">
        <v>228</v>
      </c>
    </row>
    <row r="31" spans="4:5" ht="15">
      <c r="D31" s="139" t="s">
        <v>229</v>
      </c>
      <c r="E31" s="131" t="s">
        <v>230</v>
      </c>
    </row>
    <row r="32" spans="4:5" ht="15">
      <c r="D32" s="139" t="s">
        <v>231</v>
      </c>
      <c r="E32" s="131" t="s">
        <v>232</v>
      </c>
    </row>
    <row r="33" spans="4:5" ht="15">
      <c r="D33" s="139" t="s">
        <v>233</v>
      </c>
      <c r="E33" s="131" t="s">
        <v>234</v>
      </c>
    </row>
    <row r="34" spans="4:5" ht="15">
      <c r="D34" s="139" t="s">
        <v>260</v>
      </c>
      <c r="E34" s="131" t="s">
        <v>235</v>
      </c>
    </row>
    <row r="35" spans="4:5" ht="15">
      <c r="D35" s="139" t="s">
        <v>236</v>
      </c>
      <c r="E35" s="131" t="s">
        <v>237</v>
      </c>
    </row>
    <row r="36" spans="4:5" ht="15">
      <c r="D36" s="139" t="s">
        <v>238</v>
      </c>
      <c r="E36" s="131" t="s">
        <v>239</v>
      </c>
    </row>
    <row r="37" spans="4:5" ht="15">
      <c r="D37" s="139" t="s">
        <v>240</v>
      </c>
      <c r="E37" s="131" t="s">
        <v>241</v>
      </c>
    </row>
    <row r="38" spans="4:5" ht="15">
      <c r="D38" s="139" t="s">
        <v>242</v>
      </c>
      <c r="E38" s="131" t="s">
        <v>243</v>
      </c>
    </row>
    <row r="39" spans="4:5" ht="15">
      <c r="D39" s="140" t="s">
        <v>261</v>
      </c>
      <c r="E39" s="131" t="s">
        <v>244</v>
      </c>
    </row>
    <row r="40" spans="4:5" ht="15">
      <c r="D40" s="140" t="s">
        <v>245</v>
      </c>
      <c r="E40" s="131" t="s">
        <v>265</v>
      </c>
    </row>
    <row r="41" spans="4:5" ht="15">
      <c r="D41" s="139" t="s">
        <v>262</v>
      </c>
      <c r="E41" s="131" t="s">
        <v>246</v>
      </c>
    </row>
    <row r="42" spans="4:5" ht="15">
      <c r="D42" s="139" t="s">
        <v>247</v>
      </c>
      <c r="E42" s="131" t="s">
        <v>248</v>
      </c>
    </row>
    <row r="43" spans="4:5" ht="15">
      <c r="D43" s="140" t="s">
        <v>255</v>
      </c>
      <c r="E43" s="131" t="s">
        <v>264</v>
      </c>
    </row>
    <row r="44" spans="4:5" ht="15">
      <c r="D44" s="141" t="s">
        <v>256</v>
      </c>
      <c r="E44" s="131" t="s">
        <v>263</v>
      </c>
    </row>
    <row r="45" spans="4:5" ht="15">
      <c r="D45" s="134" t="s">
        <v>249</v>
      </c>
      <c r="E45" s="131" t="s">
        <v>250</v>
      </c>
    </row>
    <row r="46" spans="4:5" ht="15">
      <c r="D46" s="134" t="s">
        <v>251</v>
      </c>
      <c r="E46" s="131" t="s">
        <v>252</v>
      </c>
    </row>
    <row r="47" spans="4:5" ht="15">
      <c r="D47" s="134" t="s">
        <v>253</v>
      </c>
      <c r="E47" s="131" t="s">
        <v>254</v>
      </c>
    </row>
    <row r="48" spans="4:5" ht="15">
      <c r="D48" s="134" t="s">
        <v>257</v>
      </c>
      <c r="E48" s="131" t="s">
        <v>258</v>
      </c>
    </row>
    <row r="49" ht="15">
      <c r="D49" s="138" t="s">
        <v>270</v>
      </c>
    </row>
    <row r="50" ht="15">
      <c r="D50" s="134" t="s">
        <v>276</v>
      </c>
    </row>
    <row r="51" ht="15">
      <c r="D51" s="134" t="s">
        <v>277</v>
      </c>
    </row>
    <row r="52" ht="15">
      <c r="D52" s="138" t="s">
        <v>271</v>
      </c>
    </row>
    <row r="53" ht="15">
      <c r="D53" s="141" t="s">
        <v>272</v>
      </c>
    </row>
    <row r="54" ht="15">
      <c r="D54" s="141" t="s">
        <v>273</v>
      </c>
    </row>
    <row r="55" ht="15">
      <c r="D55" s="141" t="s">
        <v>274</v>
      </c>
    </row>
    <row r="56" ht="15">
      <c r="D56" s="141" t="s">
        <v>275</v>
      </c>
    </row>
  </sheetData>
  <sheetProtection/>
  <mergeCells count="1">
    <mergeCell ref="D27:D30"/>
  </mergeCells>
  <printOp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95" t="s">
        <v>20</v>
      </c>
      <c r="D1" s="895"/>
      <c r="E1" s="895"/>
      <c r="F1" s="895"/>
      <c r="G1" s="896" t="s">
        <v>22</v>
      </c>
      <c r="H1" s="897"/>
      <c r="I1" s="897"/>
      <c r="J1" s="898"/>
      <c r="K1" s="894" t="s">
        <v>23</v>
      </c>
      <c r="L1" s="894"/>
      <c r="M1" s="894"/>
      <c r="N1" s="894"/>
    </row>
    <row r="2" spans="3:14" ht="15">
      <c r="C2" s="5"/>
      <c r="D2" s="5"/>
      <c r="E2" s="5"/>
      <c r="F2" s="5" t="s">
        <v>21</v>
      </c>
      <c r="G2" s="31"/>
      <c r="H2" s="5"/>
      <c r="I2" s="5"/>
      <c r="J2" s="32" t="s">
        <v>21</v>
      </c>
      <c r="K2" s="5"/>
      <c r="L2" s="5"/>
      <c r="M2" s="5"/>
      <c r="N2" s="5" t="s">
        <v>21</v>
      </c>
    </row>
    <row r="3" spans="1:14" ht="15">
      <c r="A3" s="891"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91"/>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91"/>
      <c r="B5" s="6">
        <v>3</v>
      </c>
      <c r="C5" s="7">
        <v>0.05</v>
      </c>
      <c r="D5" s="7">
        <v>0.05</v>
      </c>
      <c r="E5" s="7">
        <v>0.1</v>
      </c>
      <c r="F5" s="8">
        <f>(C5+D5+E5)</f>
        <v>0.2</v>
      </c>
      <c r="G5" s="33">
        <v>0.1</v>
      </c>
      <c r="H5" s="7">
        <v>0.1</v>
      </c>
      <c r="I5" s="7">
        <v>0.1</v>
      </c>
      <c r="J5" s="34">
        <f>(G5+H5+I5)</f>
        <v>0.30000000000000004</v>
      </c>
      <c r="K5" s="25"/>
      <c r="L5" s="6"/>
      <c r="M5" s="6"/>
      <c r="N5" s="6"/>
    </row>
    <row r="6" spans="1:14" ht="15">
      <c r="A6" s="891"/>
      <c r="B6" s="6">
        <v>4</v>
      </c>
      <c r="C6" s="7">
        <v>0.1</v>
      </c>
      <c r="D6" s="7">
        <v>0.1</v>
      </c>
      <c r="E6" s="7">
        <v>0.2</v>
      </c>
      <c r="F6" s="8">
        <f>(C6+D6+E6)</f>
        <v>0.4</v>
      </c>
      <c r="G6" s="33">
        <v>0</v>
      </c>
      <c r="H6" s="7">
        <v>0</v>
      </c>
      <c r="I6" s="7">
        <v>0.1</v>
      </c>
      <c r="J6" s="34">
        <f>(G6+H6+I6)</f>
        <v>0.1</v>
      </c>
      <c r="K6" s="25"/>
      <c r="L6" s="6"/>
      <c r="M6" s="6"/>
      <c r="N6" s="6"/>
    </row>
    <row r="7" spans="1:14" ht="15">
      <c r="A7" s="891"/>
      <c r="B7" s="6">
        <v>5</v>
      </c>
      <c r="C7" s="7">
        <v>0</v>
      </c>
      <c r="D7" s="7">
        <v>0</v>
      </c>
      <c r="E7" s="7">
        <v>0</v>
      </c>
      <c r="F7" s="8">
        <f>(C7+D7+E7)</f>
        <v>0</v>
      </c>
      <c r="G7" s="33">
        <v>0</v>
      </c>
      <c r="H7" s="7">
        <v>0</v>
      </c>
      <c r="I7" s="7">
        <v>0</v>
      </c>
      <c r="J7" s="34">
        <f>(G7+H7+I7)</f>
        <v>0</v>
      </c>
      <c r="K7" s="25"/>
      <c r="L7" s="6"/>
      <c r="M7" s="6"/>
      <c r="N7" s="6"/>
    </row>
    <row r="8" spans="1:14" ht="15">
      <c r="A8" s="891" t="s">
        <v>25</v>
      </c>
      <c r="B8" s="10">
        <v>6</v>
      </c>
      <c r="C8" s="11">
        <v>0.1</v>
      </c>
      <c r="D8" s="11">
        <v>0.1</v>
      </c>
      <c r="E8" s="11">
        <v>0.1</v>
      </c>
      <c r="F8" s="12">
        <f>C8+D8+E8</f>
        <v>0.30000000000000004</v>
      </c>
      <c r="G8" s="35"/>
      <c r="H8" s="10"/>
      <c r="I8" s="10"/>
      <c r="J8" s="36"/>
      <c r="K8" s="26"/>
      <c r="L8" s="10"/>
      <c r="M8" s="10"/>
      <c r="N8" s="10"/>
    </row>
    <row r="9" spans="1:14" ht="15">
      <c r="A9" s="891"/>
      <c r="B9" s="10">
        <v>7</v>
      </c>
      <c r="C9" s="10"/>
      <c r="D9" s="10"/>
      <c r="E9" s="10"/>
      <c r="F9" s="20"/>
      <c r="G9" s="37"/>
      <c r="H9" s="10"/>
      <c r="I9" s="10"/>
      <c r="J9" s="36"/>
      <c r="K9" s="26"/>
      <c r="L9" s="10"/>
      <c r="M9" s="10"/>
      <c r="N9" s="10"/>
    </row>
    <row r="10" spans="1:14" ht="15">
      <c r="A10" s="891"/>
      <c r="B10" s="10">
        <v>8</v>
      </c>
      <c r="C10" s="10"/>
      <c r="D10" s="10"/>
      <c r="E10" s="10"/>
      <c r="F10" s="20"/>
      <c r="G10" s="37"/>
      <c r="H10" s="10"/>
      <c r="I10" s="10"/>
      <c r="J10" s="36"/>
      <c r="K10" s="26"/>
      <c r="L10" s="10"/>
      <c r="M10" s="10"/>
      <c r="N10" s="10"/>
    </row>
    <row r="11" spans="1:14" ht="15">
      <c r="A11" s="891"/>
      <c r="B11" s="10">
        <v>9</v>
      </c>
      <c r="C11" s="10"/>
      <c r="D11" s="10"/>
      <c r="E11" s="10"/>
      <c r="F11" s="20"/>
      <c r="G11" s="37"/>
      <c r="H11" s="10"/>
      <c r="I11" s="10"/>
      <c r="J11" s="36"/>
      <c r="K11" s="26"/>
      <c r="L11" s="10"/>
      <c r="M11" s="10"/>
      <c r="N11" s="10"/>
    </row>
    <row r="12" spans="1:14" ht="15">
      <c r="A12" s="891" t="s">
        <v>26</v>
      </c>
      <c r="B12" s="15">
        <v>10</v>
      </c>
      <c r="C12" s="15"/>
      <c r="D12" s="15"/>
      <c r="E12" s="15"/>
      <c r="F12" s="21"/>
      <c r="G12" s="38"/>
      <c r="H12" s="15"/>
      <c r="I12" s="15"/>
      <c r="J12" s="39"/>
      <c r="K12" s="27"/>
      <c r="L12" s="15"/>
      <c r="M12" s="15"/>
      <c r="N12" s="15"/>
    </row>
    <row r="13" spans="1:14" ht="15">
      <c r="A13" s="891"/>
      <c r="B13" s="15">
        <v>11</v>
      </c>
      <c r="C13" s="15"/>
      <c r="D13" s="15"/>
      <c r="E13" s="15"/>
      <c r="F13" s="21"/>
      <c r="G13" s="38"/>
      <c r="H13" s="15"/>
      <c r="I13" s="15"/>
      <c r="J13" s="39"/>
      <c r="K13" s="27"/>
      <c r="L13" s="15"/>
      <c r="M13" s="15"/>
      <c r="N13" s="15"/>
    </row>
    <row r="14" spans="1:14" ht="15">
      <c r="A14" s="891"/>
      <c r="B14" s="15">
        <v>12</v>
      </c>
      <c r="C14" s="15"/>
      <c r="D14" s="15"/>
      <c r="E14" s="15"/>
      <c r="F14" s="21"/>
      <c r="G14" s="38"/>
      <c r="H14" s="15"/>
      <c r="I14" s="15"/>
      <c r="J14" s="39"/>
      <c r="K14" s="27"/>
      <c r="L14" s="15"/>
      <c r="M14" s="15"/>
      <c r="N14" s="15"/>
    </row>
    <row r="15" spans="1:14" ht="15">
      <c r="A15" s="891"/>
      <c r="B15" s="15">
        <v>13</v>
      </c>
      <c r="C15" s="15"/>
      <c r="D15" s="15"/>
      <c r="E15" s="15"/>
      <c r="F15" s="21"/>
      <c r="G15" s="38"/>
      <c r="H15" s="15"/>
      <c r="I15" s="15"/>
      <c r="J15" s="39"/>
      <c r="K15" s="27"/>
      <c r="L15" s="15"/>
      <c r="M15" s="15"/>
      <c r="N15" s="15"/>
    </row>
    <row r="16" spans="1:14" ht="15">
      <c r="A16" s="891" t="s">
        <v>27</v>
      </c>
      <c r="B16" s="16">
        <v>14</v>
      </c>
      <c r="C16" s="16"/>
      <c r="D16" s="16"/>
      <c r="E16" s="16"/>
      <c r="F16" s="22"/>
      <c r="G16" s="40"/>
      <c r="H16" s="16"/>
      <c r="I16" s="16"/>
      <c r="J16" s="41"/>
      <c r="K16" s="28"/>
      <c r="L16" s="16"/>
      <c r="M16" s="16"/>
      <c r="N16" s="16"/>
    </row>
    <row r="17" spans="1:14" ht="15">
      <c r="A17" s="891"/>
      <c r="B17" s="16">
        <v>15</v>
      </c>
      <c r="C17" s="16"/>
      <c r="D17" s="16"/>
      <c r="E17" s="16"/>
      <c r="F17" s="22"/>
      <c r="G17" s="40"/>
      <c r="H17" s="16"/>
      <c r="I17" s="16"/>
      <c r="J17" s="41"/>
      <c r="K17" s="28"/>
      <c r="L17" s="16"/>
      <c r="M17" s="16"/>
      <c r="N17" s="16"/>
    </row>
    <row r="18" spans="1:14" ht="15">
      <c r="A18" s="891"/>
      <c r="B18" s="16">
        <v>16</v>
      </c>
      <c r="C18" s="16"/>
      <c r="D18" s="16"/>
      <c r="E18" s="16"/>
      <c r="F18" s="22"/>
      <c r="G18" s="40"/>
      <c r="H18" s="16"/>
      <c r="I18" s="16"/>
      <c r="J18" s="41"/>
      <c r="K18" s="28"/>
      <c r="L18" s="16"/>
      <c r="M18" s="16"/>
      <c r="N18" s="16"/>
    </row>
    <row r="19" spans="1:14" ht="15">
      <c r="A19" s="891" t="s">
        <v>28</v>
      </c>
      <c r="B19" s="19">
        <v>17</v>
      </c>
      <c r="C19" s="19"/>
      <c r="D19" s="19"/>
      <c r="E19" s="19"/>
      <c r="F19" s="23"/>
      <c r="G19" s="42"/>
      <c r="H19" s="19"/>
      <c r="I19" s="19"/>
      <c r="J19" s="43"/>
      <c r="K19" s="29"/>
      <c r="L19" s="19"/>
      <c r="M19" s="19"/>
      <c r="N19" s="19"/>
    </row>
    <row r="20" spans="1:14" ht="15">
      <c r="A20" s="891"/>
      <c r="B20" s="19">
        <v>18</v>
      </c>
      <c r="C20" s="19"/>
      <c r="D20" s="19"/>
      <c r="E20" s="19"/>
      <c r="F20" s="23"/>
      <c r="G20" s="42"/>
      <c r="H20" s="19"/>
      <c r="I20" s="19"/>
      <c r="J20" s="43"/>
      <c r="K20" s="29"/>
      <c r="L20" s="19"/>
      <c r="M20" s="19"/>
      <c r="N20" s="19"/>
    </row>
    <row r="21" spans="1:14" ht="15">
      <c r="A21" s="891"/>
      <c r="B21" s="19">
        <v>19</v>
      </c>
      <c r="C21" s="19"/>
      <c r="D21" s="19"/>
      <c r="E21" s="19"/>
      <c r="F21" s="23"/>
      <c r="G21" s="42"/>
      <c r="H21" s="19"/>
      <c r="I21" s="19"/>
      <c r="J21" s="43"/>
      <c r="K21" s="29"/>
      <c r="L21" s="19"/>
      <c r="M21" s="19"/>
      <c r="N21" s="19"/>
    </row>
    <row r="22" spans="1:14" ht="15">
      <c r="A22" s="891"/>
      <c r="B22" s="19">
        <v>20</v>
      </c>
      <c r="C22" s="19"/>
      <c r="D22" s="19"/>
      <c r="E22" s="19"/>
      <c r="F22" s="23"/>
      <c r="G22" s="42"/>
      <c r="H22" s="19"/>
      <c r="I22" s="19"/>
      <c r="J22" s="43"/>
      <c r="K22" s="29"/>
      <c r="L22" s="19"/>
      <c r="M22" s="19"/>
      <c r="N22" s="19"/>
    </row>
    <row r="23" spans="1:14" ht="15">
      <c r="A23" s="891" t="s">
        <v>29</v>
      </c>
      <c r="B23" s="14">
        <v>21</v>
      </c>
      <c r="C23" s="14"/>
      <c r="D23" s="14"/>
      <c r="E23" s="14"/>
      <c r="F23" s="24"/>
      <c r="G23" s="44"/>
      <c r="H23" s="14"/>
      <c r="I23" s="14"/>
      <c r="J23" s="45"/>
      <c r="K23" s="30"/>
      <c r="L23" s="14"/>
      <c r="M23" s="14"/>
      <c r="N23" s="14"/>
    </row>
    <row r="24" spans="1:14" ht="15">
      <c r="A24" s="891"/>
      <c r="B24" s="14">
        <v>22</v>
      </c>
      <c r="C24" s="14"/>
      <c r="D24" s="14"/>
      <c r="E24" s="14"/>
      <c r="F24" s="24"/>
      <c r="G24" s="44"/>
      <c r="H24" s="14"/>
      <c r="I24" s="14"/>
      <c r="J24" s="45"/>
      <c r="K24" s="30"/>
      <c r="L24" s="14"/>
      <c r="M24" s="14"/>
      <c r="N24" s="14"/>
    </row>
    <row r="25" spans="1:14" ht="15">
      <c r="A25" s="891"/>
      <c r="B25" s="14">
        <v>23</v>
      </c>
      <c r="C25" s="14"/>
      <c r="D25" s="14"/>
      <c r="E25" s="14"/>
      <c r="F25" s="24"/>
      <c r="G25" s="44"/>
      <c r="H25" s="14"/>
      <c r="I25" s="14"/>
      <c r="J25" s="45"/>
      <c r="K25" s="30"/>
      <c r="L25" s="14"/>
      <c r="M25" s="14"/>
      <c r="N25" s="14"/>
    </row>
    <row r="26" spans="1:14" ht="15">
      <c r="A26" s="891"/>
      <c r="B26" s="14">
        <v>24</v>
      </c>
      <c r="C26" s="14"/>
      <c r="D26" s="14"/>
      <c r="E26" s="14"/>
      <c r="F26" s="24"/>
      <c r="G26" s="44"/>
      <c r="H26" s="14"/>
      <c r="I26" s="14"/>
      <c r="J26" s="45"/>
      <c r="K26" s="30"/>
      <c r="L26" s="14"/>
      <c r="M26" s="14"/>
      <c r="N26" s="14"/>
    </row>
    <row r="27" spans="1:14" ht="15">
      <c r="A27" s="891" t="s">
        <v>30</v>
      </c>
      <c r="B27" s="10">
        <v>25</v>
      </c>
      <c r="C27" s="10"/>
      <c r="D27" s="10"/>
      <c r="E27" s="10"/>
      <c r="F27" s="10"/>
      <c r="G27" s="10"/>
      <c r="H27" s="10"/>
      <c r="I27" s="10"/>
      <c r="J27" s="10"/>
      <c r="K27" s="10"/>
      <c r="L27" s="10"/>
      <c r="M27" s="10"/>
      <c r="N27" s="10"/>
    </row>
    <row r="28" spans="1:14" ht="15">
      <c r="A28" s="891"/>
      <c r="B28" s="10">
        <v>26</v>
      </c>
      <c r="C28" s="10"/>
      <c r="D28" s="10"/>
      <c r="E28" s="10"/>
      <c r="F28" s="10"/>
      <c r="G28" s="10"/>
      <c r="H28" s="10"/>
      <c r="I28" s="10"/>
      <c r="J28" s="10"/>
      <c r="K28" s="10"/>
      <c r="L28" s="10"/>
      <c r="M28" s="10"/>
      <c r="N28" s="10"/>
    </row>
    <row r="29" spans="1:14" ht="15">
      <c r="A29" s="891"/>
      <c r="B29" s="10">
        <v>27</v>
      </c>
      <c r="C29" s="10"/>
      <c r="D29" s="10"/>
      <c r="E29" s="10"/>
      <c r="F29" s="10"/>
      <c r="G29" s="10"/>
      <c r="H29" s="10"/>
      <c r="I29" s="10"/>
      <c r="J29" s="10"/>
      <c r="K29" s="10"/>
      <c r="L29" s="10"/>
      <c r="M29" s="10"/>
      <c r="N29" s="10"/>
    </row>
    <row r="30" spans="1:14" ht="15">
      <c r="A30" s="891"/>
      <c r="B30" s="10">
        <v>28</v>
      </c>
      <c r="C30" s="10"/>
      <c r="D30" s="10"/>
      <c r="E30" s="10"/>
      <c r="F30" s="10"/>
      <c r="G30" s="10"/>
      <c r="H30" s="10"/>
      <c r="I30" s="10"/>
      <c r="J30" s="10"/>
      <c r="K30" s="10"/>
      <c r="L30" s="10"/>
      <c r="M30" s="10"/>
      <c r="N30" s="10"/>
    </row>
    <row r="31" spans="1:14" ht="15">
      <c r="A31" s="891"/>
      <c r="B31" s="10">
        <v>29</v>
      </c>
      <c r="C31" s="10"/>
      <c r="D31" s="10"/>
      <c r="E31" s="10"/>
      <c r="F31" s="10"/>
      <c r="G31" s="10"/>
      <c r="H31" s="10"/>
      <c r="I31" s="10"/>
      <c r="J31" s="10"/>
      <c r="K31" s="10"/>
      <c r="L31" s="10"/>
      <c r="M31" s="10"/>
      <c r="N31" s="10"/>
    </row>
    <row r="32" spans="1:14" ht="15">
      <c r="A32" s="891" t="s">
        <v>31</v>
      </c>
      <c r="B32" s="17">
        <v>30</v>
      </c>
      <c r="C32" s="17"/>
      <c r="D32" s="17"/>
      <c r="E32" s="17"/>
      <c r="F32" s="17"/>
      <c r="G32" s="17"/>
      <c r="H32" s="17"/>
      <c r="I32" s="17"/>
      <c r="J32" s="17"/>
      <c r="K32" s="17"/>
      <c r="L32" s="17"/>
      <c r="M32" s="17"/>
      <c r="N32" s="17"/>
    </row>
    <row r="33" spans="1:14" ht="15">
      <c r="A33" s="891"/>
      <c r="B33" s="17">
        <v>31</v>
      </c>
      <c r="C33" s="17"/>
      <c r="D33" s="17"/>
      <c r="E33" s="17"/>
      <c r="F33" s="17"/>
      <c r="G33" s="17"/>
      <c r="H33" s="17"/>
      <c r="I33" s="17"/>
      <c r="J33" s="17"/>
      <c r="K33" s="17"/>
      <c r="L33" s="17"/>
      <c r="M33" s="17"/>
      <c r="N33" s="17"/>
    </row>
    <row r="34" spans="1:14" ht="15">
      <c r="A34" s="891"/>
      <c r="B34" s="17">
        <v>32</v>
      </c>
      <c r="C34" s="17"/>
      <c r="D34" s="17"/>
      <c r="E34" s="17"/>
      <c r="F34" s="17"/>
      <c r="G34" s="17"/>
      <c r="H34" s="17"/>
      <c r="I34" s="17"/>
      <c r="J34" s="17"/>
      <c r="K34" s="17"/>
      <c r="L34" s="17"/>
      <c r="M34" s="17"/>
      <c r="N34" s="17"/>
    </row>
    <row r="35" spans="1:14" ht="15">
      <c r="A35" s="891" t="s">
        <v>32</v>
      </c>
      <c r="B35" s="18">
        <v>33</v>
      </c>
      <c r="C35" s="15"/>
      <c r="D35" s="15"/>
      <c r="E35" s="15"/>
      <c r="F35" s="15"/>
      <c r="G35" s="15"/>
      <c r="H35" s="15"/>
      <c r="I35" s="15"/>
      <c r="J35" s="15"/>
      <c r="K35" s="15"/>
      <c r="L35" s="15"/>
      <c r="M35" s="15"/>
      <c r="N35" s="15"/>
    </row>
    <row r="36" spans="1:14" ht="15">
      <c r="A36" s="891"/>
      <c r="B36" s="15">
        <v>34</v>
      </c>
      <c r="C36" s="15"/>
      <c r="D36" s="15"/>
      <c r="E36" s="15"/>
      <c r="F36" s="15"/>
      <c r="G36" s="15"/>
      <c r="H36" s="15"/>
      <c r="I36" s="15"/>
      <c r="J36" s="15"/>
      <c r="K36" s="15"/>
      <c r="L36" s="15"/>
      <c r="M36" s="15"/>
      <c r="N36" s="15"/>
    </row>
    <row r="37" spans="1:14" ht="15">
      <c r="A37" s="891"/>
      <c r="B37" s="46">
        <v>35</v>
      </c>
      <c r="C37" s="15"/>
      <c r="D37" s="15"/>
      <c r="E37" s="15"/>
      <c r="F37" s="15"/>
      <c r="G37" s="15"/>
      <c r="H37" s="15"/>
      <c r="I37" s="15"/>
      <c r="J37" s="15"/>
      <c r="K37" s="15"/>
      <c r="L37" s="15"/>
      <c r="M37" s="15"/>
      <c r="N37" s="15"/>
    </row>
    <row r="38" spans="1:14" ht="15">
      <c r="A38" s="891" t="s">
        <v>33</v>
      </c>
      <c r="B38" s="9">
        <v>36</v>
      </c>
      <c r="C38" s="9"/>
      <c r="D38" s="9"/>
      <c r="E38" s="9"/>
      <c r="F38" s="9"/>
      <c r="G38" s="9"/>
      <c r="H38" s="9"/>
      <c r="I38" s="9"/>
      <c r="J38" s="9"/>
      <c r="K38" s="9"/>
      <c r="L38" s="9"/>
      <c r="M38" s="9"/>
      <c r="N38" s="9"/>
    </row>
    <row r="39" spans="1:14" ht="15">
      <c r="A39" s="891"/>
      <c r="B39" s="9">
        <v>37</v>
      </c>
      <c r="C39" s="9"/>
      <c r="D39" s="9"/>
      <c r="E39" s="9"/>
      <c r="F39" s="9"/>
      <c r="G39" s="9"/>
      <c r="H39" s="9"/>
      <c r="I39" s="9"/>
      <c r="J39" s="9"/>
      <c r="K39" s="9"/>
      <c r="L39" s="9"/>
      <c r="M39" s="9"/>
      <c r="N39" s="9"/>
    </row>
    <row r="40" spans="1:14" ht="15">
      <c r="A40" s="891"/>
      <c r="B40" s="9">
        <v>38</v>
      </c>
      <c r="C40" s="9"/>
      <c r="D40" s="9"/>
      <c r="E40" s="9"/>
      <c r="F40" s="9"/>
      <c r="G40" s="9"/>
      <c r="H40" s="9"/>
      <c r="I40" s="9"/>
      <c r="J40" s="9"/>
      <c r="K40" s="9"/>
      <c r="L40" s="9"/>
      <c r="M40" s="9"/>
      <c r="N40" s="9"/>
    </row>
    <row r="41" spans="1:14" ht="15">
      <c r="A41" s="892" t="s">
        <v>34</v>
      </c>
      <c r="B41" s="47">
        <v>39</v>
      </c>
      <c r="C41" s="48"/>
      <c r="D41" s="48"/>
      <c r="E41" s="48"/>
      <c r="F41" s="48"/>
      <c r="G41" s="48"/>
      <c r="H41" s="48"/>
      <c r="I41" s="48"/>
      <c r="J41" s="48"/>
      <c r="K41" s="48"/>
      <c r="L41" s="48"/>
      <c r="M41" s="48"/>
      <c r="N41" s="48"/>
    </row>
    <row r="42" spans="1:14" ht="15">
      <c r="A42" s="892"/>
      <c r="B42" s="48">
        <v>40</v>
      </c>
      <c r="C42" s="48"/>
      <c r="D42" s="48"/>
      <c r="E42" s="48"/>
      <c r="F42" s="48"/>
      <c r="G42" s="48"/>
      <c r="H42" s="48"/>
      <c r="I42" s="48"/>
      <c r="J42" s="48"/>
      <c r="K42" s="48"/>
      <c r="L42" s="48"/>
      <c r="M42" s="48"/>
      <c r="N42" s="48"/>
    </row>
    <row r="43" spans="1:14" ht="15">
      <c r="A43" s="892"/>
      <c r="B43" s="48">
        <v>41</v>
      </c>
      <c r="C43" s="48"/>
      <c r="D43" s="48"/>
      <c r="E43" s="48"/>
      <c r="F43" s="48"/>
      <c r="G43" s="48"/>
      <c r="H43" s="48"/>
      <c r="I43" s="48"/>
      <c r="J43" s="48"/>
      <c r="K43" s="48"/>
      <c r="L43" s="48"/>
      <c r="M43" s="48"/>
      <c r="N43" s="48"/>
    </row>
    <row r="44" spans="1:14" ht="15">
      <c r="A44" s="892"/>
      <c r="B44" s="49">
        <v>42</v>
      </c>
      <c r="C44" s="48"/>
      <c r="D44" s="48"/>
      <c r="E44" s="48"/>
      <c r="F44" s="48"/>
      <c r="G44" s="48"/>
      <c r="H44" s="48"/>
      <c r="I44" s="48"/>
      <c r="J44" s="48"/>
      <c r="K44" s="48"/>
      <c r="L44" s="48"/>
      <c r="M44" s="48"/>
      <c r="N44" s="48"/>
    </row>
    <row r="45" spans="1:14" ht="15">
      <c r="A45" s="893" t="s">
        <v>35</v>
      </c>
      <c r="B45" s="13">
        <v>43</v>
      </c>
      <c r="C45" s="13"/>
      <c r="D45" s="13"/>
      <c r="E45" s="13"/>
      <c r="F45" s="13"/>
      <c r="G45" s="13"/>
      <c r="H45" s="13"/>
      <c r="I45" s="13"/>
      <c r="J45" s="13"/>
      <c r="K45" s="13"/>
      <c r="L45" s="13"/>
      <c r="M45" s="13"/>
      <c r="N45" s="13"/>
    </row>
    <row r="46" spans="1:14" ht="15">
      <c r="A46" s="893"/>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55" zoomScaleNormal="55" workbookViewId="0" topLeftCell="C31">
      <selection activeCell="Q40" sqref="Q40:AD41"/>
    </sheetView>
  </sheetViews>
  <sheetFormatPr defaultColWidth="10.8515625" defaultRowHeight="15"/>
  <cols>
    <col min="1" max="1" width="38.421875" style="52" customWidth="1"/>
    <col min="2" max="2" width="15.421875" style="52" customWidth="1"/>
    <col min="3" max="3" width="20.7109375" style="52" customWidth="1"/>
    <col min="4" max="4" width="17.140625" style="52" customWidth="1"/>
    <col min="5" max="5" width="15.7109375" style="52" customWidth="1"/>
    <col min="6" max="14" width="14.28125" style="52" customWidth="1"/>
    <col min="15" max="15" width="16.140625" style="52" customWidth="1"/>
    <col min="16" max="16" width="18.140625" style="52" customWidth="1"/>
    <col min="17" max="28" width="17.4218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40"/>
      <c r="B1" s="543" t="s">
        <v>16</v>
      </c>
      <c r="C1" s="544"/>
      <c r="D1" s="544"/>
      <c r="E1" s="544"/>
      <c r="F1" s="544"/>
      <c r="G1" s="544"/>
      <c r="H1" s="544"/>
      <c r="I1" s="544"/>
      <c r="J1" s="544"/>
      <c r="K1" s="544"/>
      <c r="L1" s="544"/>
      <c r="M1" s="544"/>
      <c r="N1" s="544"/>
      <c r="O1" s="544"/>
      <c r="P1" s="544"/>
      <c r="Q1" s="544"/>
      <c r="R1" s="544"/>
      <c r="S1" s="544"/>
      <c r="T1" s="544"/>
      <c r="U1" s="544"/>
      <c r="V1" s="544"/>
      <c r="W1" s="544"/>
      <c r="X1" s="544"/>
      <c r="Y1" s="544"/>
      <c r="Z1" s="544"/>
      <c r="AA1" s="545"/>
      <c r="AB1" s="546" t="s">
        <v>18</v>
      </c>
      <c r="AC1" s="547"/>
      <c r="AD1" s="548"/>
    </row>
    <row r="2" spans="1:30" ht="30.75" customHeight="1">
      <c r="A2" s="541"/>
      <c r="B2" s="549" t="s">
        <v>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1"/>
      <c r="AB2" s="552" t="s">
        <v>440</v>
      </c>
      <c r="AC2" s="553"/>
      <c r="AD2" s="554"/>
    </row>
    <row r="3" spans="1:30" ht="24" customHeight="1">
      <c r="A3" s="541"/>
      <c r="B3" s="555" t="s">
        <v>297</v>
      </c>
      <c r="C3" s="556"/>
      <c r="D3" s="556"/>
      <c r="E3" s="556"/>
      <c r="F3" s="556"/>
      <c r="G3" s="556"/>
      <c r="H3" s="556"/>
      <c r="I3" s="556"/>
      <c r="J3" s="556"/>
      <c r="K3" s="556"/>
      <c r="L3" s="556"/>
      <c r="M3" s="556"/>
      <c r="N3" s="556"/>
      <c r="O3" s="556"/>
      <c r="P3" s="556"/>
      <c r="Q3" s="556"/>
      <c r="R3" s="556"/>
      <c r="S3" s="556"/>
      <c r="T3" s="556"/>
      <c r="U3" s="556"/>
      <c r="V3" s="556"/>
      <c r="W3" s="556"/>
      <c r="X3" s="556"/>
      <c r="Y3" s="556"/>
      <c r="Z3" s="556"/>
      <c r="AA3" s="557"/>
      <c r="AB3" s="552" t="s">
        <v>441</v>
      </c>
      <c r="AC3" s="553"/>
      <c r="AD3" s="554"/>
    </row>
    <row r="4" spans="1:30" ht="15.75" customHeight="1" thickBot="1">
      <c r="A4" s="542"/>
      <c r="B4" s="558"/>
      <c r="C4" s="559"/>
      <c r="D4" s="559"/>
      <c r="E4" s="559"/>
      <c r="F4" s="559"/>
      <c r="G4" s="559"/>
      <c r="H4" s="559"/>
      <c r="I4" s="559"/>
      <c r="J4" s="559"/>
      <c r="K4" s="559"/>
      <c r="L4" s="559"/>
      <c r="M4" s="559"/>
      <c r="N4" s="559"/>
      <c r="O4" s="559"/>
      <c r="P4" s="559"/>
      <c r="Q4" s="559"/>
      <c r="R4" s="559"/>
      <c r="S4" s="559"/>
      <c r="T4" s="559"/>
      <c r="U4" s="559"/>
      <c r="V4" s="559"/>
      <c r="W4" s="559"/>
      <c r="X4" s="559"/>
      <c r="Y4" s="559"/>
      <c r="Z4" s="559"/>
      <c r="AA4" s="560"/>
      <c r="AB4" s="529" t="s">
        <v>177</v>
      </c>
      <c r="AC4" s="530"/>
      <c r="AD4" s="53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22.5">
      <c r="A7" s="498" t="s">
        <v>295</v>
      </c>
      <c r="B7" s="499"/>
      <c r="C7" s="504" t="s">
        <v>42</v>
      </c>
      <c r="D7" s="483" t="s">
        <v>71</v>
      </c>
      <c r="E7" s="507"/>
      <c r="F7" s="507"/>
      <c r="G7" s="507"/>
      <c r="H7" s="484"/>
      <c r="I7" s="532">
        <v>44686</v>
      </c>
      <c r="J7" s="533"/>
      <c r="K7" s="483" t="s">
        <v>67</v>
      </c>
      <c r="L7" s="484"/>
      <c r="M7" s="538" t="s">
        <v>70</v>
      </c>
      <c r="N7" s="539"/>
      <c r="O7" s="519"/>
      <c r="P7" s="520"/>
      <c r="Q7" s="56"/>
      <c r="R7" s="56"/>
      <c r="S7" s="56"/>
      <c r="T7" s="56"/>
      <c r="U7" s="56"/>
      <c r="V7" s="56"/>
      <c r="W7" s="56"/>
      <c r="X7" s="56"/>
      <c r="Y7" s="56"/>
      <c r="Z7" s="57"/>
      <c r="AA7" s="56"/>
      <c r="AB7" s="56"/>
      <c r="AC7" s="62"/>
      <c r="AD7" s="63"/>
    </row>
    <row r="8" spans="1:30" ht="15">
      <c r="A8" s="500"/>
      <c r="B8" s="501"/>
      <c r="C8" s="505"/>
      <c r="D8" s="485"/>
      <c r="E8" s="508"/>
      <c r="F8" s="508"/>
      <c r="G8" s="508"/>
      <c r="H8" s="486"/>
      <c r="I8" s="534"/>
      <c r="J8" s="535"/>
      <c r="K8" s="485"/>
      <c r="L8" s="486"/>
      <c r="M8" s="521" t="s">
        <v>68</v>
      </c>
      <c r="N8" s="522"/>
      <c r="O8" s="523"/>
      <c r="P8" s="524"/>
      <c r="Q8" s="56"/>
      <c r="R8" s="56"/>
      <c r="S8" s="56"/>
      <c r="T8" s="56"/>
      <c r="U8" s="56"/>
      <c r="V8" s="56"/>
      <c r="W8" s="56"/>
      <c r="X8" s="56"/>
      <c r="Y8" s="56"/>
      <c r="Z8" s="57"/>
      <c r="AA8" s="56"/>
      <c r="AB8" s="56"/>
      <c r="AC8" s="62"/>
      <c r="AD8" s="63"/>
    </row>
    <row r="9" spans="1:30" ht="23.25" thickBot="1">
      <c r="A9" s="502"/>
      <c r="B9" s="503"/>
      <c r="C9" s="506"/>
      <c r="D9" s="487"/>
      <c r="E9" s="509"/>
      <c r="F9" s="509"/>
      <c r="G9" s="509"/>
      <c r="H9" s="488"/>
      <c r="I9" s="536"/>
      <c r="J9" s="537"/>
      <c r="K9" s="487"/>
      <c r="L9" s="488"/>
      <c r="M9" s="525" t="s">
        <v>69</v>
      </c>
      <c r="N9" s="526"/>
      <c r="O9" s="527" t="s">
        <v>412</v>
      </c>
      <c r="P9" s="528"/>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83" t="s">
        <v>0</v>
      </c>
      <c r="B11" s="484"/>
      <c r="C11" s="489" t="s">
        <v>413</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85"/>
      <c r="B12" s="486"/>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87"/>
      <c r="B13" s="488"/>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4" t="s">
        <v>77</v>
      </c>
      <c r="B15" s="475"/>
      <c r="C15" s="510" t="s">
        <v>414</v>
      </c>
      <c r="D15" s="511"/>
      <c r="E15" s="511"/>
      <c r="F15" s="511"/>
      <c r="G15" s="511"/>
      <c r="H15" s="511"/>
      <c r="I15" s="511"/>
      <c r="J15" s="511"/>
      <c r="K15" s="512"/>
      <c r="L15" s="513" t="s">
        <v>73</v>
      </c>
      <c r="M15" s="514"/>
      <c r="N15" s="514"/>
      <c r="O15" s="514"/>
      <c r="P15" s="514"/>
      <c r="Q15" s="515"/>
      <c r="R15" s="516" t="s">
        <v>415</v>
      </c>
      <c r="S15" s="517"/>
      <c r="T15" s="517"/>
      <c r="U15" s="517"/>
      <c r="V15" s="517"/>
      <c r="W15" s="517"/>
      <c r="X15" s="518"/>
      <c r="Y15" s="513" t="s">
        <v>72</v>
      </c>
      <c r="Z15" s="515"/>
      <c r="AA15" s="470" t="s">
        <v>416</v>
      </c>
      <c r="AB15" s="471"/>
      <c r="AC15" s="471"/>
      <c r="AD15" s="472"/>
    </row>
    <row r="16" spans="1:30" ht="9" customHeight="1" thickBot="1">
      <c r="A16" s="61"/>
      <c r="B16" s="56"/>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75"/>
      <c r="AD16" s="76"/>
    </row>
    <row r="17" spans="1:30" s="78" customFormat="1" ht="37.5" customHeight="1" thickBot="1">
      <c r="A17" s="474" t="s">
        <v>79</v>
      </c>
      <c r="B17" s="475"/>
      <c r="C17" s="476" t="s">
        <v>408</v>
      </c>
      <c r="D17" s="477"/>
      <c r="E17" s="477"/>
      <c r="F17" s="477"/>
      <c r="G17" s="477"/>
      <c r="H17" s="477"/>
      <c r="I17" s="477"/>
      <c r="J17" s="477"/>
      <c r="K17" s="477"/>
      <c r="L17" s="477"/>
      <c r="M17" s="477"/>
      <c r="N17" s="477"/>
      <c r="O17" s="477"/>
      <c r="P17" s="477"/>
      <c r="Q17" s="478"/>
      <c r="R17" s="461" t="s">
        <v>395</v>
      </c>
      <c r="S17" s="462"/>
      <c r="T17" s="462"/>
      <c r="U17" s="462"/>
      <c r="V17" s="463"/>
      <c r="W17" s="479">
        <v>8542</v>
      </c>
      <c r="X17" s="480"/>
      <c r="Y17" s="462" t="s">
        <v>15</v>
      </c>
      <c r="Z17" s="462"/>
      <c r="AA17" s="462"/>
      <c r="AB17" s="463"/>
      <c r="AC17" s="481">
        <v>0.35</v>
      </c>
      <c r="AD17" s="48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397</v>
      </c>
      <c r="D20" s="465"/>
      <c r="E20" s="465"/>
      <c r="F20" s="465"/>
      <c r="G20" s="465"/>
      <c r="H20" s="465"/>
      <c r="I20" s="465"/>
      <c r="J20" s="465"/>
      <c r="K20" s="465"/>
      <c r="L20" s="465"/>
      <c r="M20" s="465"/>
      <c r="N20" s="465"/>
      <c r="O20" s="465"/>
      <c r="P20" s="466"/>
      <c r="Q20" s="467" t="s">
        <v>398</v>
      </c>
      <c r="R20" s="468"/>
      <c r="S20" s="468"/>
      <c r="T20" s="468"/>
      <c r="U20" s="468"/>
      <c r="V20" s="468"/>
      <c r="W20" s="468"/>
      <c r="X20" s="468"/>
      <c r="Y20" s="468"/>
      <c r="Z20" s="468"/>
      <c r="AA20" s="468"/>
      <c r="AB20" s="468"/>
      <c r="AC20" s="468"/>
      <c r="AD20" s="469"/>
      <c r="AE20" s="86"/>
      <c r="AF20" s="86"/>
    </row>
    <row r="21" spans="1:32" ht="31.5" customHeight="1" thickBot="1">
      <c r="A21" s="61"/>
      <c r="B21" s="56"/>
      <c r="C21" s="361" t="s">
        <v>39</v>
      </c>
      <c r="D21" s="356" t="s">
        <v>40</v>
      </c>
      <c r="E21" s="356" t="s">
        <v>41</v>
      </c>
      <c r="F21" s="356" t="s">
        <v>42</v>
      </c>
      <c r="G21" s="356" t="s">
        <v>43</v>
      </c>
      <c r="H21" s="356" t="s">
        <v>44</v>
      </c>
      <c r="I21" s="356" t="s">
        <v>45</v>
      </c>
      <c r="J21" s="356" t="s">
        <v>46</v>
      </c>
      <c r="K21" s="356" t="s">
        <v>47</v>
      </c>
      <c r="L21" s="356" t="s">
        <v>48</v>
      </c>
      <c r="M21" s="356" t="s">
        <v>49</v>
      </c>
      <c r="N21" s="356" t="s">
        <v>50</v>
      </c>
      <c r="O21" s="356" t="s">
        <v>8</v>
      </c>
      <c r="P21" s="362" t="s">
        <v>403</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403</v>
      </c>
      <c r="AE21" s="4"/>
      <c r="AF21" s="4"/>
    </row>
    <row r="22" spans="1:32" ht="31.5" customHeight="1">
      <c r="A22" s="402" t="s">
        <v>399</v>
      </c>
      <c r="B22" s="407"/>
      <c r="C22" s="343">
        <v>60066508</v>
      </c>
      <c r="D22" s="344">
        <f>-10444800-10444800-2633400-25395200-143403</f>
        <v>-49061603</v>
      </c>
      <c r="E22" s="344"/>
      <c r="F22" s="344"/>
      <c r="G22" s="344"/>
      <c r="H22" s="344"/>
      <c r="I22" s="344"/>
      <c r="J22" s="344"/>
      <c r="K22" s="344"/>
      <c r="L22" s="344"/>
      <c r="M22" s="344"/>
      <c r="N22" s="344"/>
      <c r="O22" s="368">
        <f>SUM(C22:N22)</f>
        <v>11004905</v>
      </c>
      <c r="P22" s="345"/>
      <c r="Q22" s="358">
        <v>1817555450</v>
      </c>
      <c r="R22" s="344"/>
      <c r="S22" s="344"/>
      <c r="T22" s="344">
        <v>49249124</v>
      </c>
      <c r="U22" s="344">
        <v>1600000</v>
      </c>
      <c r="V22" s="344"/>
      <c r="W22" s="344">
        <v>7710217</v>
      </c>
      <c r="X22" s="344"/>
      <c r="Y22" s="344"/>
      <c r="Z22" s="344"/>
      <c r="AA22" s="344"/>
      <c r="AB22" s="344"/>
      <c r="AC22" s="344">
        <f>SUM(Q22:AB22)</f>
        <v>1876114791</v>
      </c>
      <c r="AD22" s="345"/>
      <c r="AE22" s="4"/>
      <c r="AF22" s="4"/>
    </row>
    <row r="23" spans="1:32" ht="31.5" customHeight="1">
      <c r="A23" s="403" t="s">
        <v>400</v>
      </c>
      <c r="B23" s="391"/>
      <c r="C23" s="331"/>
      <c r="D23" s="369">
        <v>-10444800</v>
      </c>
      <c r="E23" s="369">
        <f>-(2633400+10444800)</f>
        <v>-13078200</v>
      </c>
      <c r="F23" s="369">
        <v>-25395200</v>
      </c>
      <c r="G23" s="332"/>
      <c r="H23" s="332"/>
      <c r="I23" s="332"/>
      <c r="J23" s="332"/>
      <c r="K23" s="332"/>
      <c r="L23" s="332"/>
      <c r="M23" s="332"/>
      <c r="N23" s="332"/>
      <c r="O23" s="332"/>
      <c r="P23" s="200">
        <f>_xlfn.IFERROR(O23/O22,0)</f>
        <v>0</v>
      </c>
      <c r="Q23" s="359">
        <v>1817555450</v>
      </c>
      <c r="R23" s="191"/>
      <c r="S23" s="191">
        <v>-7467345</v>
      </c>
      <c r="T23" s="191">
        <v>-15767500</v>
      </c>
      <c r="U23" s="191"/>
      <c r="V23" s="191"/>
      <c r="W23" s="191"/>
      <c r="X23" s="191"/>
      <c r="Y23" s="191"/>
      <c r="Z23" s="191"/>
      <c r="AA23" s="191"/>
      <c r="AB23" s="191"/>
      <c r="AC23" s="332">
        <f>SUM(Q23:AB23)</f>
        <v>1794320605</v>
      </c>
      <c r="AD23" s="200">
        <f>_xlfn.IFERROR(AC23/AC22,0)</f>
        <v>0.9564023553396739</v>
      </c>
      <c r="AE23" s="4"/>
      <c r="AF23" s="4"/>
    </row>
    <row r="24" spans="1:32" ht="31.5" customHeight="1">
      <c r="A24" s="403" t="s">
        <v>401</v>
      </c>
      <c r="B24" s="391"/>
      <c r="C24" s="192">
        <v>1955204</v>
      </c>
      <c r="D24" s="191">
        <f>4710400+1955204</f>
        <v>6665604</v>
      </c>
      <c r="E24" s="191">
        <v>1955204</v>
      </c>
      <c r="F24" s="332">
        <v>428893</v>
      </c>
      <c r="G24" s="191"/>
      <c r="H24" s="191"/>
      <c r="I24" s="191"/>
      <c r="J24" s="191"/>
      <c r="K24" s="191"/>
      <c r="L24" s="191"/>
      <c r="M24" s="191"/>
      <c r="N24" s="191"/>
      <c r="O24" s="191">
        <f>SUM(C24:N24)</f>
        <v>11004905</v>
      </c>
      <c r="P24" s="346"/>
      <c r="Q24" s="359"/>
      <c r="R24" s="195">
        <v>79024150</v>
      </c>
      <c r="S24" s="195">
        <v>159036525</v>
      </c>
      <c r="T24" s="195">
        <v>159036820</v>
      </c>
      <c r="U24" s="195">
        <v>160636820</v>
      </c>
      <c r="V24" s="195">
        <v>206111256</v>
      </c>
      <c r="W24" s="195">
        <v>159036820</v>
      </c>
      <c r="X24" s="195">
        <v>159036820</v>
      </c>
      <c r="Y24" s="195">
        <v>159036820</v>
      </c>
      <c r="Z24" s="195">
        <v>159036820</v>
      </c>
      <c r="AA24" s="195">
        <v>159036820</v>
      </c>
      <c r="AB24" s="195">
        <v>317085120</v>
      </c>
      <c r="AC24" s="191">
        <f>SUM(Q24:AB24)</f>
        <v>1876114791</v>
      </c>
      <c r="AD24" s="346"/>
      <c r="AE24" s="4"/>
      <c r="AF24" s="4"/>
    </row>
    <row r="25" spans="1:32" ht="31.5" customHeight="1" thickBot="1">
      <c r="A25" s="450" t="s">
        <v>402</v>
      </c>
      <c r="B25" s="451"/>
      <c r="C25" s="193">
        <v>1955194</v>
      </c>
      <c r="D25" s="194">
        <f>8620788-1955194</f>
        <v>6665594</v>
      </c>
      <c r="E25" s="194">
        <v>1955204</v>
      </c>
      <c r="F25" s="194"/>
      <c r="G25" s="194"/>
      <c r="H25" s="194"/>
      <c r="I25" s="194"/>
      <c r="J25" s="194"/>
      <c r="K25" s="194"/>
      <c r="L25" s="194"/>
      <c r="M25" s="194"/>
      <c r="N25" s="194"/>
      <c r="O25" s="194">
        <f>SUM(C25:N25)</f>
        <v>10575992</v>
      </c>
      <c r="P25" s="201">
        <f>_xlfn.IFERROR(O25/O24,0)</f>
        <v>0.9610252882691854</v>
      </c>
      <c r="Q25" s="360"/>
      <c r="R25" s="354">
        <f>60377484+1</f>
        <v>60377485</v>
      </c>
      <c r="S25" s="194">
        <v>158048300</v>
      </c>
      <c r="T25" s="194">
        <v>158048300</v>
      </c>
      <c r="U25" s="194"/>
      <c r="V25" s="194"/>
      <c r="W25" s="194"/>
      <c r="X25" s="194"/>
      <c r="Y25" s="194"/>
      <c r="Z25" s="194"/>
      <c r="AA25" s="194"/>
      <c r="AB25" s="194"/>
      <c r="AC25" s="194">
        <f>SUM(Q25:AB25)</f>
        <v>376474085</v>
      </c>
      <c r="AD25" s="201">
        <f>_xlfn.IFERROR(AC25/AC24,0)</f>
        <v>0.20066687113496565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row>
    <row r="28" spans="1:30" ht="15" customHeight="1">
      <c r="A28" s="456" t="s">
        <v>191</v>
      </c>
      <c r="B28" s="458" t="s">
        <v>6</v>
      </c>
      <c r="C28" s="459"/>
      <c r="D28" s="391" t="s">
        <v>7</v>
      </c>
      <c r="E28" s="410"/>
      <c r="F28" s="410"/>
      <c r="G28" s="410"/>
      <c r="H28" s="410"/>
      <c r="I28" s="410"/>
      <c r="J28" s="410"/>
      <c r="K28" s="410"/>
      <c r="L28" s="410"/>
      <c r="M28" s="410"/>
      <c r="N28" s="410"/>
      <c r="O28" s="460"/>
      <c r="P28" s="390" t="s">
        <v>8</v>
      </c>
      <c r="Q28" s="390" t="s">
        <v>84</v>
      </c>
      <c r="R28" s="390"/>
      <c r="S28" s="390"/>
      <c r="T28" s="390"/>
      <c r="U28" s="390"/>
      <c r="V28" s="390"/>
      <c r="W28" s="390"/>
      <c r="X28" s="390"/>
      <c r="Y28" s="390"/>
      <c r="Z28" s="390"/>
      <c r="AA28" s="390"/>
      <c r="AB28" s="390"/>
      <c r="AC28" s="390"/>
      <c r="AD28" s="448"/>
    </row>
    <row r="29" spans="1:30" ht="27" customHeight="1">
      <c r="A29" s="457"/>
      <c r="B29" s="415"/>
      <c r="C29" s="449"/>
      <c r="D29" s="202" t="s">
        <v>39</v>
      </c>
      <c r="E29" s="202" t="s">
        <v>40</v>
      </c>
      <c r="F29" s="202" t="s">
        <v>41</v>
      </c>
      <c r="G29" s="202" t="s">
        <v>42</v>
      </c>
      <c r="H29" s="202" t="s">
        <v>43</v>
      </c>
      <c r="I29" s="202" t="s">
        <v>44</v>
      </c>
      <c r="J29" s="202" t="s">
        <v>45</v>
      </c>
      <c r="K29" s="202" t="s">
        <v>46</v>
      </c>
      <c r="L29" s="202" t="s">
        <v>47</v>
      </c>
      <c r="M29" s="202" t="s">
        <v>48</v>
      </c>
      <c r="N29" s="202" t="s">
        <v>49</v>
      </c>
      <c r="O29" s="202" t="s">
        <v>50</v>
      </c>
      <c r="P29" s="460"/>
      <c r="Q29" s="390"/>
      <c r="R29" s="390"/>
      <c r="S29" s="390"/>
      <c r="T29" s="390"/>
      <c r="U29" s="390"/>
      <c r="V29" s="390"/>
      <c r="W29" s="390"/>
      <c r="X29" s="390"/>
      <c r="Y29" s="390"/>
      <c r="Z29" s="390"/>
      <c r="AA29" s="390"/>
      <c r="AB29" s="390"/>
      <c r="AC29" s="390"/>
      <c r="AD29" s="448"/>
    </row>
    <row r="30" spans="1:30" ht="42" customHeight="1" thickBot="1">
      <c r="A30" s="88"/>
      <c r="B30" s="440"/>
      <c r="C30" s="441"/>
      <c r="D30" s="92"/>
      <c r="E30" s="92"/>
      <c r="F30" s="92"/>
      <c r="G30" s="92"/>
      <c r="H30" s="92"/>
      <c r="I30" s="92"/>
      <c r="J30" s="92"/>
      <c r="K30" s="92"/>
      <c r="L30" s="92"/>
      <c r="M30" s="92"/>
      <c r="N30" s="92"/>
      <c r="O30" s="92"/>
      <c r="P30" s="89">
        <f>SUM(D30:O30)</f>
        <v>0</v>
      </c>
      <c r="Q30" s="442"/>
      <c r="R30" s="442"/>
      <c r="S30" s="442"/>
      <c r="T30" s="442"/>
      <c r="U30" s="442"/>
      <c r="V30" s="442"/>
      <c r="W30" s="442"/>
      <c r="X30" s="442"/>
      <c r="Y30" s="442"/>
      <c r="Z30" s="442"/>
      <c r="AA30" s="442"/>
      <c r="AB30" s="442"/>
      <c r="AC30" s="442"/>
      <c r="AD30" s="443"/>
    </row>
    <row r="31" spans="1:30" ht="45" customHeight="1">
      <c r="A31" s="444" t="s">
        <v>294</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6"/>
    </row>
    <row r="32" spans="1:41" ht="22.5" customHeight="1">
      <c r="A32" s="403" t="s">
        <v>192</v>
      </c>
      <c r="B32" s="390" t="s">
        <v>62</v>
      </c>
      <c r="C32" s="390" t="s">
        <v>6</v>
      </c>
      <c r="D32" s="390" t="s">
        <v>60</v>
      </c>
      <c r="E32" s="390"/>
      <c r="F32" s="390"/>
      <c r="G32" s="390"/>
      <c r="H32" s="390"/>
      <c r="I32" s="390"/>
      <c r="J32" s="390"/>
      <c r="K32" s="390"/>
      <c r="L32" s="390"/>
      <c r="M32" s="390"/>
      <c r="N32" s="390"/>
      <c r="O32" s="390"/>
      <c r="P32" s="390"/>
      <c r="Q32" s="390" t="s">
        <v>85</v>
      </c>
      <c r="R32" s="390"/>
      <c r="S32" s="390"/>
      <c r="T32" s="390"/>
      <c r="U32" s="390"/>
      <c r="V32" s="390"/>
      <c r="W32" s="390"/>
      <c r="X32" s="390"/>
      <c r="Y32" s="390"/>
      <c r="Z32" s="390"/>
      <c r="AA32" s="390"/>
      <c r="AB32" s="390"/>
      <c r="AC32" s="390"/>
      <c r="AD32" s="448"/>
      <c r="AG32" s="90"/>
      <c r="AH32" s="90"/>
      <c r="AI32" s="90"/>
      <c r="AJ32" s="90"/>
      <c r="AK32" s="90"/>
      <c r="AL32" s="90"/>
      <c r="AM32" s="90"/>
      <c r="AN32" s="90"/>
      <c r="AO32" s="90"/>
    </row>
    <row r="33" spans="1:41" ht="22.5" customHeight="1">
      <c r="A33" s="403"/>
      <c r="B33" s="390"/>
      <c r="C33" s="447"/>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15" t="s">
        <v>80</v>
      </c>
      <c r="R33" s="416"/>
      <c r="S33" s="416"/>
      <c r="T33" s="416"/>
      <c r="U33" s="416"/>
      <c r="V33" s="449"/>
      <c r="W33" s="415" t="s">
        <v>81</v>
      </c>
      <c r="X33" s="416"/>
      <c r="Y33" s="416"/>
      <c r="Z33" s="449"/>
      <c r="AA33" s="415" t="s">
        <v>82</v>
      </c>
      <c r="AB33" s="416"/>
      <c r="AC33" s="416"/>
      <c r="AD33" s="417"/>
      <c r="AG33" s="90"/>
      <c r="AH33" s="90"/>
      <c r="AI33" s="90"/>
      <c r="AJ33" s="90"/>
      <c r="AK33" s="90"/>
      <c r="AL33" s="90"/>
      <c r="AM33" s="90"/>
      <c r="AN33" s="90"/>
      <c r="AO33" s="90"/>
    </row>
    <row r="34" spans="1:41" ht="43.5" customHeight="1">
      <c r="A34" s="418" t="s">
        <v>408</v>
      </c>
      <c r="B34" s="420">
        <v>0.35</v>
      </c>
      <c r="C34" s="93" t="s">
        <v>9</v>
      </c>
      <c r="D34" s="324">
        <v>200</v>
      </c>
      <c r="E34" s="324">
        <v>500</v>
      </c>
      <c r="F34" s="324">
        <v>600</v>
      </c>
      <c r="G34" s="324">
        <v>700</v>
      </c>
      <c r="H34" s="324">
        <v>800</v>
      </c>
      <c r="I34" s="324">
        <v>800</v>
      </c>
      <c r="J34" s="324">
        <v>800</v>
      </c>
      <c r="K34" s="324">
        <v>800</v>
      </c>
      <c r="L34" s="324">
        <v>800</v>
      </c>
      <c r="M34" s="324">
        <v>800</v>
      </c>
      <c r="N34" s="324">
        <v>867</v>
      </c>
      <c r="O34" s="324">
        <v>875</v>
      </c>
      <c r="P34" s="324">
        <f>SUM(D34:O34)</f>
        <v>8542</v>
      </c>
      <c r="Q34" s="422" t="s">
        <v>555</v>
      </c>
      <c r="R34" s="423"/>
      <c r="S34" s="423"/>
      <c r="T34" s="423"/>
      <c r="U34" s="423"/>
      <c r="V34" s="424"/>
      <c r="W34" s="428"/>
      <c r="X34" s="429"/>
      <c r="Y34" s="429"/>
      <c r="Z34" s="430"/>
      <c r="AA34" s="434" t="s">
        <v>544</v>
      </c>
      <c r="AB34" s="435"/>
      <c r="AC34" s="435"/>
      <c r="AD34" s="436"/>
      <c r="AG34" s="90"/>
      <c r="AH34" s="90"/>
      <c r="AI34" s="90"/>
      <c r="AJ34" s="90"/>
      <c r="AK34" s="90"/>
      <c r="AL34" s="90"/>
      <c r="AM34" s="90"/>
      <c r="AN34" s="90"/>
      <c r="AO34" s="90"/>
    </row>
    <row r="35" spans="1:41" ht="65.25" customHeight="1" thickBot="1">
      <c r="A35" s="419"/>
      <c r="B35" s="421"/>
      <c r="C35" s="94" t="s">
        <v>10</v>
      </c>
      <c r="D35" s="339">
        <v>224</v>
      </c>
      <c r="E35" s="339">
        <v>402</v>
      </c>
      <c r="F35" s="339">
        <v>1044</v>
      </c>
      <c r="G35" s="339">
        <v>978</v>
      </c>
      <c r="H35" s="96"/>
      <c r="I35" s="96"/>
      <c r="J35" s="96"/>
      <c r="K35" s="96"/>
      <c r="L35" s="96"/>
      <c r="M35" s="96"/>
      <c r="N35" s="96"/>
      <c r="O35" s="96"/>
      <c r="P35" s="339">
        <f>SUM(D35:O35)</f>
        <v>2648</v>
      </c>
      <c r="Q35" s="425"/>
      <c r="R35" s="426"/>
      <c r="S35" s="426"/>
      <c r="T35" s="426"/>
      <c r="U35" s="426"/>
      <c r="V35" s="427"/>
      <c r="W35" s="431"/>
      <c r="X35" s="432"/>
      <c r="Y35" s="432"/>
      <c r="Z35" s="433"/>
      <c r="AA35" s="437"/>
      <c r="AB35" s="438"/>
      <c r="AC35" s="438"/>
      <c r="AD35" s="439"/>
      <c r="AE35" s="50"/>
      <c r="AF35" s="97"/>
      <c r="AG35" s="90"/>
      <c r="AH35" s="90"/>
      <c r="AI35" s="90"/>
      <c r="AJ35" s="90"/>
      <c r="AK35" s="90"/>
      <c r="AL35" s="90"/>
      <c r="AM35" s="90"/>
      <c r="AN35" s="90"/>
      <c r="AO35" s="90"/>
    </row>
    <row r="36" spans="1:41" ht="25.5" customHeight="1">
      <c r="A36" s="402" t="s">
        <v>193</v>
      </c>
      <c r="B36" s="404" t="s">
        <v>61</v>
      </c>
      <c r="C36" s="406" t="s">
        <v>11</v>
      </c>
      <c r="D36" s="406"/>
      <c r="E36" s="406"/>
      <c r="F36" s="406"/>
      <c r="G36" s="406"/>
      <c r="H36" s="406"/>
      <c r="I36" s="406"/>
      <c r="J36" s="406"/>
      <c r="K36" s="406"/>
      <c r="L36" s="406"/>
      <c r="M36" s="406"/>
      <c r="N36" s="406"/>
      <c r="O36" s="406"/>
      <c r="P36" s="406"/>
      <c r="Q36" s="407" t="s">
        <v>78</v>
      </c>
      <c r="R36" s="408"/>
      <c r="S36" s="408"/>
      <c r="T36" s="408"/>
      <c r="U36" s="408"/>
      <c r="V36" s="408"/>
      <c r="W36" s="408"/>
      <c r="X36" s="408"/>
      <c r="Y36" s="408"/>
      <c r="Z36" s="408"/>
      <c r="AA36" s="408"/>
      <c r="AB36" s="408"/>
      <c r="AC36" s="408"/>
      <c r="AD36" s="409"/>
      <c r="AG36" s="90"/>
      <c r="AH36" s="90"/>
      <c r="AI36" s="90"/>
      <c r="AJ36" s="90"/>
      <c r="AK36" s="90"/>
      <c r="AL36" s="90"/>
      <c r="AM36" s="90"/>
      <c r="AN36" s="90"/>
      <c r="AO36" s="90"/>
    </row>
    <row r="37" spans="1:41" ht="25.5" customHeight="1">
      <c r="A37" s="403"/>
      <c r="B37" s="405"/>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91" t="s">
        <v>83</v>
      </c>
      <c r="R37" s="410"/>
      <c r="S37" s="410"/>
      <c r="T37" s="410"/>
      <c r="U37" s="410"/>
      <c r="V37" s="410"/>
      <c r="W37" s="410"/>
      <c r="X37" s="410"/>
      <c r="Y37" s="410"/>
      <c r="Z37" s="410"/>
      <c r="AA37" s="410"/>
      <c r="AB37" s="410"/>
      <c r="AC37" s="410"/>
      <c r="AD37" s="411"/>
      <c r="AG37" s="98"/>
      <c r="AH37" s="98"/>
      <c r="AI37" s="98"/>
      <c r="AJ37" s="98"/>
      <c r="AK37" s="98"/>
      <c r="AL37" s="98"/>
      <c r="AM37" s="98"/>
      <c r="AN37" s="98"/>
      <c r="AO37" s="98"/>
    </row>
    <row r="38" spans="1:41" ht="45.75" customHeight="1">
      <c r="A38" s="394" t="s">
        <v>457</v>
      </c>
      <c r="B38" s="381">
        <v>0.175</v>
      </c>
      <c r="C38" s="93" t="s">
        <v>9</v>
      </c>
      <c r="D38" s="214">
        <v>0.08</v>
      </c>
      <c r="E38" s="214">
        <v>0.08</v>
      </c>
      <c r="F38" s="214">
        <v>0.08</v>
      </c>
      <c r="G38" s="214">
        <v>0.08</v>
      </c>
      <c r="H38" s="214">
        <v>0.08</v>
      </c>
      <c r="I38" s="214">
        <v>0.08</v>
      </c>
      <c r="J38" s="214">
        <v>0.08</v>
      </c>
      <c r="K38" s="214">
        <v>0.09</v>
      </c>
      <c r="L38" s="214">
        <v>0.09</v>
      </c>
      <c r="M38" s="214">
        <v>0.09</v>
      </c>
      <c r="N38" s="214">
        <v>0.09</v>
      </c>
      <c r="O38" s="214">
        <v>0.08</v>
      </c>
      <c r="P38" s="100">
        <f>SUM(D38:O38)</f>
        <v>0.9999999999999999</v>
      </c>
      <c r="Q38" s="396" t="s">
        <v>570</v>
      </c>
      <c r="R38" s="397"/>
      <c r="S38" s="397"/>
      <c r="T38" s="397"/>
      <c r="U38" s="397"/>
      <c r="V38" s="397"/>
      <c r="W38" s="397"/>
      <c r="X38" s="397"/>
      <c r="Y38" s="397"/>
      <c r="Z38" s="397"/>
      <c r="AA38" s="397"/>
      <c r="AB38" s="397"/>
      <c r="AC38" s="397"/>
      <c r="AD38" s="398"/>
      <c r="AE38" s="101"/>
      <c r="AG38" s="102"/>
      <c r="AH38" s="102"/>
      <c r="AI38" s="102"/>
      <c r="AJ38" s="102"/>
      <c r="AK38" s="102"/>
      <c r="AL38" s="102"/>
      <c r="AM38" s="102"/>
      <c r="AN38" s="102"/>
      <c r="AO38" s="102"/>
    </row>
    <row r="39" spans="1:31" ht="62.25" customHeight="1">
      <c r="A39" s="395"/>
      <c r="B39" s="382"/>
      <c r="C39" s="103" t="s">
        <v>10</v>
      </c>
      <c r="D39" s="104">
        <v>0.08</v>
      </c>
      <c r="E39" s="104">
        <v>0.08</v>
      </c>
      <c r="F39" s="104">
        <v>0.08</v>
      </c>
      <c r="G39" s="104">
        <v>0.08</v>
      </c>
      <c r="H39" s="104"/>
      <c r="I39" s="104"/>
      <c r="J39" s="104"/>
      <c r="K39" s="104"/>
      <c r="L39" s="104"/>
      <c r="M39" s="104"/>
      <c r="N39" s="104"/>
      <c r="O39" s="104"/>
      <c r="P39" s="105">
        <f>SUM(D39:O39)</f>
        <v>0.32</v>
      </c>
      <c r="Q39" s="412"/>
      <c r="R39" s="413"/>
      <c r="S39" s="413"/>
      <c r="T39" s="413"/>
      <c r="U39" s="413"/>
      <c r="V39" s="413"/>
      <c r="W39" s="413"/>
      <c r="X39" s="413"/>
      <c r="Y39" s="413"/>
      <c r="Z39" s="413"/>
      <c r="AA39" s="413"/>
      <c r="AB39" s="413"/>
      <c r="AC39" s="413"/>
      <c r="AD39" s="414"/>
      <c r="AE39" s="101"/>
    </row>
    <row r="40" spans="1:31" ht="66" customHeight="1">
      <c r="A40" s="394" t="s">
        <v>458</v>
      </c>
      <c r="B40" s="380">
        <v>0.175</v>
      </c>
      <c r="C40" s="106" t="s">
        <v>9</v>
      </c>
      <c r="D40" s="214">
        <v>0.08</v>
      </c>
      <c r="E40" s="214">
        <v>0.08</v>
      </c>
      <c r="F40" s="214">
        <v>0.08</v>
      </c>
      <c r="G40" s="214">
        <v>0.08</v>
      </c>
      <c r="H40" s="214">
        <v>0.08</v>
      </c>
      <c r="I40" s="214">
        <v>0.08</v>
      </c>
      <c r="J40" s="214">
        <v>0.08</v>
      </c>
      <c r="K40" s="214">
        <v>0.09</v>
      </c>
      <c r="L40" s="214">
        <v>0.09</v>
      </c>
      <c r="M40" s="214">
        <v>0.09</v>
      </c>
      <c r="N40" s="214">
        <v>0.09</v>
      </c>
      <c r="O40" s="214">
        <v>0.08</v>
      </c>
      <c r="P40" s="105">
        <f>SUM(D40:O40)</f>
        <v>0.9999999999999999</v>
      </c>
      <c r="Q40" s="396" t="s">
        <v>571</v>
      </c>
      <c r="R40" s="397"/>
      <c r="S40" s="397"/>
      <c r="T40" s="397"/>
      <c r="U40" s="397"/>
      <c r="V40" s="397"/>
      <c r="W40" s="397"/>
      <c r="X40" s="397"/>
      <c r="Y40" s="397"/>
      <c r="Z40" s="397"/>
      <c r="AA40" s="397"/>
      <c r="AB40" s="397"/>
      <c r="AC40" s="397"/>
      <c r="AD40" s="398"/>
      <c r="AE40" s="101"/>
    </row>
    <row r="41" spans="1:31" ht="48" customHeight="1">
      <c r="A41" s="395"/>
      <c r="B41" s="382"/>
      <c r="C41" s="103" t="s">
        <v>10</v>
      </c>
      <c r="D41" s="104">
        <v>0.08</v>
      </c>
      <c r="E41" s="104">
        <v>0.08</v>
      </c>
      <c r="F41" s="104">
        <v>0.08</v>
      </c>
      <c r="G41" s="104">
        <v>0.08</v>
      </c>
      <c r="H41" s="104"/>
      <c r="I41" s="104"/>
      <c r="J41" s="104"/>
      <c r="K41" s="104"/>
      <c r="L41" s="108"/>
      <c r="M41" s="108"/>
      <c r="N41" s="108"/>
      <c r="O41" s="108"/>
      <c r="P41" s="105">
        <f>SUM(D41:O41)</f>
        <v>0.32</v>
      </c>
      <c r="Q41" s="399"/>
      <c r="R41" s="400"/>
      <c r="S41" s="400"/>
      <c r="T41" s="400"/>
      <c r="U41" s="400"/>
      <c r="V41" s="400"/>
      <c r="W41" s="400"/>
      <c r="X41" s="400"/>
      <c r="Y41" s="400"/>
      <c r="Z41" s="400"/>
      <c r="AA41" s="400"/>
      <c r="AB41" s="400"/>
      <c r="AC41" s="400"/>
      <c r="AD41" s="401"/>
      <c r="AE41" s="101"/>
    </row>
    <row r="42" ht="15">
      <c r="A42" s="52" t="s">
        <v>296</v>
      </c>
    </row>
    <row r="44" spans="4:15" ht="15">
      <c r="D44" s="338"/>
      <c r="E44" s="338"/>
      <c r="F44" s="338"/>
      <c r="G44" s="338"/>
      <c r="H44" s="338"/>
      <c r="I44" s="338"/>
      <c r="J44" s="338"/>
      <c r="K44" s="338"/>
      <c r="L44" s="338"/>
      <c r="M44" s="338"/>
      <c r="N44" s="338"/>
      <c r="O44" s="338"/>
    </row>
    <row r="45" ht="15">
      <c r="D45" s="337"/>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3"/>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L30">
      <selection activeCell="Q34" sqref="Q34:V35"/>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19.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40"/>
      <c r="B1" s="543" t="s">
        <v>16</v>
      </c>
      <c r="C1" s="544"/>
      <c r="D1" s="544"/>
      <c r="E1" s="544"/>
      <c r="F1" s="544"/>
      <c r="G1" s="544"/>
      <c r="H1" s="544"/>
      <c r="I1" s="544"/>
      <c r="J1" s="544"/>
      <c r="K1" s="544"/>
      <c r="L1" s="544"/>
      <c r="M1" s="544"/>
      <c r="N1" s="544"/>
      <c r="O1" s="544"/>
      <c r="P1" s="544"/>
      <c r="Q1" s="544"/>
      <c r="R1" s="544"/>
      <c r="S1" s="544"/>
      <c r="T1" s="544"/>
      <c r="U1" s="544"/>
      <c r="V1" s="544"/>
      <c r="W1" s="544"/>
      <c r="X1" s="544"/>
      <c r="Y1" s="544"/>
      <c r="Z1" s="544"/>
      <c r="AA1" s="545"/>
      <c r="AB1" s="546" t="s">
        <v>18</v>
      </c>
      <c r="AC1" s="547"/>
      <c r="AD1" s="548"/>
    </row>
    <row r="2" spans="1:30" ht="30.75" customHeight="1">
      <c r="A2" s="541"/>
      <c r="B2" s="549" t="s">
        <v>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1"/>
      <c r="AB2" s="552" t="s">
        <v>440</v>
      </c>
      <c r="AC2" s="553"/>
      <c r="AD2" s="554"/>
    </row>
    <row r="3" spans="1:30" ht="24" customHeight="1">
      <c r="A3" s="541"/>
      <c r="B3" s="555" t="s">
        <v>297</v>
      </c>
      <c r="C3" s="556"/>
      <c r="D3" s="556"/>
      <c r="E3" s="556"/>
      <c r="F3" s="556"/>
      <c r="G3" s="556"/>
      <c r="H3" s="556"/>
      <c r="I3" s="556"/>
      <c r="J3" s="556"/>
      <c r="K3" s="556"/>
      <c r="L3" s="556"/>
      <c r="M3" s="556"/>
      <c r="N3" s="556"/>
      <c r="O3" s="556"/>
      <c r="P3" s="556"/>
      <c r="Q3" s="556"/>
      <c r="R3" s="556"/>
      <c r="S3" s="556"/>
      <c r="T3" s="556"/>
      <c r="U3" s="556"/>
      <c r="V3" s="556"/>
      <c r="W3" s="556"/>
      <c r="X3" s="556"/>
      <c r="Y3" s="556"/>
      <c r="Z3" s="556"/>
      <c r="AA3" s="557"/>
      <c r="AB3" s="552" t="s">
        <v>441</v>
      </c>
      <c r="AC3" s="553"/>
      <c r="AD3" s="554"/>
    </row>
    <row r="4" spans="1:30" ht="15.75" customHeight="1" thickBot="1">
      <c r="A4" s="542"/>
      <c r="B4" s="558"/>
      <c r="C4" s="559"/>
      <c r="D4" s="559"/>
      <c r="E4" s="559"/>
      <c r="F4" s="559"/>
      <c r="G4" s="559"/>
      <c r="H4" s="559"/>
      <c r="I4" s="559"/>
      <c r="J4" s="559"/>
      <c r="K4" s="559"/>
      <c r="L4" s="559"/>
      <c r="M4" s="559"/>
      <c r="N4" s="559"/>
      <c r="O4" s="559"/>
      <c r="P4" s="559"/>
      <c r="Q4" s="559"/>
      <c r="R4" s="559"/>
      <c r="S4" s="559"/>
      <c r="T4" s="559"/>
      <c r="U4" s="559"/>
      <c r="V4" s="559"/>
      <c r="W4" s="559"/>
      <c r="X4" s="559"/>
      <c r="Y4" s="559"/>
      <c r="Z4" s="559"/>
      <c r="AA4" s="560"/>
      <c r="AB4" s="529" t="s">
        <v>177</v>
      </c>
      <c r="AC4" s="530"/>
      <c r="AD4" s="53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8" t="s">
        <v>295</v>
      </c>
      <c r="B7" s="499"/>
      <c r="C7" s="504" t="s">
        <v>42</v>
      </c>
      <c r="D7" s="483" t="s">
        <v>71</v>
      </c>
      <c r="E7" s="507"/>
      <c r="F7" s="507"/>
      <c r="G7" s="507"/>
      <c r="H7" s="484"/>
      <c r="I7" s="532">
        <v>44686</v>
      </c>
      <c r="J7" s="533"/>
      <c r="K7" s="483" t="s">
        <v>67</v>
      </c>
      <c r="L7" s="484"/>
      <c r="M7" s="538" t="s">
        <v>70</v>
      </c>
      <c r="N7" s="539"/>
      <c r="O7" s="519"/>
      <c r="P7" s="520"/>
      <c r="Q7" s="56"/>
      <c r="R7" s="56"/>
      <c r="S7" s="56"/>
      <c r="T7" s="56"/>
      <c r="U7" s="56"/>
      <c r="V7" s="56"/>
      <c r="W7" s="56"/>
      <c r="X7" s="56"/>
      <c r="Y7" s="56"/>
      <c r="Z7" s="57"/>
      <c r="AA7" s="56"/>
      <c r="AB7" s="56"/>
      <c r="AC7" s="62"/>
      <c r="AD7" s="63"/>
      <c r="AE7" s="226"/>
    </row>
    <row r="8" spans="1:31" s="227" customFormat="1" ht="15">
      <c r="A8" s="500"/>
      <c r="B8" s="501"/>
      <c r="C8" s="505"/>
      <c r="D8" s="485"/>
      <c r="E8" s="508"/>
      <c r="F8" s="508"/>
      <c r="G8" s="508"/>
      <c r="H8" s="486"/>
      <c r="I8" s="534"/>
      <c r="J8" s="535"/>
      <c r="K8" s="485"/>
      <c r="L8" s="486"/>
      <c r="M8" s="521" t="s">
        <v>68</v>
      </c>
      <c r="N8" s="522"/>
      <c r="O8" s="523"/>
      <c r="P8" s="524"/>
      <c r="Q8" s="56"/>
      <c r="R8" s="56"/>
      <c r="S8" s="56"/>
      <c r="T8" s="56"/>
      <c r="U8" s="56"/>
      <c r="V8" s="56"/>
      <c r="W8" s="56"/>
      <c r="X8" s="56"/>
      <c r="Y8" s="56"/>
      <c r="Z8" s="57"/>
      <c r="AA8" s="56"/>
      <c r="AB8" s="56"/>
      <c r="AC8" s="62"/>
      <c r="AD8" s="63"/>
      <c r="AE8" s="226"/>
    </row>
    <row r="9" spans="1:31" s="227" customFormat="1" ht="23.25" thickBot="1">
      <c r="A9" s="502"/>
      <c r="B9" s="503"/>
      <c r="C9" s="506"/>
      <c r="D9" s="487"/>
      <c r="E9" s="509"/>
      <c r="F9" s="509"/>
      <c r="G9" s="509"/>
      <c r="H9" s="488"/>
      <c r="I9" s="536"/>
      <c r="J9" s="537"/>
      <c r="K9" s="487"/>
      <c r="L9" s="488"/>
      <c r="M9" s="525" t="s">
        <v>69</v>
      </c>
      <c r="N9" s="526"/>
      <c r="O9" s="527" t="s">
        <v>412</v>
      </c>
      <c r="P9" s="528"/>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83" t="s">
        <v>0</v>
      </c>
      <c r="B11" s="484"/>
      <c r="C11" s="489" t="s">
        <v>413</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85"/>
      <c r="B12" s="486"/>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87"/>
      <c r="B13" s="488"/>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4" t="s">
        <v>77</v>
      </c>
      <c r="B15" s="475"/>
      <c r="C15" s="510" t="s">
        <v>414</v>
      </c>
      <c r="D15" s="511"/>
      <c r="E15" s="511"/>
      <c r="F15" s="511"/>
      <c r="G15" s="511"/>
      <c r="H15" s="511"/>
      <c r="I15" s="511"/>
      <c r="J15" s="511"/>
      <c r="K15" s="512"/>
      <c r="L15" s="513" t="s">
        <v>73</v>
      </c>
      <c r="M15" s="514"/>
      <c r="N15" s="514"/>
      <c r="O15" s="514"/>
      <c r="P15" s="514"/>
      <c r="Q15" s="515"/>
      <c r="R15" s="516" t="s">
        <v>415</v>
      </c>
      <c r="S15" s="517"/>
      <c r="T15" s="517"/>
      <c r="U15" s="517"/>
      <c r="V15" s="517"/>
      <c r="W15" s="517"/>
      <c r="X15" s="518"/>
      <c r="Y15" s="513" t="s">
        <v>72</v>
      </c>
      <c r="Z15" s="515"/>
      <c r="AA15" s="470" t="s">
        <v>416</v>
      </c>
      <c r="AB15" s="471"/>
      <c r="AC15" s="471"/>
      <c r="AD15" s="472"/>
    </row>
    <row r="16" spans="1:30" ht="9" customHeight="1" thickBot="1">
      <c r="A16" s="61"/>
      <c r="B16" s="56"/>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75"/>
      <c r="AD16" s="76"/>
    </row>
    <row r="17" spans="1:30" s="78" customFormat="1" ht="37.5" customHeight="1" thickBot="1">
      <c r="A17" s="474" t="s">
        <v>79</v>
      </c>
      <c r="B17" s="475"/>
      <c r="C17" s="476" t="s">
        <v>418</v>
      </c>
      <c r="D17" s="477"/>
      <c r="E17" s="477"/>
      <c r="F17" s="477"/>
      <c r="G17" s="477"/>
      <c r="H17" s="477"/>
      <c r="I17" s="477"/>
      <c r="J17" s="477"/>
      <c r="K17" s="477"/>
      <c r="L17" s="477"/>
      <c r="M17" s="477"/>
      <c r="N17" s="477"/>
      <c r="O17" s="477"/>
      <c r="P17" s="477"/>
      <c r="Q17" s="478"/>
      <c r="R17" s="461" t="s">
        <v>395</v>
      </c>
      <c r="S17" s="462"/>
      <c r="T17" s="462"/>
      <c r="U17" s="462"/>
      <c r="V17" s="463"/>
      <c r="W17" s="479">
        <v>700</v>
      </c>
      <c r="X17" s="480"/>
      <c r="Y17" s="462" t="s">
        <v>15</v>
      </c>
      <c r="Z17" s="462"/>
      <c r="AA17" s="462"/>
      <c r="AB17" s="463"/>
      <c r="AC17" s="481">
        <v>0.4</v>
      </c>
      <c r="AD17" s="48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397</v>
      </c>
      <c r="D20" s="465"/>
      <c r="E20" s="465"/>
      <c r="F20" s="465"/>
      <c r="G20" s="465"/>
      <c r="H20" s="465"/>
      <c r="I20" s="465"/>
      <c r="J20" s="465"/>
      <c r="K20" s="465"/>
      <c r="L20" s="465"/>
      <c r="M20" s="465"/>
      <c r="N20" s="465"/>
      <c r="O20" s="465"/>
      <c r="P20" s="466"/>
      <c r="Q20" s="467" t="s">
        <v>398</v>
      </c>
      <c r="R20" s="468"/>
      <c r="S20" s="468"/>
      <c r="T20" s="468"/>
      <c r="U20" s="468"/>
      <c r="V20" s="468"/>
      <c r="W20" s="468"/>
      <c r="X20" s="468"/>
      <c r="Y20" s="468"/>
      <c r="Z20" s="468"/>
      <c r="AA20" s="468"/>
      <c r="AB20" s="468"/>
      <c r="AC20" s="468"/>
      <c r="AD20" s="469"/>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403</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403</v>
      </c>
      <c r="AE21" s="4"/>
      <c r="AF21" s="4"/>
    </row>
    <row r="22" spans="1:32" ht="31.5" customHeight="1">
      <c r="A22" s="402" t="s">
        <v>399</v>
      </c>
      <c r="B22" s="407"/>
      <c r="C22" s="197">
        <v>12309162</v>
      </c>
      <c r="D22" s="191">
        <f>-5222400-2633400</f>
        <v>-7855800</v>
      </c>
      <c r="E22" s="191"/>
      <c r="F22" s="191"/>
      <c r="G22" s="195"/>
      <c r="H22" s="195"/>
      <c r="I22" s="195"/>
      <c r="J22" s="195"/>
      <c r="K22" s="195"/>
      <c r="L22" s="195"/>
      <c r="M22" s="195"/>
      <c r="N22" s="195"/>
      <c r="O22" s="195">
        <f>SUM(C22:N22)</f>
        <v>4453362</v>
      </c>
      <c r="P22" s="345"/>
      <c r="Q22" s="197">
        <v>2448032600</v>
      </c>
      <c r="R22" s="195"/>
      <c r="S22" s="195"/>
      <c r="T22" s="195">
        <v>36936843</v>
      </c>
      <c r="U22" s="195">
        <v>1200000</v>
      </c>
      <c r="V22" s="195"/>
      <c r="W22" s="195">
        <v>5782663</v>
      </c>
      <c r="X22" s="195"/>
      <c r="Y22" s="195"/>
      <c r="Z22" s="195"/>
      <c r="AA22" s="195"/>
      <c r="AB22" s="195"/>
      <c r="AC22" s="195">
        <f>SUM(Q22:AB22)</f>
        <v>2491952106</v>
      </c>
      <c r="AD22" s="345"/>
      <c r="AE22" s="4"/>
      <c r="AF22" s="4"/>
    </row>
    <row r="23" spans="1:32" ht="31.5" customHeight="1">
      <c r="A23" s="403" t="s">
        <v>400</v>
      </c>
      <c r="B23" s="391"/>
      <c r="C23" s="331"/>
      <c r="D23" s="370">
        <v>-5222400</v>
      </c>
      <c r="E23" s="369">
        <v>-2633400</v>
      </c>
      <c r="F23" s="332"/>
      <c r="G23" s="332"/>
      <c r="H23" s="332"/>
      <c r="I23" s="332"/>
      <c r="J23" s="332"/>
      <c r="K23" s="332"/>
      <c r="L23" s="332"/>
      <c r="M23" s="332"/>
      <c r="N23" s="332"/>
      <c r="O23" s="332"/>
      <c r="P23" s="200">
        <f>_xlfn.IFERROR(O23/O22,0)</f>
        <v>0</v>
      </c>
      <c r="Q23" s="192">
        <v>2448032600</v>
      </c>
      <c r="R23" s="191"/>
      <c r="S23" s="371">
        <v>-14433889</v>
      </c>
      <c r="T23" s="371">
        <v>-1582000</v>
      </c>
      <c r="U23" s="191"/>
      <c r="V23" s="191"/>
      <c r="W23" s="191"/>
      <c r="X23" s="191"/>
      <c r="Y23" s="191"/>
      <c r="Z23" s="191"/>
      <c r="AA23" s="191"/>
      <c r="AB23" s="191"/>
      <c r="AC23" s="332">
        <f>SUM(Q23:AB23)</f>
        <v>2432016711</v>
      </c>
      <c r="AD23" s="200">
        <f>_xlfn.IFERROR(AC23/AC22,0)</f>
        <v>0.975948416161093</v>
      </c>
      <c r="AE23" s="4"/>
      <c r="AF23" s="4"/>
    </row>
    <row r="24" spans="1:32" ht="31.5" customHeight="1">
      <c r="A24" s="403" t="s">
        <v>401</v>
      </c>
      <c r="B24" s="391"/>
      <c r="C24" s="192">
        <v>2252800</v>
      </c>
      <c r="D24" s="191"/>
      <c r="E24" s="191"/>
      <c r="F24" s="191">
        <v>2200562</v>
      </c>
      <c r="G24" s="191"/>
      <c r="H24" s="191"/>
      <c r="I24" s="191"/>
      <c r="J24" s="191"/>
      <c r="K24" s="191"/>
      <c r="L24" s="191"/>
      <c r="M24" s="191"/>
      <c r="N24" s="191"/>
      <c r="O24" s="191">
        <f>SUM(C24:N24)</f>
        <v>4453362</v>
      </c>
      <c r="P24" s="346"/>
      <c r="Q24" s="192"/>
      <c r="R24" s="195">
        <v>106436200</v>
      </c>
      <c r="S24" s="195">
        <v>213613569</v>
      </c>
      <c r="T24" s="195">
        <v>213613790</v>
      </c>
      <c r="U24" s="195">
        <v>214813790</v>
      </c>
      <c r="V24" s="195">
        <v>248919617</v>
      </c>
      <c r="W24" s="195">
        <v>213613790</v>
      </c>
      <c r="X24" s="195">
        <v>213613790</v>
      </c>
      <c r="Y24" s="195">
        <v>213613790</v>
      </c>
      <c r="Z24" s="195">
        <v>213613790</v>
      </c>
      <c r="AA24" s="195">
        <v>213613790</v>
      </c>
      <c r="AB24" s="195">
        <v>426486190</v>
      </c>
      <c r="AC24" s="191">
        <f>SUM(Q24:AB24)</f>
        <v>2491952106</v>
      </c>
      <c r="AD24" s="346"/>
      <c r="AE24" s="4"/>
      <c r="AF24" s="4"/>
    </row>
    <row r="25" spans="1:32" ht="31.5" customHeight="1" thickBot="1">
      <c r="A25" s="450" t="s">
        <v>402</v>
      </c>
      <c r="B25" s="451"/>
      <c r="C25" s="193">
        <v>2252800</v>
      </c>
      <c r="D25" s="194"/>
      <c r="E25" s="357">
        <v>2200562</v>
      </c>
      <c r="F25" s="194"/>
      <c r="G25" s="194"/>
      <c r="H25" s="194"/>
      <c r="I25" s="194"/>
      <c r="J25" s="194"/>
      <c r="K25" s="194"/>
      <c r="L25" s="194"/>
      <c r="M25" s="194"/>
      <c r="N25" s="194"/>
      <c r="O25" s="357">
        <f>SUM(C25:N25)</f>
        <v>4453362</v>
      </c>
      <c r="P25" s="201">
        <f>_xlfn.IFERROR(O25/O24,0)</f>
        <v>1</v>
      </c>
      <c r="Q25" s="193"/>
      <c r="R25" s="194">
        <v>95746825</v>
      </c>
      <c r="S25" s="194">
        <v>212872400</v>
      </c>
      <c r="T25" s="194">
        <v>200216400</v>
      </c>
      <c r="U25" s="194"/>
      <c r="V25" s="194"/>
      <c r="W25" s="194"/>
      <c r="X25" s="194"/>
      <c r="Y25" s="194"/>
      <c r="Z25" s="194"/>
      <c r="AA25" s="194"/>
      <c r="AB25" s="194"/>
      <c r="AC25" s="194">
        <f>SUM(Q25:AB25)</f>
        <v>508835625</v>
      </c>
      <c r="AD25" s="201">
        <f>_xlfn.IFERROR(AC25/AC24,0)</f>
        <v>0.20419157486006675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row>
    <row r="28" spans="1:30" ht="15" customHeight="1">
      <c r="A28" s="456" t="s">
        <v>191</v>
      </c>
      <c r="B28" s="458" t="s">
        <v>6</v>
      </c>
      <c r="C28" s="459"/>
      <c r="D28" s="391" t="s">
        <v>7</v>
      </c>
      <c r="E28" s="410"/>
      <c r="F28" s="410"/>
      <c r="G28" s="410"/>
      <c r="H28" s="410"/>
      <c r="I28" s="410"/>
      <c r="J28" s="410"/>
      <c r="K28" s="410"/>
      <c r="L28" s="410"/>
      <c r="M28" s="410"/>
      <c r="N28" s="410"/>
      <c r="O28" s="460"/>
      <c r="P28" s="390" t="s">
        <v>8</v>
      </c>
      <c r="Q28" s="390" t="s">
        <v>84</v>
      </c>
      <c r="R28" s="390"/>
      <c r="S28" s="390"/>
      <c r="T28" s="390"/>
      <c r="U28" s="390"/>
      <c r="V28" s="390"/>
      <c r="W28" s="390"/>
      <c r="X28" s="390"/>
      <c r="Y28" s="390"/>
      <c r="Z28" s="390"/>
      <c r="AA28" s="390"/>
      <c r="AB28" s="390"/>
      <c r="AC28" s="390"/>
      <c r="AD28" s="448"/>
    </row>
    <row r="29" spans="1:30" ht="27" customHeight="1">
      <c r="A29" s="457"/>
      <c r="B29" s="415"/>
      <c r="C29" s="449"/>
      <c r="D29" s="173" t="s">
        <v>39</v>
      </c>
      <c r="E29" s="173" t="s">
        <v>40</v>
      </c>
      <c r="F29" s="173" t="s">
        <v>41</v>
      </c>
      <c r="G29" s="173" t="s">
        <v>42</v>
      </c>
      <c r="H29" s="173" t="s">
        <v>43</v>
      </c>
      <c r="I29" s="173" t="s">
        <v>44</v>
      </c>
      <c r="J29" s="173" t="s">
        <v>45</v>
      </c>
      <c r="K29" s="173" t="s">
        <v>46</v>
      </c>
      <c r="L29" s="173" t="s">
        <v>47</v>
      </c>
      <c r="M29" s="173" t="s">
        <v>48</v>
      </c>
      <c r="N29" s="173" t="s">
        <v>49</v>
      </c>
      <c r="O29" s="173" t="s">
        <v>50</v>
      </c>
      <c r="P29" s="460"/>
      <c r="Q29" s="390"/>
      <c r="R29" s="390"/>
      <c r="S29" s="390"/>
      <c r="T29" s="390"/>
      <c r="U29" s="390"/>
      <c r="V29" s="390"/>
      <c r="W29" s="390"/>
      <c r="X29" s="390"/>
      <c r="Y29" s="390"/>
      <c r="Z29" s="390"/>
      <c r="AA29" s="390"/>
      <c r="AB29" s="390"/>
      <c r="AC29" s="390"/>
      <c r="AD29" s="448"/>
    </row>
    <row r="30" spans="1:30" ht="42" customHeight="1" thickBot="1">
      <c r="A30" s="88"/>
      <c r="B30" s="440"/>
      <c r="C30" s="441"/>
      <c r="D30" s="92"/>
      <c r="E30" s="92"/>
      <c r="F30" s="92"/>
      <c r="G30" s="92"/>
      <c r="H30" s="92"/>
      <c r="I30" s="92"/>
      <c r="J30" s="92"/>
      <c r="K30" s="92"/>
      <c r="L30" s="92"/>
      <c r="M30" s="92"/>
      <c r="N30" s="92"/>
      <c r="O30" s="92"/>
      <c r="P30" s="89">
        <f>SUM(D30:O30)</f>
        <v>0</v>
      </c>
      <c r="Q30" s="442"/>
      <c r="R30" s="442"/>
      <c r="S30" s="442"/>
      <c r="T30" s="442"/>
      <c r="U30" s="442"/>
      <c r="V30" s="442"/>
      <c r="W30" s="442"/>
      <c r="X30" s="442"/>
      <c r="Y30" s="442"/>
      <c r="Z30" s="442"/>
      <c r="AA30" s="442"/>
      <c r="AB30" s="442"/>
      <c r="AC30" s="442"/>
      <c r="AD30" s="443"/>
    </row>
    <row r="31" spans="1:30" ht="45" customHeight="1">
      <c r="A31" s="444" t="s">
        <v>294</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6"/>
    </row>
    <row r="32" spans="1:41" ht="22.5" customHeight="1">
      <c r="A32" s="403" t="s">
        <v>192</v>
      </c>
      <c r="B32" s="390" t="s">
        <v>62</v>
      </c>
      <c r="C32" s="390" t="s">
        <v>6</v>
      </c>
      <c r="D32" s="390" t="s">
        <v>60</v>
      </c>
      <c r="E32" s="390"/>
      <c r="F32" s="390"/>
      <c r="G32" s="390"/>
      <c r="H32" s="390"/>
      <c r="I32" s="390"/>
      <c r="J32" s="390"/>
      <c r="K32" s="390"/>
      <c r="L32" s="390"/>
      <c r="M32" s="390"/>
      <c r="N32" s="390"/>
      <c r="O32" s="390"/>
      <c r="P32" s="390"/>
      <c r="Q32" s="390" t="s">
        <v>85</v>
      </c>
      <c r="R32" s="390"/>
      <c r="S32" s="390"/>
      <c r="T32" s="390"/>
      <c r="U32" s="390"/>
      <c r="V32" s="390"/>
      <c r="W32" s="390"/>
      <c r="X32" s="390"/>
      <c r="Y32" s="390"/>
      <c r="Z32" s="390"/>
      <c r="AA32" s="390"/>
      <c r="AB32" s="390"/>
      <c r="AC32" s="390"/>
      <c r="AD32" s="448"/>
      <c r="AG32" s="90"/>
      <c r="AH32" s="90"/>
      <c r="AI32" s="90"/>
      <c r="AJ32" s="90"/>
      <c r="AK32" s="90"/>
      <c r="AL32" s="90"/>
      <c r="AM32" s="90"/>
      <c r="AN32" s="90"/>
      <c r="AO32" s="90"/>
    </row>
    <row r="33" spans="1:41" ht="22.5" customHeight="1">
      <c r="A33" s="403"/>
      <c r="B33" s="390"/>
      <c r="C33" s="447"/>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415" t="s">
        <v>80</v>
      </c>
      <c r="R33" s="416"/>
      <c r="S33" s="416"/>
      <c r="T33" s="416"/>
      <c r="U33" s="416"/>
      <c r="V33" s="449"/>
      <c r="W33" s="415" t="s">
        <v>81</v>
      </c>
      <c r="X33" s="416"/>
      <c r="Y33" s="416"/>
      <c r="Z33" s="449"/>
      <c r="AA33" s="415" t="s">
        <v>82</v>
      </c>
      <c r="AB33" s="416"/>
      <c r="AC33" s="416"/>
      <c r="AD33" s="417"/>
      <c r="AG33" s="90"/>
      <c r="AH33" s="90"/>
      <c r="AI33" s="90"/>
      <c r="AJ33" s="90"/>
      <c r="AK33" s="90"/>
      <c r="AL33" s="90"/>
      <c r="AM33" s="90"/>
      <c r="AN33" s="90"/>
      <c r="AO33" s="90"/>
    </row>
    <row r="34" spans="1:41" ht="82.5" customHeight="1">
      <c r="A34" s="418" t="s">
        <v>418</v>
      </c>
      <c r="B34" s="420">
        <v>0.4</v>
      </c>
      <c r="C34" s="93" t="s">
        <v>9</v>
      </c>
      <c r="D34" s="324">
        <v>15</v>
      </c>
      <c r="E34" s="324">
        <v>60</v>
      </c>
      <c r="F34" s="324">
        <v>60</v>
      </c>
      <c r="G34" s="324">
        <v>60</v>
      </c>
      <c r="H34" s="324">
        <v>60</v>
      </c>
      <c r="I34" s="324">
        <v>60</v>
      </c>
      <c r="J34" s="324">
        <v>60</v>
      </c>
      <c r="K34" s="324">
        <v>65</v>
      </c>
      <c r="L34" s="324">
        <v>65</v>
      </c>
      <c r="M34" s="324">
        <v>65</v>
      </c>
      <c r="N34" s="324">
        <v>65</v>
      </c>
      <c r="O34" s="324">
        <v>65</v>
      </c>
      <c r="P34" s="324">
        <f>SUM(D34:O34)</f>
        <v>700</v>
      </c>
      <c r="Q34" s="422" t="s">
        <v>557</v>
      </c>
      <c r="R34" s="423"/>
      <c r="S34" s="423"/>
      <c r="T34" s="423"/>
      <c r="U34" s="423"/>
      <c r="V34" s="424"/>
      <c r="W34" s="428"/>
      <c r="X34" s="429"/>
      <c r="Y34" s="429"/>
      <c r="Z34" s="430"/>
      <c r="AA34" s="434" t="s">
        <v>536</v>
      </c>
      <c r="AB34" s="435"/>
      <c r="AC34" s="435"/>
      <c r="AD34" s="436"/>
      <c r="AG34" s="90"/>
      <c r="AH34" s="90"/>
      <c r="AI34" s="90"/>
      <c r="AJ34" s="90"/>
      <c r="AK34" s="90"/>
      <c r="AL34" s="90"/>
      <c r="AM34" s="90"/>
      <c r="AN34" s="90"/>
      <c r="AO34" s="90"/>
    </row>
    <row r="35" spans="1:41" ht="88.5" customHeight="1" thickBot="1">
      <c r="A35" s="419"/>
      <c r="B35" s="421"/>
      <c r="C35" s="94" t="s">
        <v>10</v>
      </c>
      <c r="D35" s="339">
        <v>22</v>
      </c>
      <c r="E35" s="339">
        <v>86</v>
      </c>
      <c r="F35" s="339">
        <v>106</v>
      </c>
      <c r="G35" s="339">
        <v>72</v>
      </c>
      <c r="H35" s="96"/>
      <c r="I35" s="96"/>
      <c r="J35" s="96"/>
      <c r="K35" s="96"/>
      <c r="L35" s="96"/>
      <c r="M35" s="96"/>
      <c r="N35" s="96"/>
      <c r="O35" s="96"/>
      <c r="P35" s="347">
        <f>SUM(D35:O35)</f>
        <v>286</v>
      </c>
      <c r="Q35" s="425"/>
      <c r="R35" s="426"/>
      <c r="S35" s="426"/>
      <c r="T35" s="426"/>
      <c r="U35" s="426"/>
      <c r="V35" s="427"/>
      <c r="W35" s="431"/>
      <c r="X35" s="432"/>
      <c r="Y35" s="432"/>
      <c r="Z35" s="433"/>
      <c r="AA35" s="437"/>
      <c r="AB35" s="438"/>
      <c r="AC35" s="438"/>
      <c r="AD35" s="439"/>
      <c r="AE35" s="50"/>
      <c r="AF35" s="97"/>
      <c r="AG35" s="90"/>
      <c r="AH35" s="90"/>
      <c r="AI35" s="90"/>
      <c r="AJ35" s="90"/>
      <c r="AK35" s="90"/>
      <c r="AL35" s="90"/>
      <c r="AM35" s="90"/>
      <c r="AN35" s="90"/>
      <c r="AO35" s="90"/>
    </row>
    <row r="36" spans="1:41" ht="25.5" customHeight="1">
      <c r="A36" s="402" t="s">
        <v>193</v>
      </c>
      <c r="B36" s="404" t="s">
        <v>61</v>
      </c>
      <c r="C36" s="406" t="s">
        <v>11</v>
      </c>
      <c r="D36" s="406"/>
      <c r="E36" s="406"/>
      <c r="F36" s="406"/>
      <c r="G36" s="406"/>
      <c r="H36" s="406"/>
      <c r="I36" s="406"/>
      <c r="J36" s="406"/>
      <c r="K36" s="406"/>
      <c r="L36" s="406"/>
      <c r="M36" s="406"/>
      <c r="N36" s="406"/>
      <c r="O36" s="406"/>
      <c r="P36" s="406"/>
      <c r="Q36" s="407" t="s">
        <v>78</v>
      </c>
      <c r="R36" s="408"/>
      <c r="S36" s="408"/>
      <c r="T36" s="408"/>
      <c r="U36" s="408"/>
      <c r="V36" s="408"/>
      <c r="W36" s="408"/>
      <c r="X36" s="408"/>
      <c r="Y36" s="408"/>
      <c r="Z36" s="408"/>
      <c r="AA36" s="408"/>
      <c r="AB36" s="408"/>
      <c r="AC36" s="408"/>
      <c r="AD36" s="409"/>
      <c r="AG36" s="90"/>
      <c r="AH36" s="90"/>
      <c r="AI36" s="90"/>
      <c r="AJ36" s="90"/>
      <c r="AK36" s="90"/>
      <c r="AL36" s="90"/>
      <c r="AM36" s="90"/>
      <c r="AN36" s="90"/>
      <c r="AO36" s="90"/>
    </row>
    <row r="37" spans="1:41" ht="25.5" customHeight="1">
      <c r="A37" s="403"/>
      <c r="B37" s="405"/>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391" t="s">
        <v>83</v>
      </c>
      <c r="R37" s="410"/>
      <c r="S37" s="410"/>
      <c r="T37" s="410"/>
      <c r="U37" s="410"/>
      <c r="V37" s="410"/>
      <c r="W37" s="410"/>
      <c r="X37" s="410"/>
      <c r="Y37" s="410"/>
      <c r="Z37" s="410"/>
      <c r="AA37" s="410"/>
      <c r="AB37" s="410"/>
      <c r="AC37" s="410"/>
      <c r="AD37" s="411"/>
      <c r="AG37" s="98"/>
      <c r="AH37" s="98"/>
      <c r="AI37" s="98"/>
      <c r="AJ37" s="98"/>
      <c r="AK37" s="98"/>
      <c r="AL37" s="98"/>
      <c r="AM37" s="98"/>
      <c r="AN37" s="98"/>
      <c r="AO37" s="98"/>
    </row>
    <row r="38" spans="1:41" ht="28.5" customHeight="1">
      <c r="A38" s="394" t="s">
        <v>459</v>
      </c>
      <c r="B38" s="561">
        <v>0.4</v>
      </c>
      <c r="C38" s="93" t="s">
        <v>9</v>
      </c>
      <c r="D38" s="214">
        <v>0.08</v>
      </c>
      <c r="E38" s="214">
        <v>0.08</v>
      </c>
      <c r="F38" s="214">
        <v>0.08</v>
      </c>
      <c r="G38" s="214">
        <v>0.08</v>
      </c>
      <c r="H38" s="214">
        <v>0.08</v>
      </c>
      <c r="I38" s="214">
        <v>0.08</v>
      </c>
      <c r="J38" s="214">
        <v>0.08</v>
      </c>
      <c r="K38" s="214">
        <v>0.09</v>
      </c>
      <c r="L38" s="214">
        <v>0.09</v>
      </c>
      <c r="M38" s="214">
        <v>0.09</v>
      </c>
      <c r="N38" s="214">
        <v>0.09</v>
      </c>
      <c r="O38" s="214">
        <v>0.08</v>
      </c>
      <c r="P38" s="105">
        <f>SUM(D38:O38)</f>
        <v>0.9999999999999999</v>
      </c>
      <c r="Q38" s="396" t="s">
        <v>556</v>
      </c>
      <c r="R38" s="397"/>
      <c r="S38" s="397"/>
      <c r="T38" s="397"/>
      <c r="U38" s="397"/>
      <c r="V38" s="397"/>
      <c r="W38" s="397"/>
      <c r="X38" s="397"/>
      <c r="Y38" s="397"/>
      <c r="Z38" s="397"/>
      <c r="AA38" s="397"/>
      <c r="AB38" s="397"/>
      <c r="AC38" s="397"/>
      <c r="AD38" s="563"/>
      <c r="AE38" s="101"/>
      <c r="AG38" s="102"/>
      <c r="AH38" s="102"/>
      <c r="AI38" s="102"/>
      <c r="AJ38" s="102"/>
      <c r="AK38" s="102"/>
      <c r="AL38" s="102"/>
      <c r="AM38" s="102"/>
      <c r="AN38" s="102"/>
      <c r="AO38" s="102"/>
    </row>
    <row r="39" spans="1:31" ht="72" customHeight="1">
      <c r="A39" s="395"/>
      <c r="B39" s="562"/>
      <c r="C39" s="103" t="s">
        <v>10</v>
      </c>
      <c r="D39" s="104">
        <v>0.08</v>
      </c>
      <c r="E39" s="104">
        <v>0.08</v>
      </c>
      <c r="F39" s="104">
        <v>0.08</v>
      </c>
      <c r="G39" s="104">
        <v>0.08</v>
      </c>
      <c r="H39" s="104"/>
      <c r="I39" s="104"/>
      <c r="J39" s="104"/>
      <c r="K39" s="104"/>
      <c r="L39" s="104"/>
      <c r="M39" s="104"/>
      <c r="N39" s="104"/>
      <c r="O39" s="104"/>
      <c r="P39" s="105">
        <f>SUM(D39:O39)</f>
        <v>0.32</v>
      </c>
      <c r="Q39" s="399"/>
      <c r="R39" s="400"/>
      <c r="S39" s="400"/>
      <c r="T39" s="400"/>
      <c r="U39" s="400"/>
      <c r="V39" s="400"/>
      <c r="W39" s="400"/>
      <c r="X39" s="400"/>
      <c r="Y39" s="400"/>
      <c r="Z39" s="400"/>
      <c r="AA39" s="400"/>
      <c r="AB39" s="400"/>
      <c r="AC39" s="400"/>
      <c r="AD39" s="564"/>
      <c r="AE39" s="101"/>
    </row>
    <row r="40" ht="15">
      <c r="A40" s="52" t="s">
        <v>296</v>
      </c>
    </row>
    <row r="43" spans="4:15" ht="15">
      <c r="D43" s="337"/>
      <c r="E43" s="337"/>
      <c r="F43" s="337"/>
      <c r="G43" s="337"/>
      <c r="H43" s="337"/>
      <c r="I43" s="337"/>
      <c r="J43" s="337"/>
      <c r="K43" s="337"/>
      <c r="L43" s="337"/>
      <c r="M43" s="337"/>
      <c r="N43" s="337"/>
      <c r="O43" s="337"/>
    </row>
  </sheetData>
  <sheetProtection/>
  <mergeCells count="71">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39">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2" zoomScaleNormal="62" workbookViewId="0" topLeftCell="H25">
      <selection activeCell="M23" sqref="M23"/>
    </sheetView>
  </sheetViews>
  <sheetFormatPr defaultColWidth="10.8515625" defaultRowHeight="15"/>
  <cols>
    <col min="1" max="1" width="38.421875" style="52" customWidth="1"/>
    <col min="2" max="2" width="15.421875" style="52" customWidth="1"/>
    <col min="3" max="3" width="20.7109375" style="52" customWidth="1"/>
    <col min="4" max="4" width="17.28125" style="52" customWidth="1"/>
    <col min="5" max="6" width="20.7109375" style="52" customWidth="1"/>
    <col min="7" max="7" width="18.00390625" style="52" customWidth="1"/>
    <col min="8" max="9" width="18.421875" style="52" customWidth="1"/>
    <col min="10" max="10" width="18.140625" style="52" customWidth="1"/>
    <col min="11"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40"/>
      <c r="B1" s="543" t="s">
        <v>16</v>
      </c>
      <c r="C1" s="544"/>
      <c r="D1" s="544"/>
      <c r="E1" s="544"/>
      <c r="F1" s="544"/>
      <c r="G1" s="544"/>
      <c r="H1" s="544"/>
      <c r="I1" s="544"/>
      <c r="J1" s="544"/>
      <c r="K1" s="544"/>
      <c r="L1" s="544"/>
      <c r="M1" s="544"/>
      <c r="N1" s="544"/>
      <c r="O1" s="544"/>
      <c r="P1" s="544"/>
      <c r="Q1" s="544"/>
      <c r="R1" s="544"/>
      <c r="S1" s="544"/>
      <c r="T1" s="544"/>
      <c r="U1" s="544"/>
      <c r="V1" s="544"/>
      <c r="W1" s="544"/>
      <c r="X1" s="544"/>
      <c r="Y1" s="544"/>
      <c r="Z1" s="544"/>
      <c r="AA1" s="545"/>
      <c r="AB1" s="546" t="s">
        <v>18</v>
      </c>
      <c r="AC1" s="547"/>
      <c r="AD1" s="548"/>
    </row>
    <row r="2" spans="1:30" ht="30.75" customHeight="1">
      <c r="A2" s="541"/>
      <c r="B2" s="549" t="s">
        <v>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1"/>
      <c r="AB2" s="552" t="s">
        <v>440</v>
      </c>
      <c r="AC2" s="553"/>
      <c r="AD2" s="554"/>
    </row>
    <row r="3" spans="1:30" ht="24" customHeight="1">
      <c r="A3" s="541"/>
      <c r="B3" s="555" t="s">
        <v>297</v>
      </c>
      <c r="C3" s="556"/>
      <c r="D3" s="556"/>
      <c r="E3" s="556"/>
      <c r="F3" s="556"/>
      <c r="G3" s="556"/>
      <c r="H3" s="556"/>
      <c r="I3" s="556"/>
      <c r="J3" s="556"/>
      <c r="K3" s="556"/>
      <c r="L3" s="556"/>
      <c r="M3" s="556"/>
      <c r="N3" s="556"/>
      <c r="O3" s="556"/>
      <c r="P3" s="556"/>
      <c r="Q3" s="556"/>
      <c r="R3" s="556"/>
      <c r="S3" s="556"/>
      <c r="T3" s="556"/>
      <c r="U3" s="556"/>
      <c r="V3" s="556"/>
      <c r="W3" s="556"/>
      <c r="X3" s="556"/>
      <c r="Y3" s="556"/>
      <c r="Z3" s="556"/>
      <c r="AA3" s="557"/>
      <c r="AB3" s="552" t="s">
        <v>441</v>
      </c>
      <c r="AC3" s="553"/>
      <c r="AD3" s="554"/>
    </row>
    <row r="4" spans="1:30" ht="15.75" customHeight="1" thickBot="1">
      <c r="A4" s="542"/>
      <c r="B4" s="558"/>
      <c r="C4" s="559"/>
      <c r="D4" s="559"/>
      <c r="E4" s="559"/>
      <c r="F4" s="559"/>
      <c r="G4" s="559"/>
      <c r="H4" s="559"/>
      <c r="I4" s="559"/>
      <c r="J4" s="559"/>
      <c r="K4" s="559"/>
      <c r="L4" s="559"/>
      <c r="M4" s="559"/>
      <c r="N4" s="559"/>
      <c r="O4" s="559"/>
      <c r="P4" s="559"/>
      <c r="Q4" s="559"/>
      <c r="R4" s="559"/>
      <c r="S4" s="559"/>
      <c r="T4" s="559"/>
      <c r="U4" s="559"/>
      <c r="V4" s="559"/>
      <c r="W4" s="559"/>
      <c r="X4" s="559"/>
      <c r="Y4" s="559"/>
      <c r="Z4" s="559"/>
      <c r="AA4" s="560"/>
      <c r="AB4" s="529" t="s">
        <v>177</v>
      </c>
      <c r="AC4" s="530"/>
      <c r="AD4" s="53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8" t="s">
        <v>295</v>
      </c>
      <c r="B7" s="499"/>
      <c r="C7" s="504" t="s">
        <v>42</v>
      </c>
      <c r="D7" s="483" t="s">
        <v>71</v>
      </c>
      <c r="E7" s="507"/>
      <c r="F7" s="507"/>
      <c r="G7" s="507"/>
      <c r="H7" s="484"/>
      <c r="I7" s="532">
        <v>44686</v>
      </c>
      <c r="J7" s="533"/>
      <c r="K7" s="483" t="s">
        <v>67</v>
      </c>
      <c r="L7" s="484"/>
      <c r="M7" s="538" t="s">
        <v>70</v>
      </c>
      <c r="N7" s="539"/>
      <c r="O7" s="519"/>
      <c r="P7" s="520"/>
      <c r="Q7" s="56"/>
      <c r="R7" s="56"/>
      <c r="S7" s="56"/>
      <c r="T7" s="56"/>
      <c r="U7" s="56"/>
      <c r="V7" s="56"/>
      <c r="W7" s="56"/>
      <c r="X7" s="56"/>
      <c r="Y7" s="56"/>
      <c r="Z7" s="57"/>
      <c r="AA7" s="56"/>
      <c r="AB7" s="56"/>
      <c r="AC7" s="62"/>
      <c r="AD7" s="63"/>
      <c r="AE7" s="226"/>
    </row>
    <row r="8" spans="1:31" s="227" customFormat="1" ht="15">
      <c r="A8" s="500"/>
      <c r="B8" s="501"/>
      <c r="C8" s="505"/>
      <c r="D8" s="485"/>
      <c r="E8" s="508"/>
      <c r="F8" s="508"/>
      <c r="G8" s="508"/>
      <c r="H8" s="486"/>
      <c r="I8" s="534"/>
      <c r="J8" s="535"/>
      <c r="K8" s="485"/>
      <c r="L8" s="486"/>
      <c r="M8" s="521" t="s">
        <v>68</v>
      </c>
      <c r="N8" s="522"/>
      <c r="O8" s="523"/>
      <c r="P8" s="524"/>
      <c r="Q8" s="56"/>
      <c r="R8" s="56"/>
      <c r="S8" s="56"/>
      <c r="T8" s="56"/>
      <c r="U8" s="56"/>
      <c r="V8" s="56"/>
      <c r="W8" s="56"/>
      <c r="X8" s="56"/>
      <c r="Y8" s="56"/>
      <c r="Z8" s="57"/>
      <c r="AA8" s="56"/>
      <c r="AB8" s="56"/>
      <c r="AC8" s="62"/>
      <c r="AD8" s="63"/>
      <c r="AE8" s="226"/>
    </row>
    <row r="9" spans="1:31" s="227" customFormat="1" ht="23.25" thickBot="1">
      <c r="A9" s="502"/>
      <c r="B9" s="503"/>
      <c r="C9" s="506"/>
      <c r="D9" s="487"/>
      <c r="E9" s="509"/>
      <c r="F9" s="509"/>
      <c r="G9" s="509"/>
      <c r="H9" s="488"/>
      <c r="I9" s="536"/>
      <c r="J9" s="537"/>
      <c r="K9" s="487"/>
      <c r="L9" s="488"/>
      <c r="M9" s="525" t="s">
        <v>69</v>
      </c>
      <c r="N9" s="526"/>
      <c r="O9" s="527" t="s">
        <v>412</v>
      </c>
      <c r="P9" s="528"/>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83" t="s">
        <v>0</v>
      </c>
      <c r="B11" s="484"/>
      <c r="C11" s="489" t="s">
        <v>413</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85"/>
      <c r="B12" s="486"/>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87"/>
      <c r="B13" s="488"/>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4" t="s">
        <v>77</v>
      </c>
      <c r="B15" s="475"/>
      <c r="C15" s="510" t="s">
        <v>414</v>
      </c>
      <c r="D15" s="511"/>
      <c r="E15" s="511"/>
      <c r="F15" s="511"/>
      <c r="G15" s="511"/>
      <c r="H15" s="511"/>
      <c r="I15" s="511"/>
      <c r="J15" s="511"/>
      <c r="K15" s="512"/>
      <c r="L15" s="513" t="s">
        <v>73</v>
      </c>
      <c r="M15" s="514"/>
      <c r="N15" s="514"/>
      <c r="O15" s="514"/>
      <c r="P15" s="514"/>
      <c r="Q15" s="515"/>
      <c r="R15" s="516" t="s">
        <v>415</v>
      </c>
      <c r="S15" s="517"/>
      <c r="T15" s="517"/>
      <c r="U15" s="517"/>
      <c r="V15" s="517"/>
      <c r="W15" s="517"/>
      <c r="X15" s="518"/>
      <c r="Y15" s="513" t="s">
        <v>72</v>
      </c>
      <c r="Z15" s="515"/>
      <c r="AA15" s="470" t="s">
        <v>416</v>
      </c>
      <c r="AB15" s="471"/>
      <c r="AC15" s="471"/>
      <c r="AD15" s="472"/>
    </row>
    <row r="16" spans="1:30" ht="9" customHeight="1" thickBot="1">
      <c r="A16" s="61"/>
      <c r="B16" s="56"/>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75"/>
      <c r="AD16" s="76"/>
    </row>
    <row r="17" spans="1:30" s="78" customFormat="1" ht="37.5" customHeight="1" thickBot="1">
      <c r="A17" s="474" t="s">
        <v>79</v>
      </c>
      <c r="B17" s="475"/>
      <c r="C17" s="476" t="s">
        <v>439</v>
      </c>
      <c r="D17" s="477"/>
      <c r="E17" s="477"/>
      <c r="F17" s="477"/>
      <c r="G17" s="477"/>
      <c r="H17" s="477"/>
      <c r="I17" s="477"/>
      <c r="J17" s="477"/>
      <c r="K17" s="477"/>
      <c r="L17" s="477"/>
      <c r="M17" s="477"/>
      <c r="N17" s="477"/>
      <c r="O17" s="477"/>
      <c r="P17" s="477"/>
      <c r="Q17" s="478"/>
      <c r="R17" s="461" t="s">
        <v>395</v>
      </c>
      <c r="S17" s="462"/>
      <c r="T17" s="462"/>
      <c r="U17" s="462"/>
      <c r="V17" s="463"/>
      <c r="W17" s="479"/>
      <c r="X17" s="480"/>
      <c r="Y17" s="462" t="s">
        <v>15</v>
      </c>
      <c r="Z17" s="462"/>
      <c r="AA17" s="462"/>
      <c r="AB17" s="463"/>
      <c r="AC17" s="481"/>
      <c r="AD17" s="48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397</v>
      </c>
      <c r="D20" s="465"/>
      <c r="E20" s="465"/>
      <c r="F20" s="465"/>
      <c r="G20" s="465"/>
      <c r="H20" s="465"/>
      <c r="I20" s="465"/>
      <c r="J20" s="465"/>
      <c r="K20" s="465"/>
      <c r="L20" s="465"/>
      <c r="M20" s="465"/>
      <c r="N20" s="465"/>
      <c r="O20" s="465"/>
      <c r="P20" s="466"/>
      <c r="Q20" s="467" t="s">
        <v>398</v>
      </c>
      <c r="R20" s="468"/>
      <c r="S20" s="468"/>
      <c r="T20" s="468"/>
      <c r="U20" s="468"/>
      <c r="V20" s="468"/>
      <c r="W20" s="468"/>
      <c r="X20" s="468"/>
      <c r="Y20" s="468"/>
      <c r="Z20" s="468"/>
      <c r="AA20" s="468"/>
      <c r="AB20" s="468"/>
      <c r="AC20" s="468"/>
      <c r="AD20" s="469"/>
      <c r="AE20" s="86"/>
      <c r="AF20" s="86"/>
    </row>
    <row r="21" spans="1:32" ht="31.5" customHeight="1" thickBot="1">
      <c r="A21" s="61"/>
      <c r="B21" s="56"/>
      <c r="C21" s="223" t="s">
        <v>39</v>
      </c>
      <c r="D21" s="224" t="s">
        <v>40</v>
      </c>
      <c r="E21" s="224" t="s">
        <v>41</v>
      </c>
      <c r="F21" s="224" t="s">
        <v>42</v>
      </c>
      <c r="G21" s="224" t="s">
        <v>43</v>
      </c>
      <c r="H21" s="224" t="s">
        <v>44</v>
      </c>
      <c r="I21" s="224" t="s">
        <v>45</v>
      </c>
      <c r="J21" s="224" t="s">
        <v>46</v>
      </c>
      <c r="K21" s="224" t="s">
        <v>47</v>
      </c>
      <c r="L21" s="224" t="s">
        <v>48</v>
      </c>
      <c r="M21" s="224" t="s">
        <v>49</v>
      </c>
      <c r="N21" s="224" t="s">
        <v>50</v>
      </c>
      <c r="O21" s="224" t="s">
        <v>8</v>
      </c>
      <c r="P21" s="225" t="s">
        <v>403</v>
      </c>
      <c r="Q21" s="223" t="s">
        <v>39</v>
      </c>
      <c r="R21" s="224" t="s">
        <v>40</v>
      </c>
      <c r="S21" s="224" t="s">
        <v>41</v>
      </c>
      <c r="T21" s="224" t="s">
        <v>42</v>
      </c>
      <c r="U21" s="224" t="s">
        <v>43</v>
      </c>
      <c r="V21" s="224" t="s">
        <v>44</v>
      </c>
      <c r="W21" s="224" t="s">
        <v>45</v>
      </c>
      <c r="X21" s="224" t="s">
        <v>46</v>
      </c>
      <c r="Y21" s="224" t="s">
        <v>47</v>
      </c>
      <c r="Z21" s="224" t="s">
        <v>48</v>
      </c>
      <c r="AA21" s="224" t="s">
        <v>49</v>
      </c>
      <c r="AB21" s="224" t="s">
        <v>50</v>
      </c>
      <c r="AC21" s="224" t="s">
        <v>8</v>
      </c>
      <c r="AD21" s="225" t="s">
        <v>403</v>
      </c>
      <c r="AE21" s="4"/>
      <c r="AF21" s="4"/>
    </row>
    <row r="22" spans="1:32" ht="31.5" customHeight="1">
      <c r="A22" s="402" t="s">
        <v>399</v>
      </c>
      <c r="B22" s="407"/>
      <c r="C22" s="197">
        <v>10108600</v>
      </c>
      <c r="D22" s="191">
        <f>-5222400-2633400</f>
        <v>-7855800</v>
      </c>
      <c r="E22" s="191"/>
      <c r="F22" s="191"/>
      <c r="G22" s="195"/>
      <c r="H22" s="195"/>
      <c r="I22" s="195"/>
      <c r="J22" s="195"/>
      <c r="K22" s="195"/>
      <c r="L22" s="195"/>
      <c r="M22" s="195"/>
      <c r="N22" s="345"/>
      <c r="O22" s="195">
        <f>SUM(C22:N22)</f>
        <v>2252800</v>
      </c>
      <c r="P22" s="198"/>
      <c r="Q22" s="197"/>
      <c r="R22" s="195"/>
      <c r="S22" s="195"/>
      <c r="T22" s="195"/>
      <c r="U22" s="195"/>
      <c r="V22" s="195"/>
      <c r="W22" s="195"/>
      <c r="X22" s="195"/>
      <c r="Y22" s="195"/>
      <c r="Z22" s="195"/>
      <c r="AA22" s="195"/>
      <c r="AB22" s="195"/>
      <c r="AC22" s="195">
        <f>SUM(Q22:AB22)</f>
        <v>0</v>
      </c>
      <c r="AD22" s="345"/>
      <c r="AE22" s="4"/>
      <c r="AF22" s="4"/>
    </row>
    <row r="23" spans="1:32" ht="31.5" customHeight="1">
      <c r="A23" s="403" t="s">
        <v>400</v>
      </c>
      <c r="B23" s="391"/>
      <c r="C23" s="331"/>
      <c r="D23" s="370">
        <v>-5222400</v>
      </c>
      <c r="E23" s="369">
        <v>-2633400</v>
      </c>
      <c r="F23" s="332"/>
      <c r="G23" s="332"/>
      <c r="H23" s="332"/>
      <c r="I23" s="332"/>
      <c r="J23" s="332"/>
      <c r="K23" s="332"/>
      <c r="L23" s="332"/>
      <c r="M23" s="332"/>
      <c r="N23" s="200">
        <f>_xlfn.IFERROR(M23/M22,0)</f>
        <v>0</v>
      </c>
      <c r="O23" s="332"/>
      <c r="P23" s="196"/>
      <c r="Q23" s="192"/>
      <c r="R23" s="191"/>
      <c r="S23" s="191"/>
      <c r="T23" s="191"/>
      <c r="U23" s="191"/>
      <c r="V23" s="191"/>
      <c r="W23" s="191"/>
      <c r="X23" s="191"/>
      <c r="Y23" s="191"/>
      <c r="Z23" s="191"/>
      <c r="AA23" s="191"/>
      <c r="AB23" s="191"/>
      <c r="AC23" s="191">
        <f>SUM(Q23:AB23)</f>
        <v>0</v>
      </c>
      <c r="AD23" s="200">
        <f>_xlfn.IFERROR(AC23/AC22,0)</f>
        <v>0</v>
      </c>
      <c r="AE23" s="4"/>
      <c r="AF23" s="4"/>
    </row>
    <row r="24" spans="1:32" ht="31.5" customHeight="1">
      <c r="A24" s="403" t="s">
        <v>401</v>
      </c>
      <c r="B24" s="391"/>
      <c r="C24" s="191">
        <v>2252800</v>
      </c>
      <c r="E24" s="191"/>
      <c r="F24" s="191"/>
      <c r="G24" s="191"/>
      <c r="H24" s="191"/>
      <c r="I24" s="191"/>
      <c r="J24" s="191"/>
      <c r="K24" s="191"/>
      <c r="L24" s="191"/>
      <c r="M24" s="191"/>
      <c r="N24" s="346"/>
      <c r="O24" s="191">
        <f>SUM(C24:N24)</f>
        <v>2252800</v>
      </c>
      <c r="P24" s="196"/>
      <c r="Q24" s="192"/>
      <c r="R24" s="191"/>
      <c r="S24" s="191"/>
      <c r="T24" s="191"/>
      <c r="U24" s="191"/>
      <c r="V24" s="191"/>
      <c r="W24" s="191"/>
      <c r="X24" s="191"/>
      <c r="Y24" s="191"/>
      <c r="Z24" s="191"/>
      <c r="AA24" s="191"/>
      <c r="AB24" s="191"/>
      <c r="AC24" s="191">
        <f>SUM(Q24:AB24)</f>
        <v>0</v>
      </c>
      <c r="AD24" s="346"/>
      <c r="AE24" s="4"/>
      <c r="AF24" s="4"/>
    </row>
    <row r="25" spans="1:32" ht="31.5" customHeight="1" thickBot="1">
      <c r="A25" s="450" t="s">
        <v>402</v>
      </c>
      <c r="B25" s="451"/>
      <c r="C25" s="193">
        <v>2252800</v>
      </c>
      <c r="D25" s="194"/>
      <c r="E25" s="194"/>
      <c r="F25" s="194"/>
      <c r="G25" s="194"/>
      <c r="H25" s="194"/>
      <c r="I25" s="194"/>
      <c r="J25" s="194"/>
      <c r="K25" s="194"/>
      <c r="L25" s="194"/>
      <c r="M25" s="194"/>
      <c r="N25" s="201">
        <f>_xlfn.IFERROR(M25/M24,0)</f>
        <v>0</v>
      </c>
      <c r="O25" s="194">
        <f>SUM(C25:N25)</f>
        <v>2252800</v>
      </c>
      <c r="P25" s="199">
        <f>_xlfn.IFERROR(O25/(SUMIF(C25:N25,"&gt;0",C24:N24))," ")</f>
        <v>1</v>
      </c>
      <c r="Q25" s="193"/>
      <c r="R25" s="194"/>
      <c r="S25" s="194"/>
      <c r="T25" s="194"/>
      <c r="U25" s="194"/>
      <c r="V25" s="194"/>
      <c r="W25" s="194"/>
      <c r="X25" s="194"/>
      <c r="Y25" s="194"/>
      <c r="Z25" s="194"/>
      <c r="AA25" s="194"/>
      <c r="AB25" s="194"/>
      <c r="AC25" s="194">
        <f>SUM(Q25:AB25)</f>
        <v>0</v>
      </c>
      <c r="AD25" s="201">
        <f>_xlfn.IFERROR(AC25/AC24,0)</f>
        <v>0</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row>
    <row r="28" spans="1:30" ht="15" customHeight="1">
      <c r="A28" s="456" t="s">
        <v>191</v>
      </c>
      <c r="B28" s="458" t="s">
        <v>6</v>
      </c>
      <c r="C28" s="459"/>
      <c r="D28" s="391" t="s">
        <v>7</v>
      </c>
      <c r="E28" s="410"/>
      <c r="F28" s="410"/>
      <c r="G28" s="410"/>
      <c r="H28" s="410"/>
      <c r="I28" s="410"/>
      <c r="J28" s="410"/>
      <c r="K28" s="410"/>
      <c r="L28" s="410"/>
      <c r="M28" s="410"/>
      <c r="N28" s="410"/>
      <c r="O28" s="460"/>
      <c r="P28" s="390" t="s">
        <v>8</v>
      </c>
      <c r="Q28" s="390" t="s">
        <v>84</v>
      </c>
      <c r="R28" s="390"/>
      <c r="S28" s="390"/>
      <c r="T28" s="390"/>
      <c r="U28" s="390"/>
      <c r="V28" s="390"/>
      <c r="W28" s="390"/>
      <c r="X28" s="390"/>
      <c r="Y28" s="390"/>
      <c r="Z28" s="390"/>
      <c r="AA28" s="390"/>
      <c r="AB28" s="390"/>
      <c r="AC28" s="390"/>
      <c r="AD28" s="448"/>
    </row>
    <row r="29" spans="1:30" ht="27" customHeight="1">
      <c r="A29" s="457"/>
      <c r="B29" s="415"/>
      <c r="C29" s="449"/>
      <c r="D29" s="222" t="s">
        <v>39</v>
      </c>
      <c r="E29" s="222" t="s">
        <v>40</v>
      </c>
      <c r="F29" s="222" t="s">
        <v>41</v>
      </c>
      <c r="G29" s="222" t="s">
        <v>42</v>
      </c>
      <c r="H29" s="222" t="s">
        <v>43</v>
      </c>
      <c r="I29" s="222" t="s">
        <v>44</v>
      </c>
      <c r="J29" s="222" t="s">
        <v>45</v>
      </c>
      <c r="K29" s="222" t="s">
        <v>46</v>
      </c>
      <c r="L29" s="222" t="s">
        <v>47</v>
      </c>
      <c r="M29" s="222" t="s">
        <v>48</v>
      </c>
      <c r="N29" s="222" t="s">
        <v>49</v>
      </c>
      <c r="O29" s="222" t="s">
        <v>50</v>
      </c>
      <c r="P29" s="460"/>
      <c r="Q29" s="390"/>
      <c r="R29" s="390"/>
      <c r="S29" s="390"/>
      <c r="T29" s="390"/>
      <c r="U29" s="390"/>
      <c r="V29" s="390"/>
      <c r="W29" s="390"/>
      <c r="X29" s="390"/>
      <c r="Y29" s="390"/>
      <c r="Z29" s="390"/>
      <c r="AA29" s="390"/>
      <c r="AB29" s="390"/>
      <c r="AC29" s="390"/>
      <c r="AD29" s="448"/>
    </row>
    <row r="30" spans="1:30" ht="42" customHeight="1" thickBot="1">
      <c r="A30" s="88"/>
      <c r="B30" s="440"/>
      <c r="C30" s="441"/>
      <c r="D30" s="92"/>
      <c r="E30" s="92"/>
      <c r="F30" s="92"/>
      <c r="G30" s="92"/>
      <c r="H30" s="92"/>
      <c r="I30" s="92"/>
      <c r="J30" s="92"/>
      <c r="K30" s="92"/>
      <c r="L30" s="92"/>
      <c r="M30" s="92"/>
      <c r="N30" s="92"/>
      <c r="O30" s="92"/>
      <c r="P30" s="89">
        <f>SUM(D30:O30)</f>
        <v>0</v>
      </c>
      <c r="Q30" s="442"/>
      <c r="R30" s="442"/>
      <c r="S30" s="442"/>
      <c r="T30" s="442"/>
      <c r="U30" s="442"/>
      <c r="V30" s="442"/>
      <c r="W30" s="442"/>
      <c r="X30" s="442"/>
      <c r="Y30" s="442"/>
      <c r="Z30" s="442"/>
      <c r="AA30" s="442"/>
      <c r="AB30" s="442"/>
      <c r="AC30" s="442"/>
      <c r="AD30" s="443"/>
    </row>
    <row r="31" spans="1:30" ht="45" customHeight="1">
      <c r="A31" s="444" t="s">
        <v>294</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6"/>
    </row>
    <row r="32" spans="1:41" ht="22.5" customHeight="1">
      <c r="A32" s="403" t="s">
        <v>192</v>
      </c>
      <c r="B32" s="390" t="s">
        <v>62</v>
      </c>
      <c r="C32" s="390" t="s">
        <v>6</v>
      </c>
      <c r="D32" s="390" t="s">
        <v>60</v>
      </c>
      <c r="E32" s="390"/>
      <c r="F32" s="390"/>
      <c r="G32" s="390"/>
      <c r="H32" s="390"/>
      <c r="I32" s="390"/>
      <c r="J32" s="390"/>
      <c r="K32" s="390"/>
      <c r="L32" s="390"/>
      <c r="M32" s="390"/>
      <c r="N32" s="390"/>
      <c r="O32" s="390"/>
      <c r="P32" s="390"/>
      <c r="Q32" s="390" t="s">
        <v>85</v>
      </c>
      <c r="R32" s="390"/>
      <c r="S32" s="390"/>
      <c r="T32" s="390"/>
      <c r="U32" s="390"/>
      <c r="V32" s="390"/>
      <c r="W32" s="390"/>
      <c r="X32" s="390"/>
      <c r="Y32" s="390"/>
      <c r="Z32" s="390"/>
      <c r="AA32" s="390"/>
      <c r="AB32" s="390"/>
      <c r="AC32" s="390"/>
      <c r="AD32" s="448"/>
      <c r="AG32" s="90"/>
      <c r="AH32" s="90"/>
      <c r="AI32" s="90"/>
      <c r="AJ32" s="90"/>
      <c r="AK32" s="90"/>
      <c r="AL32" s="90"/>
      <c r="AM32" s="90"/>
      <c r="AN32" s="90"/>
      <c r="AO32" s="90"/>
    </row>
    <row r="33" spans="1:41" ht="22.5" customHeight="1">
      <c r="A33" s="403"/>
      <c r="B33" s="390"/>
      <c r="C33" s="447"/>
      <c r="D33" s="222" t="s">
        <v>39</v>
      </c>
      <c r="E33" s="222" t="s">
        <v>40</v>
      </c>
      <c r="F33" s="222" t="s">
        <v>41</v>
      </c>
      <c r="G33" s="222" t="s">
        <v>42</v>
      </c>
      <c r="H33" s="222" t="s">
        <v>43</v>
      </c>
      <c r="I33" s="222" t="s">
        <v>44</v>
      </c>
      <c r="J33" s="222" t="s">
        <v>45</v>
      </c>
      <c r="K33" s="222" t="s">
        <v>46</v>
      </c>
      <c r="L33" s="222" t="s">
        <v>47</v>
      </c>
      <c r="M33" s="222" t="s">
        <v>48</v>
      </c>
      <c r="N33" s="222" t="s">
        <v>49</v>
      </c>
      <c r="O33" s="222" t="s">
        <v>50</v>
      </c>
      <c r="P33" s="222" t="s">
        <v>8</v>
      </c>
      <c r="Q33" s="415" t="s">
        <v>80</v>
      </c>
      <c r="R33" s="416"/>
      <c r="S33" s="416"/>
      <c r="T33" s="416"/>
      <c r="U33" s="416"/>
      <c r="V33" s="449"/>
      <c r="W33" s="415" t="s">
        <v>81</v>
      </c>
      <c r="X33" s="416"/>
      <c r="Y33" s="416"/>
      <c r="Z33" s="449"/>
      <c r="AA33" s="415" t="s">
        <v>82</v>
      </c>
      <c r="AB33" s="416"/>
      <c r="AC33" s="416"/>
      <c r="AD33" s="417"/>
      <c r="AG33" s="90"/>
      <c r="AH33" s="90"/>
      <c r="AI33" s="90"/>
      <c r="AJ33" s="90"/>
      <c r="AK33" s="90"/>
      <c r="AL33" s="90"/>
      <c r="AM33" s="90"/>
      <c r="AN33" s="90"/>
      <c r="AO33" s="90"/>
    </row>
    <row r="34" spans="1:41" ht="33" customHeight="1">
      <c r="A34" s="575" t="s">
        <v>439</v>
      </c>
      <c r="B34" s="420"/>
      <c r="C34" s="93" t="s">
        <v>9</v>
      </c>
      <c r="D34" s="214"/>
      <c r="E34" s="214"/>
      <c r="F34" s="214"/>
      <c r="G34" s="214"/>
      <c r="H34" s="214"/>
      <c r="I34" s="214"/>
      <c r="J34" s="214"/>
      <c r="K34" s="214"/>
      <c r="L34" s="214"/>
      <c r="M34" s="214"/>
      <c r="N34" s="214"/>
      <c r="O34" s="214"/>
      <c r="P34" s="177">
        <f>SUM(D34:O34)</f>
        <v>0</v>
      </c>
      <c r="Q34" s="428"/>
      <c r="R34" s="429"/>
      <c r="S34" s="429"/>
      <c r="T34" s="429"/>
      <c r="U34" s="429"/>
      <c r="V34" s="430"/>
      <c r="W34" s="428"/>
      <c r="X34" s="429"/>
      <c r="Y34" s="429"/>
      <c r="Z34" s="430"/>
      <c r="AA34" s="428"/>
      <c r="AB34" s="429"/>
      <c r="AC34" s="429"/>
      <c r="AD34" s="577"/>
      <c r="AG34" s="90"/>
      <c r="AH34" s="90"/>
      <c r="AI34" s="90"/>
      <c r="AJ34" s="90"/>
      <c r="AK34" s="90"/>
      <c r="AL34" s="90"/>
      <c r="AM34" s="90"/>
      <c r="AN34" s="90"/>
      <c r="AO34" s="90"/>
    </row>
    <row r="35" spans="1:41" ht="33.75" customHeight="1" thickBot="1">
      <c r="A35" s="576"/>
      <c r="B35" s="421"/>
      <c r="C35" s="94" t="s">
        <v>10</v>
      </c>
      <c r="D35" s="95"/>
      <c r="E35" s="95"/>
      <c r="F35" s="95"/>
      <c r="G35" s="96"/>
      <c r="H35" s="96"/>
      <c r="I35" s="96"/>
      <c r="J35" s="96"/>
      <c r="K35" s="96"/>
      <c r="L35" s="96"/>
      <c r="M35" s="96"/>
      <c r="N35" s="96"/>
      <c r="O35" s="96"/>
      <c r="P35" s="178">
        <f>SUM(D35:O35)</f>
        <v>0</v>
      </c>
      <c r="Q35" s="431"/>
      <c r="R35" s="432"/>
      <c r="S35" s="432"/>
      <c r="T35" s="432"/>
      <c r="U35" s="432"/>
      <c r="V35" s="433"/>
      <c r="W35" s="431"/>
      <c r="X35" s="432"/>
      <c r="Y35" s="432"/>
      <c r="Z35" s="433"/>
      <c r="AA35" s="431"/>
      <c r="AB35" s="432"/>
      <c r="AC35" s="432"/>
      <c r="AD35" s="578"/>
      <c r="AE35" s="50"/>
      <c r="AF35" s="97"/>
      <c r="AG35" s="90"/>
      <c r="AH35" s="90"/>
      <c r="AI35" s="90"/>
      <c r="AJ35" s="90"/>
      <c r="AK35" s="90"/>
      <c r="AL35" s="90"/>
      <c r="AM35" s="90"/>
      <c r="AN35" s="90"/>
      <c r="AO35" s="90"/>
    </row>
    <row r="36" spans="1:41" ht="25.5" customHeight="1">
      <c r="A36" s="402" t="s">
        <v>193</v>
      </c>
      <c r="B36" s="404" t="s">
        <v>61</v>
      </c>
      <c r="C36" s="406" t="s">
        <v>11</v>
      </c>
      <c r="D36" s="406"/>
      <c r="E36" s="406"/>
      <c r="F36" s="406"/>
      <c r="G36" s="406"/>
      <c r="H36" s="406"/>
      <c r="I36" s="406"/>
      <c r="J36" s="406"/>
      <c r="K36" s="406"/>
      <c r="L36" s="406"/>
      <c r="M36" s="406"/>
      <c r="N36" s="406"/>
      <c r="O36" s="406"/>
      <c r="P36" s="406"/>
      <c r="Q36" s="407" t="s">
        <v>78</v>
      </c>
      <c r="R36" s="408"/>
      <c r="S36" s="408"/>
      <c r="T36" s="408"/>
      <c r="U36" s="408"/>
      <c r="V36" s="408"/>
      <c r="W36" s="408"/>
      <c r="X36" s="408"/>
      <c r="Y36" s="408"/>
      <c r="Z36" s="408"/>
      <c r="AA36" s="408"/>
      <c r="AB36" s="408"/>
      <c r="AC36" s="408"/>
      <c r="AD36" s="409"/>
      <c r="AG36" s="90"/>
      <c r="AH36" s="90"/>
      <c r="AI36" s="90"/>
      <c r="AJ36" s="90"/>
      <c r="AK36" s="90"/>
      <c r="AL36" s="90"/>
      <c r="AM36" s="90"/>
      <c r="AN36" s="90"/>
      <c r="AO36" s="90"/>
    </row>
    <row r="37" spans="1:41" ht="25.5" customHeight="1">
      <c r="A37" s="403"/>
      <c r="B37" s="405"/>
      <c r="C37" s="222" t="s">
        <v>12</v>
      </c>
      <c r="D37" s="222" t="s">
        <v>36</v>
      </c>
      <c r="E37" s="222" t="s">
        <v>37</v>
      </c>
      <c r="F37" s="222" t="s">
        <v>38</v>
      </c>
      <c r="G37" s="222" t="s">
        <v>51</v>
      </c>
      <c r="H37" s="222" t="s">
        <v>52</v>
      </c>
      <c r="I37" s="222" t="s">
        <v>53</v>
      </c>
      <c r="J37" s="222" t="s">
        <v>54</v>
      </c>
      <c r="K37" s="222" t="s">
        <v>55</v>
      </c>
      <c r="L37" s="222" t="s">
        <v>56</v>
      </c>
      <c r="M37" s="222" t="s">
        <v>57</v>
      </c>
      <c r="N37" s="222" t="s">
        <v>58</v>
      </c>
      <c r="O37" s="222" t="s">
        <v>59</v>
      </c>
      <c r="P37" s="222" t="s">
        <v>63</v>
      </c>
      <c r="Q37" s="391" t="s">
        <v>83</v>
      </c>
      <c r="R37" s="410"/>
      <c r="S37" s="410"/>
      <c r="T37" s="410"/>
      <c r="U37" s="410"/>
      <c r="V37" s="410"/>
      <c r="W37" s="410"/>
      <c r="X37" s="410"/>
      <c r="Y37" s="410"/>
      <c r="Z37" s="410"/>
      <c r="AA37" s="410"/>
      <c r="AB37" s="410"/>
      <c r="AC37" s="410"/>
      <c r="AD37" s="411"/>
      <c r="AG37" s="98"/>
      <c r="AH37" s="98"/>
      <c r="AI37" s="98"/>
      <c r="AJ37" s="98"/>
      <c r="AK37" s="98"/>
      <c r="AL37" s="98"/>
      <c r="AM37" s="98"/>
      <c r="AN37" s="98"/>
      <c r="AO37" s="98"/>
    </row>
    <row r="38" spans="1:41" ht="28.5" customHeight="1">
      <c r="A38" s="565"/>
      <c r="B38" s="567"/>
      <c r="C38" s="93" t="s">
        <v>9</v>
      </c>
      <c r="D38" s="214"/>
      <c r="E38" s="214"/>
      <c r="F38" s="214"/>
      <c r="G38" s="214"/>
      <c r="H38" s="214"/>
      <c r="I38" s="214"/>
      <c r="J38" s="214"/>
      <c r="K38" s="214"/>
      <c r="L38" s="214"/>
      <c r="M38" s="214"/>
      <c r="N38" s="214"/>
      <c r="O38" s="214"/>
      <c r="P38" s="100">
        <f>SUM(D38:O38)</f>
        <v>0</v>
      </c>
      <c r="Q38" s="569"/>
      <c r="R38" s="570"/>
      <c r="S38" s="570"/>
      <c r="T38" s="570"/>
      <c r="U38" s="570"/>
      <c r="V38" s="570"/>
      <c r="W38" s="570"/>
      <c r="X38" s="570"/>
      <c r="Y38" s="570"/>
      <c r="Z38" s="570"/>
      <c r="AA38" s="570"/>
      <c r="AB38" s="570"/>
      <c r="AC38" s="570"/>
      <c r="AD38" s="571"/>
      <c r="AE38" s="101"/>
      <c r="AG38" s="102"/>
      <c r="AH38" s="102"/>
      <c r="AI38" s="102"/>
      <c r="AJ38" s="102"/>
      <c r="AK38" s="102"/>
      <c r="AL38" s="102"/>
      <c r="AM38" s="102"/>
      <c r="AN38" s="102"/>
      <c r="AO38" s="102"/>
    </row>
    <row r="39" spans="1:31" ht="28.5" customHeight="1">
      <c r="A39" s="566"/>
      <c r="B39" s="568"/>
      <c r="C39" s="103" t="s">
        <v>10</v>
      </c>
      <c r="D39" s="104"/>
      <c r="E39" s="104"/>
      <c r="F39" s="104"/>
      <c r="G39" s="104"/>
      <c r="H39" s="104"/>
      <c r="I39" s="104"/>
      <c r="J39" s="104"/>
      <c r="K39" s="104"/>
      <c r="L39" s="104"/>
      <c r="M39" s="104"/>
      <c r="N39" s="104"/>
      <c r="O39" s="104"/>
      <c r="P39" s="105">
        <f>SUM(D39:O39)</f>
        <v>0</v>
      </c>
      <c r="Q39" s="572"/>
      <c r="R39" s="573"/>
      <c r="S39" s="573"/>
      <c r="T39" s="573"/>
      <c r="U39" s="573"/>
      <c r="V39" s="573"/>
      <c r="W39" s="573"/>
      <c r="X39" s="573"/>
      <c r="Y39" s="573"/>
      <c r="Z39" s="573"/>
      <c r="AA39" s="573"/>
      <c r="AB39" s="573"/>
      <c r="AC39" s="573"/>
      <c r="AD39" s="574"/>
      <c r="AE39" s="101"/>
    </row>
    <row r="40" ht="15">
      <c r="A40" s="52" t="s">
        <v>296</v>
      </c>
    </row>
  </sheetData>
  <sheetProtection/>
  <mergeCells count="7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C30">
      <selection activeCell="J41" sqref="J41"/>
    </sheetView>
  </sheetViews>
  <sheetFormatPr defaultColWidth="10.8515625" defaultRowHeight="15"/>
  <cols>
    <col min="1" max="1" width="38.421875" style="52" customWidth="1"/>
    <col min="2" max="2" width="15.421875" style="52" customWidth="1"/>
    <col min="3" max="3" width="20.7109375" style="52" customWidth="1"/>
    <col min="4" max="4" width="14.421875" style="52" customWidth="1"/>
    <col min="5" max="13" width="20.7109375" style="52" customWidth="1"/>
    <col min="14" max="14" width="16.00390625" style="52" customWidth="1"/>
    <col min="15" max="15" width="16.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40"/>
      <c r="B1" s="543" t="s">
        <v>16</v>
      </c>
      <c r="C1" s="544"/>
      <c r="D1" s="544"/>
      <c r="E1" s="544"/>
      <c r="F1" s="544"/>
      <c r="G1" s="544"/>
      <c r="H1" s="544"/>
      <c r="I1" s="544"/>
      <c r="J1" s="544"/>
      <c r="K1" s="544"/>
      <c r="L1" s="544"/>
      <c r="M1" s="544"/>
      <c r="N1" s="544"/>
      <c r="O1" s="544"/>
      <c r="P1" s="544"/>
      <c r="Q1" s="544"/>
      <c r="R1" s="544"/>
      <c r="S1" s="544"/>
      <c r="T1" s="544"/>
      <c r="U1" s="544"/>
      <c r="V1" s="544"/>
      <c r="W1" s="544"/>
      <c r="X1" s="544"/>
      <c r="Y1" s="544"/>
      <c r="Z1" s="544"/>
      <c r="AA1" s="545"/>
      <c r="AB1" s="546" t="s">
        <v>18</v>
      </c>
      <c r="AC1" s="547"/>
      <c r="AD1" s="548"/>
    </row>
    <row r="2" spans="1:30" ht="30.75" customHeight="1">
      <c r="A2" s="541"/>
      <c r="B2" s="549" t="s">
        <v>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1"/>
      <c r="AB2" s="552" t="s">
        <v>440</v>
      </c>
      <c r="AC2" s="553"/>
      <c r="AD2" s="554"/>
    </row>
    <row r="3" spans="1:30" ht="24" customHeight="1">
      <c r="A3" s="541"/>
      <c r="B3" s="555" t="s">
        <v>297</v>
      </c>
      <c r="C3" s="556"/>
      <c r="D3" s="556"/>
      <c r="E3" s="556"/>
      <c r="F3" s="556"/>
      <c r="G3" s="556"/>
      <c r="H3" s="556"/>
      <c r="I3" s="556"/>
      <c r="J3" s="556"/>
      <c r="K3" s="556"/>
      <c r="L3" s="556"/>
      <c r="M3" s="556"/>
      <c r="N3" s="556"/>
      <c r="O3" s="556"/>
      <c r="P3" s="556"/>
      <c r="Q3" s="556"/>
      <c r="R3" s="556"/>
      <c r="S3" s="556"/>
      <c r="T3" s="556"/>
      <c r="U3" s="556"/>
      <c r="V3" s="556"/>
      <c r="W3" s="556"/>
      <c r="X3" s="556"/>
      <c r="Y3" s="556"/>
      <c r="Z3" s="556"/>
      <c r="AA3" s="557"/>
      <c r="AB3" s="552" t="s">
        <v>441</v>
      </c>
      <c r="AC3" s="553"/>
      <c r="AD3" s="554"/>
    </row>
    <row r="4" spans="1:30" ht="15.75" customHeight="1" thickBot="1">
      <c r="A4" s="542"/>
      <c r="B4" s="558"/>
      <c r="C4" s="559"/>
      <c r="D4" s="559"/>
      <c r="E4" s="559"/>
      <c r="F4" s="559"/>
      <c r="G4" s="559"/>
      <c r="H4" s="559"/>
      <c r="I4" s="559"/>
      <c r="J4" s="559"/>
      <c r="K4" s="559"/>
      <c r="L4" s="559"/>
      <c r="M4" s="559"/>
      <c r="N4" s="559"/>
      <c r="O4" s="559"/>
      <c r="P4" s="559"/>
      <c r="Q4" s="559"/>
      <c r="R4" s="559"/>
      <c r="S4" s="559"/>
      <c r="T4" s="559"/>
      <c r="U4" s="559"/>
      <c r="V4" s="559"/>
      <c r="W4" s="559"/>
      <c r="X4" s="559"/>
      <c r="Y4" s="559"/>
      <c r="Z4" s="559"/>
      <c r="AA4" s="560"/>
      <c r="AB4" s="529" t="s">
        <v>177</v>
      </c>
      <c r="AC4" s="530"/>
      <c r="AD4" s="53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8" t="s">
        <v>295</v>
      </c>
      <c r="B7" s="499"/>
      <c r="C7" s="504" t="s">
        <v>42</v>
      </c>
      <c r="D7" s="483" t="s">
        <v>71</v>
      </c>
      <c r="E7" s="507"/>
      <c r="F7" s="507"/>
      <c r="G7" s="507"/>
      <c r="H7" s="484"/>
      <c r="I7" s="532">
        <v>44686</v>
      </c>
      <c r="J7" s="533"/>
      <c r="K7" s="483" t="s">
        <v>67</v>
      </c>
      <c r="L7" s="484"/>
      <c r="M7" s="538" t="s">
        <v>70</v>
      </c>
      <c r="N7" s="539"/>
      <c r="O7" s="519"/>
      <c r="P7" s="520"/>
      <c r="Q7" s="56"/>
      <c r="R7" s="56"/>
      <c r="S7" s="56"/>
      <c r="T7" s="56"/>
      <c r="U7" s="56"/>
      <c r="V7" s="56"/>
      <c r="W7" s="56"/>
      <c r="X7" s="56"/>
      <c r="Y7" s="56"/>
      <c r="Z7" s="57"/>
      <c r="AA7" s="56"/>
      <c r="AB7" s="56"/>
      <c r="AC7" s="62"/>
      <c r="AD7" s="63"/>
      <c r="AE7" s="226"/>
    </row>
    <row r="8" spans="1:31" s="227" customFormat="1" ht="15">
      <c r="A8" s="500"/>
      <c r="B8" s="501"/>
      <c r="C8" s="505"/>
      <c r="D8" s="485"/>
      <c r="E8" s="508"/>
      <c r="F8" s="508"/>
      <c r="G8" s="508"/>
      <c r="H8" s="486"/>
      <c r="I8" s="534"/>
      <c r="J8" s="535"/>
      <c r="K8" s="485"/>
      <c r="L8" s="486"/>
      <c r="M8" s="521" t="s">
        <v>68</v>
      </c>
      <c r="N8" s="522"/>
      <c r="O8" s="523"/>
      <c r="P8" s="524"/>
      <c r="Q8" s="56"/>
      <c r="R8" s="56"/>
      <c r="S8" s="56"/>
      <c r="T8" s="56"/>
      <c r="U8" s="56"/>
      <c r="V8" s="56"/>
      <c r="W8" s="56"/>
      <c r="X8" s="56"/>
      <c r="Y8" s="56"/>
      <c r="Z8" s="57"/>
      <c r="AA8" s="56"/>
      <c r="AB8" s="56"/>
      <c r="AC8" s="62"/>
      <c r="AD8" s="63"/>
      <c r="AE8" s="226"/>
    </row>
    <row r="9" spans="1:31" s="227" customFormat="1" ht="23.25" thickBot="1">
      <c r="A9" s="502"/>
      <c r="B9" s="503"/>
      <c r="C9" s="506"/>
      <c r="D9" s="487"/>
      <c r="E9" s="509"/>
      <c r="F9" s="509"/>
      <c r="G9" s="509"/>
      <c r="H9" s="488"/>
      <c r="I9" s="536"/>
      <c r="J9" s="537"/>
      <c r="K9" s="487"/>
      <c r="L9" s="488"/>
      <c r="M9" s="525" t="s">
        <v>69</v>
      </c>
      <c r="N9" s="526"/>
      <c r="O9" s="527" t="s">
        <v>412</v>
      </c>
      <c r="P9" s="528"/>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83" t="s">
        <v>0</v>
      </c>
      <c r="B11" s="484"/>
      <c r="C11" s="489" t="s">
        <v>413</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85"/>
      <c r="B12" s="486"/>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87"/>
      <c r="B13" s="488"/>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4" t="s">
        <v>77</v>
      </c>
      <c r="B15" s="475"/>
      <c r="C15" s="510" t="s">
        <v>414</v>
      </c>
      <c r="D15" s="511"/>
      <c r="E15" s="511"/>
      <c r="F15" s="511"/>
      <c r="G15" s="511"/>
      <c r="H15" s="511"/>
      <c r="I15" s="511"/>
      <c r="J15" s="511"/>
      <c r="K15" s="512"/>
      <c r="L15" s="513" t="s">
        <v>73</v>
      </c>
      <c r="M15" s="514"/>
      <c r="N15" s="514"/>
      <c r="O15" s="514"/>
      <c r="P15" s="514"/>
      <c r="Q15" s="515"/>
      <c r="R15" s="516" t="s">
        <v>415</v>
      </c>
      <c r="S15" s="517"/>
      <c r="T15" s="517"/>
      <c r="U15" s="517"/>
      <c r="V15" s="517"/>
      <c r="W15" s="517"/>
      <c r="X15" s="518"/>
      <c r="Y15" s="513" t="s">
        <v>72</v>
      </c>
      <c r="Z15" s="515"/>
      <c r="AA15" s="470" t="s">
        <v>416</v>
      </c>
      <c r="AB15" s="471"/>
      <c r="AC15" s="471"/>
      <c r="AD15" s="472"/>
    </row>
    <row r="16" spans="1:30" ht="9" customHeight="1" thickBot="1">
      <c r="A16" s="61"/>
      <c r="B16" s="56"/>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75"/>
      <c r="AD16" s="76"/>
    </row>
    <row r="17" spans="1:30" s="78" customFormat="1" ht="37.5" customHeight="1" thickBot="1">
      <c r="A17" s="474" t="s">
        <v>79</v>
      </c>
      <c r="B17" s="475"/>
      <c r="C17" s="476" t="s">
        <v>409</v>
      </c>
      <c r="D17" s="477"/>
      <c r="E17" s="477"/>
      <c r="F17" s="477"/>
      <c r="G17" s="477"/>
      <c r="H17" s="477"/>
      <c r="I17" s="477"/>
      <c r="J17" s="477"/>
      <c r="K17" s="477"/>
      <c r="L17" s="477"/>
      <c r="M17" s="477"/>
      <c r="N17" s="477"/>
      <c r="O17" s="477"/>
      <c r="P17" s="477"/>
      <c r="Q17" s="478"/>
      <c r="R17" s="461" t="s">
        <v>395</v>
      </c>
      <c r="S17" s="462"/>
      <c r="T17" s="462"/>
      <c r="U17" s="462"/>
      <c r="V17" s="463"/>
      <c r="W17" s="479" t="s">
        <v>471</v>
      </c>
      <c r="X17" s="480"/>
      <c r="Y17" s="462" t="s">
        <v>15</v>
      </c>
      <c r="Z17" s="462"/>
      <c r="AA17" s="462"/>
      <c r="AB17" s="463"/>
      <c r="AC17" s="481">
        <v>0.1</v>
      </c>
      <c r="AD17" s="48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397</v>
      </c>
      <c r="D20" s="465"/>
      <c r="E20" s="465"/>
      <c r="F20" s="465"/>
      <c r="G20" s="465"/>
      <c r="H20" s="465"/>
      <c r="I20" s="465"/>
      <c r="J20" s="465"/>
      <c r="K20" s="465"/>
      <c r="L20" s="465"/>
      <c r="M20" s="465"/>
      <c r="N20" s="465"/>
      <c r="O20" s="465"/>
      <c r="P20" s="466"/>
      <c r="Q20" s="467" t="s">
        <v>398</v>
      </c>
      <c r="R20" s="468"/>
      <c r="S20" s="468"/>
      <c r="T20" s="468"/>
      <c r="U20" s="468"/>
      <c r="V20" s="468"/>
      <c r="W20" s="468"/>
      <c r="X20" s="468"/>
      <c r="Y20" s="468"/>
      <c r="Z20" s="468"/>
      <c r="AA20" s="468"/>
      <c r="AB20" s="468"/>
      <c r="AC20" s="468"/>
      <c r="AD20" s="469"/>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403</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403</v>
      </c>
      <c r="AE21" s="4"/>
      <c r="AF21" s="4"/>
    </row>
    <row r="22" spans="1:32" ht="31.5" customHeight="1">
      <c r="A22" s="402" t="s">
        <v>399</v>
      </c>
      <c r="B22" s="407"/>
      <c r="C22" s="197">
        <v>8728929</v>
      </c>
      <c r="D22" s="191">
        <f>-5266800</f>
        <v>-5266800</v>
      </c>
      <c r="E22" s="191"/>
      <c r="F22" s="191"/>
      <c r="G22" s="195"/>
      <c r="H22" s="195"/>
      <c r="I22" s="195"/>
      <c r="J22" s="195"/>
      <c r="K22" s="195"/>
      <c r="L22" s="195"/>
      <c r="M22" s="195"/>
      <c r="N22" s="195"/>
      <c r="O22" s="195">
        <f>SUM(C22:N22)</f>
        <v>3462129</v>
      </c>
      <c r="P22" s="345"/>
      <c r="Q22" s="197">
        <v>1106233760</v>
      </c>
      <c r="R22" s="195"/>
      <c r="S22" s="195"/>
      <c r="T22" s="195"/>
      <c r="U22" s="195"/>
      <c r="V22" s="195">
        <v>77965440</v>
      </c>
      <c r="W22" s="195">
        <v>37802240</v>
      </c>
      <c r="X22" s="195"/>
      <c r="Y22" s="195"/>
      <c r="Z22" s="195"/>
      <c r="AA22" s="195"/>
      <c r="AB22" s="195"/>
      <c r="AC22" s="195">
        <f>SUM(Q22:AB22)</f>
        <v>1222001440</v>
      </c>
      <c r="AD22" s="345"/>
      <c r="AE22" s="4"/>
      <c r="AF22" s="4"/>
    </row>
    <row r="23" spans="1:32" ht="31.5" customHeight="1">
      <c r="A23" s="403" t="s">
        <v>400</v>
      </c>
      <c r="B23" s="391"/>
      <c r="C23" s="331"/>
      <c r="D23" s="332"/>
      <c r="E23" s="332">
        <v>-5266800</v>
      </c>
      <c r="F23" s="332"/>
      <c r="G23" s="332"/>
      <c r="H23" s="332"/>
      <c r="I23" s="332"/>
      <c r="J23" s="332"/>
      <c r="K23" s="332"/>
      <c r="L23" s="332"/>
      <c r="M23" s="332"/>
      <c r="N23" s="332"/>
      <c r="O23" s="332"/>
      <c r="P23" s="200">
        <f>_xlfn.IFERROR(O23/O22,0)</f>
        <v>0</v>
      </c>
      <c r="Q23" s="192">
        <v>1106233760</v>
      </c>
      <c r="R23" s="191"/>
      <c r="S23" s="371">
        <v>-6459828</v>
      </c>
      <c r="T23" s="371">
        <v>-1582000</v>
      </c>
      <c r="U23" s="191"/>
      <c r="V23" s="191"/>
      <c r="W23" s="191"/>
      <c r="X23" s="191"/>
      <c r="Y23" s="191"/>
      <c r="Z23" s="191"/>
      <c r="AA23" s="191"/>
      <c r="AB23" s="191"/>
      <c r="AC23" s="332">
        <f>SUM(Q23:AB23)</f>
        <v>1098191932</v>
      </c>
      <c r="AD23" s="200">
        <f>_xlfn.IFERROR(AC23/AC22,0)</f>
        <v>0.8986830097352422</v>
      </c>
      <c r="AE23" s="4"/>
      <c r="AF23" s="4"/>
    </row>
    <row r="24" spans="1:32" ht="31.5" customHeight="1">
      <c r="A24" s="403" t="s">
        <v>401</v>
      </c>
      <c r="B24" s="391"/>
      <c r="C24" s="191">
        <v>1261568</v>
      </c>
      <c r="E24" s="191"/>
      <c r="F24" s="191">
        <v>2200561</v>
      </c>
      <c r="G24" s="191"/>
      <c r="H24" s="191"/>
      <c r="I24" s="191"/>
      <c r="J24" s="191"/>
      <c r="K24" s="191"/>
      <c r="L24" s="191"/>
      <c r="M24" s="191"/>
      <c r="N24" s="191"/>
      <c r="O24" s="191">
        <f>SUM(C24:N24)</f>
        <v>3462129</v>
      </c>
      <c r="P24" s="346"/>
      <c r="Q24" s="192"/>
      <c r="R24" s="195">
        <v>48097120</v>
      </c>
      <c r="S24" s="195">
        <v>96194240</v>
      </c>
      <c r="T24" s="195">
        <v>96194240</v>
      </c>
      <c r="U24" s="195">
        <v>96194240</v>
      </c>
      <c r="V24" s="195">
        <v>96194240</v>
      </c>
      <c r="W24" s="195">
        <v>96194240</v>
      </c>
      <c r="X24" s="195">
        <v>109188480</v>
      </c>
      <c r="Y24" s="195">
        <v>109188480</v>
      </c>
      <c r="Z24" s="195">
        <v>118639040</v>
      </c>
      <c r="AA24" s="195">
        <v>118639040</v>
      </c>
      <c r="AB24" s="195">
        <v>237278080</v>
      </c>
      <c r="AC24" s="191">
        <f>SUM(Q24:AB24)</f>
        <v>1222001440</v>
      </c>
      <c r="AD24" s="346"/>
      <c r="AE24" s="4"/>
      <c r="AF24" s="4"/>
    </row>
    <row r="25" spans="1:32" ht="31.5" customHeight="1" thickBot="1">
      <c r="A25" s="450" t="s">
        <v>402</v>
      </c>
      <c r="B25" s="451"/>
      <c r="C25" s="193">
        <v>1261568</v>
      </c>
      <c r="D25" s="194"/>
      <c r="E25" s="194">
        <v>2200561</v>
      </c>
      <c r="F25" s="194"/>
      <c r="G25" s="194"/>
      <c r="H25" s="194"/>
      <c r="I25" s="194"/>
      <c r="J25" s="194"/>
      <c r="K25" s="194"/>
      <c r="L25" s="194"/>
      <c r="M25" s="194"/>
      <c r="N25" s="194"/>
      <c r="O25" s="194">
        <f>SUM(C25:N25)</f>
        <v>3462129</v>
      </c>
      <c r="P25" s="201">
        <f>_xlfn.IFERROR(O25/O24,0)</f>
        <v>1</v>
      </c>
      <c r="Q25" s="193"/>
      <c r="R25" s="194">
        <v>43747385</v>
      </c>
      <c r="S25" s="194">
        <v>96194240</v>
      </c>
      <c r="T25" s="194">
        <v>96194240</v>
      </c>
      <c r="U25" s="194"/>
      <c r="V25" s="194"/>
      <c r="W25" s="194"/>
      <c r="X25" s="194"/>
      <c r="Y25" s="194"/>
      <c r="Z25" s="194"/>
      <c r="AA25" s="194"/>
      <c r="AB25" s="194"/>
      <c r="AC25" s="194">
        <f>SUM(Q25:AB25)</f>
        <v>236135865</v>
      </c>
      <c r="AD25" s="201">
        <f>_xlfn.IFERROR(AC25/AC24,0)</f>
        <v>0.1932369776912865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row>
    <row r="28" spans="1:30" ht="15" customHeight="1">
      <c r="A28" s="456" t="s">
        <v>191</v>
      </c>
      <c r="B28" s="458" t="s">
        <v>6</v>
      </c>
      <c r="C28" s="459"/>
      <c r="D28" s="391" t="s">
        <v>7</v>
      </c>
      <c r="E28" s="410"/>
      <c r="F28" s="410"/>
      <c r="G28" s="410"/>
      <c r="H28" s="410"/>
      <c r="I28" s="410"/>
      <c r="J28" s="410"/>
      <c r="K28" s="410"/>
      <c r="L28" s="410"/>
      <c r="M28" s="410"/>
      <c r="N28" s="410"/>
      <c r="O28" s="460"/>
      <c r="P28" s="390" t="s">
        <v>8</v>
      </c>
      <c r="Q28" s="390" t="s">
        <v>84</v>
      </c>
      <c r="R28" s="390"/>
      <c r="S28" s="390"/>
      <c r="T28" s="390"/>
      <c r="U28" s="390"/>
      <c r="V28" s="390"/>
      <c r="W28" s="390"/>
      <c r="X28" s="390"/>
      <c r="Y28" s="390"/>
      <c r="Z28" s="390"/>
      <c r="AA28" s="390"/>
      <c r="AB28" s="390"/>
      <c r="AC28" s="390"/>
      <c r="AD28" s="448"/>
    </row>
    <row r="29" spans="1:30" ht="27" customHeight="1">
      <c r="A29" s="457"/>
      <c r="B29" s="415"/>
      <c r="C29" s="449"/>
      <c r="D29" s="202" t="s">
        <v>39</v>
      </c>
      <c r="E29" s="202" t="s">
        <v>40</v>
      </c>
      <c r="F29" s="202" t="s">
        <v>41</v>
      </c>
      <c r="G29" s="202" t="s">
        <v>42</v>
      </c>
      <c r="H29" s="202" t="s">
        <v>43</v>
      </c>
      <c r="I29" s="202" t="s">
        <v>44</v>
      </c>
      <c r="J29" s="202" t="s">
        <v>45</v>
      </c>
      <c r="K29" s="202" t="s">
        <v>46</v>
      </c>
      <c r="L29" s="202" t="s">
        <v>47</v>
      </c>
      <c r="M29" s="202" t="s">
        <v>48</v>
      </c>
      <c r="N29" s="202" t="s">
        <v>49</v>
      </c>
      <c r="O29" s="202" t="s">
        <v>50</v>
      </c>
      <c r="P29" s="460"/>
      <c r="Q29" s="390"/>
      <c r="R29" s="390"/>
      <c r="S29" s="390"/>
      <c r="T29" s="390"/>
      <c r="U29" s="390"/>
      <c r="V29" s="390"/>
      <c r="W29" s="390"/>
      <c r="X29" s="390"/>
      <c r="Y29" s="390"/>
      <c r="Z29" s="390"/>
      <c r="AA29" s="390"/>
      <c r="AB29" s="390"/>
      <c r="AC29" s="390"/>
      <c r="AD29" s="448"/>
    </row>
    <row r="30" spans="1:30" ht="42" customHeight="1" thickBot="1">
      <c r="A30" s="88"/>
      <c r="B30" s="440"/>
      <c r="C30" s="441"/>
      <c r="D30" s="92"/>
      <c r="E30" s="92"/>
      <c r="F30" s="92"/>
      <c r="G30" s="92"/>
      <c r="H30" s="92"/>
      <c r="I30" s="92"/>
      <c r="J30" s="92"/>
      <c r="K30" s="92"/>
      <c r="L30" s="92"/>
      <c r="M30" s="92"/>
      <c r="N30" s="92"/>
      <c r="O30" s="92"/>
      <c r="P30" s="89">
        <f>SUM(D30:O30)</f>
        <v>0</v>
      </c>
      <c r="Q30" s="442"/>
      <c r="R30" s="442"/>
      <c r="S30" s="442"/>
      <c r="T30" s="442"/>
      <c r="U30" s="442"/>
      <c r="V30" s="442"/>
      <c r="W30" s="442"/>
      <c r="X30" s="442"/>
      <c r="Y30" s="442"/>
      <c r="Z30" s="442"/>
      <c r="AA30" s="442"/>
      <c r="AB30" s="442"/>
      <c r="AC30" s="442"/>
      <c r="AD30" s="443"/>
    </row>
    <row r="31" spans="1:30" ht="45" customHeight="1">
      <c r="A31" s="444" t="s">
        <v>294</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6"/>
    </row>
    <row r="32" spans="1:41" ht="22.5" customHeight="1">
      <c r="A32" s="403" t="s">
        <v>192</v>
      </c>
      <c r="B32" s="390" t="s">
        <v>62</v>
      </c>
      <c r="C32" s="390" t="s">
        <v>6</v>
      </c>
      <c r="D32" s="390" t="s">
        <v>60</v>
      </c>
      <c r="E32" s="390"/>
      <c r="F32" s="390"/>
      <c r="G32" s="390"/>
      <c r="H32" s="390"/>
      <c r="I32" s="390"/>
      <c r="J32" s="390"/>
      <c r="K32" s="390"/>
      <c r="L32" s="390"/>
      <c r="M32" s="390"/>
      <c r="N32" s="390"/>
      <c r="O32" s="390"/>
      <c r="P32" s="390"/>
      <c r="Q32" s="390" t="s">
        <v>85</v>
      </c>
      <c r="R32" s="390"/>
      <c r="S32" s="390"/>
      <c r="T32" s="390"/>
      <c r="U32" s="390"/>
      <c r="V32" s="390"/>
      <c r="W32" s="390"/>
      <c r="X32" s="390"/>
      <c r="Y32" s="390"/>
      <c r="Z32" s="390"/>
      <c r="AA32" s="390"/>
      <c r="AB32" s="390"/>
      <c r="AC32" s="390"/>
      <c r="AD32" s="448"/>
      <c r="AG32" s="90"/>
      <c r="AH32" s="90"/>
      <c r="AI32" s="90"/>
      <c r="AJ32" s="90"/>
      <c r="AK32" s="90"/>
      <c r="AL32" s="90"/>
      <c r="AM32" s="90"/>
      <c r="AN32" s="90"/>
      <c r="AO32" s="90"/>
    </row>
    <row r="33" spans="1:41" ht="22.5" customHeight="1">
      <c r="A33" s="403"/>
      <c r="B33" s="390"/>
      <c r="C33" s="447"/>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15" t="s">
        <v>80</v>
      </c>
      <c r="R33" s="416"/>
      <c r="S33" s="416"/>
      <c r="T33" s="416"/>
      <c r="U33" s="416"/>
      <c r="V33" s="449"/>
      <c r="W33" s="415" t="s">
        <v>81</v>
      </c>
      <c r="X33" s="416"/>
      <c r="Y33" s="416"/>
      <c r="Z33" s="449"/>
      <c r="AA33" s="415" t="s">
        <v>82</v>
      </c>
      <c r="AB33" s="416"/>
      <c r="AC33" s="416"/>
      <c r="AD33" s="417"/>
      <c r="AG33" s="90"/>
      <c r="AH33" s="90"/>
      <c r="AI33" s="90"/>
      <c r="AJ33" s="90"/>
      <c r="AK33" s="90"/>
      <c r="AL33" s="90"/>
      <c r="AM33" s="90"/>
      <c r="AN33" s="90"/>
      <c r="AO33" s="90"/>
    </row>
    <row r="34" spans="1:41" ht="79.5" customHeight="1">
      <c r="A34" s="418" t="s">
        <v>409</v>
      </c>
      <c r="B34" s="420">
        <v>0.1</v>
      </c>
      <c r="C34" s="93" t="s">
        <v>9</v>
      </c>
      <c r="D34" s="92">
        <v>4</v>
      </c>
      <c r="E34" s="92">
        <v>4</v>
      </c>
      <c r="F34" s="92">
        <v>4</v>
      </c>
      <c r="G34" s="92">
        <v>4</v>
      </c>
      <c r="H34" s="92">
        <v>4</v>
      </c>
      <c r="I34" s="92">
        <v>4</v>
      </c>
      <c r="J34" s="92">
        <v>5</v>
      </c>
      <c r="K34" s="92">
        <v>5</v>
      </c>
      <c r="L34" s="92">
        <v>6</v>
      </c>
      <c r="M34" s="92">
        <v>6</v>
      </c>
      <c r="N34" s="92">
        <v>6</v>
      </c>
      <c r="O34" s="92">
        <v>6</v>
      </c>
      <c r="P34" s="92">
        <v>6</v>
      </c>
      <c r="Q34" s="422" t="s">
        <v>572</v>
      </c>
      <c r="R34" s="423"/>
      <c r="S34" s="423"/>
      <c r="T34" s="423"/>
      <c r="U34" s="423"/>
      <c r="V34" s="424"/>
      <c r="W34" s="428"/>
      <c r="X34" s="429"/>
      <c r="Y34" s="429"/>
      <c r="Z34" s="430"/>
      <c r="AA34" s="434" t="s">
        <v>528</v>
      </c>
      <c r="AB34" s="435"/>
      <c r="AC34" s="435"/>
      <c r="AD34" s="436"/>
      <c r="AG34" s="90"/>
      <c r="AH34" s="90"/>
      <c r="AI34" s="90"/>
      <c r="AJ34" s="90"/>
      <c r="AK34" s="90"/>
      <c r="AL34" s="90"/>
      <c r="AM34" s="90"/>
      <c r="AN34" s="90"/>
      <c r="AO34" s="90"/>
    </row>
    <row r="35" spans="1:41" ht="76.5" customHeight="1" thickBot="1">
      <c r="A35" s="419"/>
      <c r="B35" s="421"/>
      <c r="C35" s="94" t="s">
        <v>10</v>
      </c>
      <c r="D35" s="339">
        <v>4</v>
      </c>
      <c r="E35" s="339">
        <v>4</v>
      </c>
      <c r="F35" s="339">
        <v>4</v>
      </c>
      <c r="G35" s="339">
        <v>4</v>
      </c>
      <c r="H35" s="96"/>
      <c r="I35" s="96"/>
      <c r="J35" s="96"/>
      <c r="K35" s="96"/>
      <c r="L35" s="96"/>
      <c r="M35" s="96"/>
      <c r="N35" s="96"/>
      <c r="O35" s="96"/>
      <c r="P35" s="339">
        <v>4</v>
      </c>
      <c r="Q35" s="425"/>
      <c r="R35" s="426"/>
      <c r="S35" s="426"/>
      <c r="T35" s="426"/>
      <c r="U35" s="426"/>
      <c r="V35" s="427"/>
      <c r="W35" s="431"/>
      <c r="X35" s="432"/>
      <c r="Y35" s="432"/>
      <c r="Z35" s="433"/>
      <c r="AA35" s="437"/>
      <c r="AB35" s="438"/>
      <c r="AC35" s="438"/>
      <c r="AD35" s="439"/>
      <c r="AE35" s="50"/>
      <c r="AF35" s="97"/>
      <c r="AG35" s="90"/>
      <c r="AH35" s="90"/>
      <c r="AI35" s="90"/>
      <c r="AJ35" s="90"/>
      <c r="AK35" s="90"/>
      <c r="AL35" s="90"/>
      <c r="AM35" s="90"/>
      <c r="AN35" s="90"/>
      <c r="AO35" s="90"/>
    </row>
    <row r="36" spans="1:41" ht="25.5" customHeight="1">
      <c r="A36" s="402" t="s">
        <v>193</v>
      </c>
      <c r="B36" s="404" t="s">
        <v>61</v>
      </c>
      <c r="C36" s="406" t="s">
        <v>11</v>
      </c>
      <c r="D36" s="406"/>
      <c r="E36" s="406"/>
      <c r="F36" s="406"/>
      <c r="G36" s="406"/>
      <c r="H36" s="406"/>
      <c r="I36" s="406"/>
      <c r="J36" s="406"/>
      <c r="K36" s="406"/>
      <c r="L36" s="406"/>
      <c r="M36" s="406"/>
      <c r="N36" s="406"/>
      <c r="O36" s="406"/>
      <c r="P36" s="406"/>
      <c r="Q36" s="407" t="s">
        <v>78</v>
      </c>
      <c r="R36" s="408"/>
      <c r="S36" s="408"/>
      <c r="T36" s="408"/>
      <c r="U36" s="408"/>
      <c r="V36" s="408"/>
      <c r="W36" s="408"/>
      <c r="X36" s="408"/>
      <c r="Y36" s="408"/>
      <c r="Z36" s="408"/>
      <c r="AA36" s="408"/>
      <c r="AB36" s="408"/>
      <c r="AC36" s="408"/>
      <c r="AD36" s="409"/>
      <c r="AG36" s="90"/>
      <c r="AH36" s="90"/>
      <c r="AI36" s="90"/>
      <c r="AJ36" s="90"/>
      <c r="AK36" s="90"/>
      <c r="AL36" s="90"/>
      <c r="AM36" s="90"/>
      <c r="AN36" s="90"/>
      <c r="AO36" s="90"/>
    </row>
    <row r="37" spans="1:41" ht="25.5" customHeight="1">
      <c r="A37" s="403"/>
      <c r="B37" s="405"/>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91" t="s">
        <v>83</v>
      </c>
      <c r="R37" s="410"/>
      <c r="S37" s="410"/>
      <c r="T37" s="410"/>
      <c r="U37" s="410"/>
      <c r="V37" s="410"/>
      <c r="W37" s="410"/>
      <c r="X37" s="410"/>
      <c r="Y37" s="410"/>
      <c r="Z37" s="410"/>
      <c r="AA37" s="410"/>
      <c r="AB37" s="410"/>
      <c r="AC37" s="410"/>
      <c r="AD37" s="411"/>
      <c r="AG37" s="98"/>
      <c r="AH37" s="98"/>
      <c r="AI37" s="98"/>
      <c r="AJ37" s="98"/>
      <c r="AK37" s="98"/>
      <c r="AL37" s="98"/>
      <c r="AM37" s="98"/>
      <c r="AN37" s="98"/>
      <c r="AO37" s="98"/>
    </row>
    <row r="38" spans="1:41" ht="28.5" customHeight="1">
      <c r="A38" s="394" t="s">
        <v>473</v>
      </c>
      <c r="B38" s="579">
        <v>0.025</v>
      </c>
      <c r="C38" s="93" t="s">
        <v>9</v>
      </c>
      <c r="D38" s="99"/>
      <c r="E38" s="99"/>
      <c r="F38" s="99"/>
      <c r="G38" s="99"/>
      <c r="H38" s="99"/>
      <c r="I38" s="99"/>
      <c r="J38" s="99">
        <v>0.5</v>
      </c>
      <c r="K38" s="99"/>
      <c r="L38" s="99">
        <v>0.5</v>
      </c>
      <c r="M38" s="99"/>
      <c r="N38" s="99"/>
      <c r="O38" s="99"/>
      <c r="P38" s="100">
        <f aca="true" t="shared" si="0" ref="P38:P45">SUM(D38:O38)</f>
        <v>1</v>
      </c>
      <c r="Q38" s="569"/>
      <c r="R38" s="570"/>
      <c r="S38" s="570"/>
      <c r="T38" s="570"/>
      <c r="U38" s="570"/>
      <c r="V38" s="570"/>
      <c r="W38" s="570"/>
      <c r="X38" s="570"/>
      <c r="Y38" s="570"/>
      <c r="Z38" s="570"/>
      <c r="AA38" s="570"/>
      <c r="AB38" s="570"/>
      <c r="AC38" s="570"/>
      <c r="AD38" s="590"/>
      <c r="AE38" s="101"/>
      <c r="AG38" s="102"/>
      <c r="AH38" s="102"/>
      <c r="AI38" s="102"/>
      <c r="AJ38" s="102"/>
      <c r="AK38" s="102"/>
      <c r="AL38" s="102"/>
      <c r="AM38" s="102"/>
      <c r="AN38" s="102"/>
      <c r="AO38" s="102"/>
    </row>
    <row r="39" spans="1:31" ht="28.5" customHeight="1">
      <c r="A39" s="395"/>
      <c r="B39" s="580"/>
      <c r="C39" s="103" t="s">
        <v>10</v>
      </c>
      <c r="D39" s="104"/>
      <c r="E39" s="104"/>
      <c r="F39" s="104"/>
      <c r="G39" s="104"/>
      <c r="H39" s="104"/>
      <c r="I39" s="104"/>
      <c r="J39" s="104"/>
      <c r="K39" s="104"/>
      <c r="L39" s="104"/>
      <c r="M39" s="104"/>
      <c r="N39" s="104"/>
      <c r="O39" s="104"/>
      <c r="P39" s="105">
        <f t="shared" si="0"/>
        <v>0</v>
      </c>
      <c r="Q39" s="591"/>
      <c r="R39" s="592"/>
      <c r="S39" s="592"/>
      <c r="T39" s="592"/>
      <c r="U39" s="592"/>
      <c r="V39" s="592"/>
      <c r="W39" s="592"/>
      <c r="X39" s="592"/>
      <c r="Y39" s="592"/>
      <c r="Z39" s="592"/>
      <c r="AA39" s="592"/>
      <c r="AB39" s="592"/>
      <c r="AC39" s="592"/>
      <c r="AD39" s="593"/>
      <c r="AE39" s="101"/>
    </row>
    <row r="40" spans="1:31" ht="28.5" customHeight="1">
      <c r="A40" s="394" t="s">
        <v>474</v>
      </c>
      <c r="B40" s="579">
        <v>0.025</v>
      </c>
      <c r="C40" s="106" t="s">
        <v>9</v>
      </c>
      <c r="D40" s="214">
        <v>0.08</v>
      </c>
      <c r="E40" s="214">
        <v>0.08</v>
      </c>
      <c r="F40" s="214">
        <v>0.08</v>
      </c>
      <c r="G40" s="214">
        <v>0.08</v>
      </c>
      <c r="H40" s="214">
        <v>0.08</v>
      </c>
      <c r="I40" s="214">
        <v>0.08</v>
      </c>
      <c r="J40" s="214">
        <v>0.08</v>
      </c>
      <c r="K40" s="214">
        <v>0.09</v>
      </c>
      <c r="L40" s="214">
        <v>0.09</v>
      </c>
      <c r="M40" s="214">
        <v>0.09</v>
      </c>
      <c r="N40" s="214">
        <v>0.09</v>
      </c>
      <c r="O40" s="214">
        <v>0.08</v>
      </c>
      <c r="P40" s="105">
        <f t="shared" si="0"/>
        <v>0.9999999999999999</v>
      </c>
      <c r="Q40" s="584" t="s">
        <v>558</v>
      </c>
      <c r="R40" s="585"/>
      <c r="S40" s="585"/>
      <c r="T40" s="585"/>
      <c r="U40" s="585"/>
      <c r="V40" s="585"/>
      <c r="W40" s="585"/>
      <c r="X40" s="585"/>
      <c r="Y40" s="585"/>
      <c r="Z40" s="585"/>
      <c r="AA40" s="585"/>
      <c r="AB40" s="585"/>
      <c r="AC40" s="585"/>
      <c r="AD40" s="586"/>
      <c r="AE40" s="101"/>
    </row>
    <row r="41" spans="1:31" ht="28.5" customHeight="1">
      <c r="A41" s="395"/>
      <c r="B41" s="580"/>
      <c r="C41" s="103" t="s">
        <v>10</v>
      </c>
      <c r="D41" s="104">
        <v>0.08</v>
      </c>
      <c r="E41" s="104">
        <v>0.08</v>
      </c>
      <c r="F41" s="104">
        <v>0.08</v>
      </c>
      <c r="G41" s="104">
        <v>0.08</v>
      </c>
      <c r="H41" s="104"/>
      <c r="I41" s="104"/>
      <c r="J41" s="104"/>
      <c r="K41" s="104"/>
      <c r="L41" s="108"/>
      <c r="M41" s="108"/>
      <c r="N41" s="108"/>
      <c r="O41" s="108"/>
      <c r="P41" s="105">
        <f t="shared" si="0"/>
        <v>0.32</v>
      </c>
      <c r="Q41" s="587"/>
      <c r="R41" s="588"/>
      <c r="S41" s="588"/>
      <c r="T41" s="588"/>
      <c r="U41" s="588"/>
      <c r="V41" s="588"/>
      <c r="W41" s="588"/>
      <c r="X41" s="588"/>
      <c r="Y41" s="588"/>
      <c r="Z41" s="588"/>
      <c r="AA41" s="588"/>
      <c r="AB41" s="588"/>
      <c r="AC41" s="588"/>
      <c r="AD41" s="589"/>
      <c r="AE41" s="101"/>
    </row>
    <row r="42" spans="1:31" ht="28.5" customHeight="1">
      <c r="A42" s="394" t="s">
        <v>475</v>
      </c>
      <c r="B42" s="579">
        <v>0.025</v>
      </c>
      <c r="C42" s="106" t="s">
        <v>9</v>
      </c>
      <c r="D42" s="214">
        <v>0.08</v>
      </c>
      <c r="E42" s="214">
        <v>0.08</v>
      </c>
      <c r="F42" s="214">
        <v>0.08</v>
      </c>
      <c r="G42" s="214">
        <v>0.08</v>
      </c>
      <c r="H42" s="214">
        <v>0.08</v>
      </c>
      <c r="I42" s="214">
        <v>0.08</v>
      </c>
      <c r="J42" s="214">
        <v>0.08</v>
      </c>
      <c r="K42" s="214">
        <v>0.09</v>
      </c>
      <c r="L42" s="214">
        <v>0.09</v>
      </c>
      <c r="M42" s="214">
        <v>0.09</v>
      </c>
      <c r="N42" s="214">
        <v>0.09</v>
      </c>
      <c r="O42" s="214">
        <v>0.08</v>
      </c>
      <c r="P42" s="105">
        <f t="shared" si="0"/>
        <v>0.9999999999999999</v>
      </c>
      <c r="Q42" s="584" t="s">
        <v>559</v>
      </c>
      <c r="R42" s="585"/>
      <c r="S42" s="585"/>
      <c r="T42" s="585"/>
      <c r="U42" s="585"/>
      <c r="V42" s="585"/>
      <c r="W42" s="585"/>
      <c r="X42" s="585"/>
      <c r="Y42" s="585"/>
      <c r="Z42" s="585"/>
      <c r="AA42" s="585"/>
      <c r="AB42" s="585"/>
      <c r="AC42" s="585"/>
      <c r="AD42" s="586"/>
      <c r="AE42" s="101"/>
    </row>
    <row r="43" spans="1:31" ht="28.5" customHeight="1">
      <c r="A43" s="395"/>
      <c r="B43" s="580"/>
      <c r="C43" s="103" t="s">
        <v>10</v>
      </c>
      <c r="D43" s="104">
        <v>0.08</v>
      </c>
      <c r="E43" s="104">
        <v>0.08</v>
      </c>
      <c r="F43" s="104">
        <v>0.08</v>
      </c>
      <c r="G43" s="109">
        <v>0.08</v>
      </c>
      <c r="H43" s="104"/>
      <c r="I43" s="104"/>
      <c r="J43" s="104"/>
      <c r="K43" s="104"/>
      <c r="L43" s="108"/>
      <c r="M43" s="108"/>
      <c r="N43" s="108"/>
      <c r="O43" s="108"/>
      <c r="P43" s="105">
        <f t="shared" si="0"/>
        <v>0.32</v>
      </c>
      <c r="Q43" s="587"/>
      <c r="R43" s="588"/>
      <c r="S43" s="588"/>
      <c r="T43" s="588"/>
      <c r="U43" s="588"/>
      <c r="V43" s="588"/>
      <c r="W43" s="588"/>
      <c r="X43" s="588"/>
      <c r="Y43" s="588"/>
      <c r="Z43" s="588"/>
      <c r="AA43" s="588"/>
      <c r="AB43" s="588"/>
      <c r="AC43" s="588"/>
      <c r="AD43" s="589"/>
      <c r="AE43" s="101"/>
    </row>
    <row r="44" spans="1:31" ht="28.5" customHeight="1">
      <c r="A44" s="394" t="s">
        <v>476</v>
      </c>
      <c r="B44" s="579">
        <v>0.025</v>
      </c>
      <c r="C44" s="106" t="s">
        <v>9</v>
      </c>
      <c r="D44" s="214">
        <v>0.08</v>
      </c>
      <c r="E44" s="214">
        <v>0.08</v>
      </c>
      <c r="F44" s="214">
        <v>0.08</v>
      </c>
      <c r="G44" s="214">
        <v>0.08</v>
      </c>
      <c r="H44" s="214">
        <v>0.08</v>
      </c>
      <c r="I44" s="214">
        <v>0.08</v>
      </c>
      <c r="J44" s="214">
        <v>0.08</v>
      </c>
      <c r="K44" s="214">
        <v>0.09</v>
      </c>
      <c r="L44" s="214">
        <v>0.09</v>
      </c>
      <c r="M44" s="214">
        <v>0.09</v>
      </c>
      <c r="N44" s="214">
        <v>0.09</v>
      </c>
      <c r="O44" s="214">
        <v>0.08</v>
      </c>
      <c r="P44" s="105">
        <f t="shared" si="0"/>
        <v>0.9999999999999999</v>
      </c>
      <c r="Q44" s="396" t="s">
        <v>560</v>
      </c>
      <c r="R44" s="397"/>
      <c r="S44" s="397"/>
      <c r="T44" s="397"/>
      <c r="U44" s="397"/>
      <c r="V44" s="397"/>
      <c r="W44" s="397"/>
      <c r="X44" s="397"/>
      <c r="Y44" s="397"/>
      <c r="Z44" s="397"/>
      <c r="AA44" s="397"/>
      <c r="AB44" s="397"/>
      <c r="AC44" s="397"/>
      <c r="AD44" s="398"/>
      <c r="AE44" s="101"/>
    </row>
    <row r="45" spans="1:31" ht="28.5" customHeight="1" thickBot="1">
      <c r="A45" s="395"/>
      <c r="B45" s="580"/>
      <c r="C45" s="94" t="s">
        <v>10</v>
      </c>
      <c r="D45" s="110">
        <v>0.08</v>
      </c>
      <c r="E45" s="110">
        <v>0.08</v>
      </c>
      <c r="F45" s="110">
        <v>0.08</v>
      </c>
      <c r="G45" s="110">
        <v>0.08</v>
      </c>
      <c r="H45" s="110"/>
      <c r="I45" s="110"/>
      <c r="J45" s="110"/>
      <c r="K45" s="110"/>
      <c r="L45" s="111"/>
      <c r="M45" s="111"/>
      <c r="N45" s="111"/>
      <c r="O45" s="111"/>
      <c r="P45" s="112">
        <f t="shared" si="0"/>
        <v>0.32</v>
      </c>
      <c r="Q45" s="581"/>
      <c r="R45" s="582"/>
      <c r="S45" s="582"/>
      <c r="T45" s="582"/>
      <c r="U45" s="582"/>
      <c r="V45" s="582"/>
      <c r="W45" s="582"/>
      <c r="X45" s="582"/>
      <c r="Y45" s="582"/>
      <c r="Z45" s="582"/>
      <c r="AA45" s="582"/>
      <c r="AB45" s="582"/>
      <c r="AC45" s="582"/>
      <c r="AD45" s="583"/>
      <c r="AE45" s="101"/>
    </row>
    <row r="46" ht="15">
      <c r="A46" s="52" t="s">
        <v>296</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2"/>
  <sheetViews>
    <sheetView showGridLines="0" tabSelected="1" zoomScale="55" zoomScaleNormal="55" workbookViewId="0" topLeftCell="A1">
      <selection activeCell="E39" sqref="E39"/>
    </sheetView>
  </sheetViews>
  <sheetFormatPr defaultColWidth="10.8515625" defaultRowHeight="15"/>
  <cols>
    <col min="1" max="1" width="38.421875" style="52" customWidth="1"/>
    <col min="2" max="2" width="15.421875" style="52" customWidth="1"/>
    <col min="3" max="14" width="20.7109375" style="52" customWidth="1"/>
    <col min="15" max="15" width="13.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40"/>
      <c r="B1" s="543" t="s">
        <v>16</v>
      </c>
      <c r="C1" s="544"/>
      <c r="D1" s="544"/>
      <c r="E1" s="544"/>
      <c r="F1" s="544"/>
      <c r="G1" s="544"/>
      <c r="H1" s="544"/>
      <c r="I1" s="544"/>
      <c r="J1" s="544"/>
      <c r="K1" s="544"/>
      <c r="L1" s="544"/>
      <c r="M1" s="544"/>
      <c r="N1" s="544"/>
      <c r="O1" s="544"/>
      <c r="P1" s="544"/>
      <c r="Q1" s="544"/>
      <c r="R1" s="544"/>
      <c r="S1" s="544"/>
      <c r="T1" s="544"/>
      <c r="U1" s="544"/>
      <c r="V1" s="544"/>
      <c r="W1" s="544"/>
      <c r="X1" s="544"/>
      <c r="Y1" s="544"/>
      <c r="Z1" s="544"/>
      <c r="AA1" s="545"/>
      <c r="AB1" s="546" t="s">
        <v>18</v>
      </c>
      <c r="AC1" s="547"/>
      <c r="AD1" s="548"/>
    </row>
    <row r="2" spans="1:30" ht="30.75" customHeight="1">
      <c r="A2" s="541"/>
      <c r="B2" s="549" t="s">
        <v>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1"/>
      <c r="AB2" s="552" t="s">
        <v>440</v>
      </c>
      <c r="AC2" s="553"/>
      <c r="AD2" s="554"/>
    </row>
    <row r="3" spans="1:30" ht="24" customHeight="1">
      <c r="A3" s="541"/>
      <c r="B3" s="555" t="s">
        <v>297</v>
      </c>
      <c r="C3" s="556"/>
      <c r="D3" s="556"/>
      <c r="E3" s="556"/>
      <c r="F3" s="556"/>
      <c r="G3" s="556"/>
      <c r="H3" s="556"/>
      <c r="I3" s="556"/>
      <c r="J3" s="556"/>
      <c r="K3" s="556"/>
      <c r="L3" s="556"/>
      <c r="M3" s="556"/>
      <c r="N3" s="556"/>
      <c r="O3" s="556"/>
      <c r="P3" s="556"/>
      <c r="Q3" s="556"/>
      <c r="R3" s="556"/>
      <c r="S3" s="556"/>
      <c r="T3" s="556"/>
      <c r="U3" s="556"/>
      <c r="V3" s="556"/>
      <c r="W3" s="556"/>
      <c r="X3" s="556"/>
      <c r="Y3" s="556"/>
      <c r="Z3" s="556"/>
      <c r="AA3" s="557"/>
      <c r="AB3" s="552" t="s">
        <v>441</v>
      </c>
      <c r="AC3" s="553"/>
      <c r="AD3" s="554"/>
    </row>
    <row r="4" spans="1:30" ht="15.75" customHeight="1" thickBot="1">
      <c r="A4" s="542"/>
      <c r="B4" s="558"/>
      <c r="C4" s="559"/>
      <c r="D4" s="559"/>
      <c r="E4" s="559"/>
      <c r="F4" s="559"/>
      <c r="G4" s="559"/>
      <c r="H4" s="559"/>
      <c r="I4" s="559"/>
      <c r="J4" s="559"/>
      <c r="K4" s="559"/>
      <c r="L4" s="559"/>
      <c r="M4" s="559"/>
      <c r="N4" s="559"/>
      <c r="O4" s="559"/>
      <c r="P4" s="559"/>
      <c r="Q4" s="559"/>
      <c r="R4" s="559"/>
      <c r="S4" s="559"/>
      <c r="T4" s="559"/>
      <c r="U4" s="559"/>
      <c r="V4" s="559"/>
      <c r="W4" s="559"/>
      <c r="X4" s="559"/>
      <c r="Y4" s="559"/>
      <c r="Z4" s="559"/>
      <c r="AA4" s="560"/>
      <c r="AB4" s="529" t="s">
        <v>177</v>
      </c>
      <c r="AC4" s="530"/>
      <c r="AD4" s="53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8" t="s">
        <v>295</v>
      </c>
      <c r="B7" s="499"/>
      <c r="C7" s="504" t="s">
        <v>42</v>
      </c>
      <c r="D7" s="483" t="s">
        <v>71</v>
      </c>
      <c r="E7" s="507"/>
      <c r="F7" s="507"/>
      <c r="G7" s="507"/>
      <c r="H7" s="484"/>
      <c r="I7" s="532">
        <v>44686</v>
      </c>
      <c r="J7" s="533"/>
      <c r="K7" s="483" t="s">
        <v>67</v>
      </c>
      <c r="L7" s="484"/>
      <c r="M7" s="538" t="s">
        <v>70</v>
      </c>
      <c r="N7" s="539"/>
      <c r="O7" s="519"/>
      <c r="P7" s="520"/>
      <c r="Q7" s="56"/>
      <c r="R7" s="56"/>
      <c r="S7" s="56"/>
      <c r="T7" s="56"/>
      <c r="U7" s="56"/>
      <c r="V7" s="56"/>
      <c r="W7" s="56"/>
      <c r="X7" s="56"/>
      <c r="Y7" s="56"/>
      <c r="Z7" s="57"/>
      <c r="AA7" s="56"/>
      <c r="AB7" s="56"/>
      <c r="AC7" s="62"/>
      <c r="AD7" s="63"/>
      <c r="AE7" s="226"/>
    </row>
    <row r="8" spans="1:31" s="227" customFormat="1" ht="15">
      <c r="A8" s="500"/>
      <c r="B8" s="501"/>
      <c r="C8" s="505"/>
      <c r="D8" s="485"/>
      <c r="E8" s="508"/>
      <c r="F8" s="508"/>
      <c r="G8" s="508"/>
      <c r="H8" s="486"/>
      <c r="I8" s="534"/>
      <c r="J8" s="535"/>
      <c r="K8" s="485"/>
      <c r="L8" s="486"/>
      <c r="M8" s="521" t="s">
        <v>68</v>
      </c>
      <c r="N8" s="522"/>
      <c r="O8" s="523"/>
      <c r="P8" s="524"/>
      <c r="Q8" s="56"/>
      <c r="R8" s="56"/>
      <c r="S8" s="56"/>
      <c r="T8" s="56"/>
      <c r="U8" s="56"/>
      <c r="V8" s="56"/>
      <c r="W8" s="56"/>
      <c r="X8" s="56"/>
      <c r="Y8" s="56"/>
      <c r="Z8" s="57"/>
      <c r="AA8" s="56"/>
      <c r="AB8" s="56"/>
      <c r="AC8" s="62"/>
      <c r="AD8" s="63"/>
      <c r="AE8" s="226"/>
    </row>
    <row r="9" spans="1:31" s="227" customFormat="1" ht="23.25" thickBot="1">
      <c r="A9" s="502"/>
      <c r="B9" s="503"/>
      <c r="C9" s="506"/>
      <c r="D9" s="487"/>
      <c r="E9" s="509"/>
      <c r="F9" s="509"/>
      <c r="G9" s="509"/>
      <c r="H9" s="488"/>
      <c r="I9" s="536"/>
      <c r="J9" s="537"/>
      <c r="K9" s="487"/>
      <c r="L9" s="488"/>
      <c r="M9" s="525" t="s">
        <v>69</v>
      </c>
      <c r="N9" s="526"/>
      <c r="O9" s="527" t="s">
        <v>412</v>
      </c>
      <c r="P9" s="528"/>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83" t="s">
        <v>0</v>
      </c>
      <c r="B11" s="484"/>
      <c r="C11" s="489" t="s">
        <v>413</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85"/>
      <c r="B12" s="486"/>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87"/>
      <c r="B13" s="488"/>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4" t="s">
        <v>77</v>
      </c>
      <c r="B15" s="475"/>
      <c r="C15" s="510" t="s">
        <v>414</v>
      </c>
      <c r="D15" s="511"/>
      <c r="E15" s="511"/>
      <c r="F15" s="511"/>
      <c r="G15" s="511"/>
      <c r="H15" s="511"/>
      <c r="I15" s="511"/>
      <c r="J15" s="511"/>
      <c r="K15" s="512"/>
      <c r="L15" s="513" t="s">
        <v>73</v>
      </c>
      <c r="M15" s="514"/>
      <c r="N15" s="514"/>
      <c r="O15" s="514"/>
      <c r="P15" s="514"/>
      <c r="Q15" s="515"/>
      <c r="R15" s="516" t="s">
        <v>415</v>
      </c>
      <c r="S15" s="517"/>
      <c r="T15" s="517"/>
      <c r="U15" s="517"/>
      <c r="V15" s="517"/>
      <c r="W15" s="517"/>
      <c r="X15" s="518"/>
      <c r="Y15" s="513" t="s">
        <v>72</v>
      </c>
      <c r="Z15" s="515"/>
      <c r="AA15" s="470" t="s">
        <v>416</v>
      </c>
      <c r="AB15" s="471"/>
      <c r="AC15" s="471"/>
      <c r="AD15" s="472"/>
    </row>
    <row r="16" spans="1:30" ht="9" customHeight="1" thickBot="1">
      <c r="A16" s="61"/>
      <c r="B16" s="56"/>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75"/>
      <c r="AD16" s="76"/>
    </row>
    <row r="17" spans="1:30" s="78" customFormat="1" ht="37.5" customHeight="1" thickBot="1">
      <c r="A17" s="474" t="s">
        <v>79</v>
      </c>
      <c r="B17" s="475"/>
      <c r="C17" s="476" t="s">
        <v>411</v>
      </c>
      <c r="D17" s="477"/>
      <c r="E17" s="477"/>
      <c r="F17" s="477"/>
      <c r="G17" s="477"/>
      <c r="H17" s="477"/>
      <c r="I17" s="477"/>
      <c r="J17" s="477"/>
      <c r="K17" s="477"/>
      <c r="L17" s="477"/>
      <c r="M17" s="477"/>
      <c r="N17" s="477"/>
      <c r="O17" s="477"/>
      <c r="P17" s="477"/>
      <c r="Q17" s="478"/>
      <c r="R17" s="461" t="s">
        <v>395</v>
      </c>
      <c r="S17" s="462"/>
      <c r="T17" s="462"/>
      <c r="U17" s="462"/>
      <c r="V17" s="463"/>
      <c r="W17" s="599">
        <v>1</v>
      </c>
      <c r="X17" s="600"/>
      <c r="Y17" s="462" t="s">
        <v>15</v>
      </c>
      <c r="Z17" s="462"/>
      <c r="AA17" s="462"/>
      <c r="AB17" s="463"/>
      <c r="AC17" s="481">
        <v>0.05</v>
      </c>
      <c r="AD17" s="48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397</v>
      </c>
      <c r="D20" s="465"/>
      <c r="E20" s="465"/>
      <c r="F20" s="465"/>
      <c r="G20" s="465"/>
      <c r="H20" s="465"/>
      <c r="I20" s="465"/>
      <c r="J20" s="465"/>
      <c r="K20" s="465"/>
      <c r="L20" s="465"/>
      <c r="M20" s="465"/>
      <c r="N20" s="465"/>
      <c r="O20" s="465"/>
      <c r="P20" s="466"/>
      <c r="Q20" s="467" t="s">
        <v>398</v>
      </c>
      <c r="R20" s="468"/>
      <c r="S20" s="468"/>
      <c r="T20" s="468"/>
      <c r="U20" s="468"/>
      <c r="V20" s="468"/>
      <c r="W20" s="468"/>
      <c r="X20" s="468"/>
      <c r="Y20" s="468"/>
      <c r="Z20" s="468"/>
      <c r="AA20" s="468"/>
      <c r="AB20" s="468"/>
      <c r="AC20" s="468"/>
      <c r="AD20" s="469"/>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403</v>
      </c>
      <c r="Q21" s="203" t="s">
        <v>39</v>
      </c>
      <c r="R21" s="204" t="s">
        <v>40</v>
      </c>
      <c r="S21" s="204" t="s">
        <v>41</v>
      </c>
      <c r="T21" s="204" t="s">
        <v>42</v>
      </c>
      <c r="U21" s="204" t="s">
        <v>43</v>
      </c>
      <c r="V21" s="204" t="s">
        <v>44</v>
      </c>
      <c r="W21" s="204" t="s">
        <v>45</v>
      </c>
      <c r="X21" s="204" t="s">
        <v>46</v>
      </c>
      <c r="Y21" s="204" t="s">
        <v>47</v>
      </c>
      <c r="Z21" s="204" t="s">
        <v>48</v>
      </c>
      <c r="AA21" s="204" t="s">
        <v>49</v>
      </c>
      <c r="AB21" s="204" t="s">
        <v>50</v>
      </c>
      <c r="AC21" s="204" t="s">
        <v>8</v>
      </c>
      <c r="AD21" s="205" t="s">
        <v>403</v>
      </c>
      <c r="AE21" s="4"/>
      <c r="AF21" s="4"/>
    </row>
    <row r="22" spans="1:32" ht="31.5" customHeight="1">
      <c r="A22" s="402" t="s">
        <v>399</v>
      </c>
      <c r="B22" s="407"/>
      <c r="C22" s="197">
        <v>991232</v>
      </c>
      <c r="D22" s="191"/>
      <c r="E22" s="195"/>
      <c r="F22" s="195"/>
      <c r="G22" s="195"/>
      <c r="H22" s="195"/>
      <c r="I22" s="195"/>
      <c r="J22" s="195"/>
      <c r="K22" s="195"/>
      <c r="L22" s="195"/>
      <c r="M22" s="195"/>
      <c r="N22" s="195"/>
      <c r="O22" s="195">
        <f>SUM(C22:N22)</f>
        <v>991232</v>
      </c>
      <c r="P22" s="345"/>
      <c r="Q22" s="197">
        <v>341570240</v>
      </c>
      <c r="R22" s="195"/>
      <c r="S22" s="195"/>
      <c r="T22" s="195"/>
      <c r="U22" s="195"/>
      <c r="V22" s="195">
        <v>61258560</v>
      </c>
      <c r="W22" s="195">
        <v>29701760</v>
      </c>
      <c r="X22" s="195"/>
      <c r="Y22" s="195"/>
      <c r="Z22" s="195"/>
      <c r="AA22" s="195"/>
      <c r="AB22" s="195"/>
      <c r="AC22" s="195">
        <f>SUM(Q22:AB22)</f>
        <v>432530560</v>
      </c>
      <c r="AD22" s="345"/>
      <c r="AE22" s="4"/>
      <c r="AF22" s="4"/>
    </row>
    <row r="23" spans="1:32" ht="31.5" customHeight="1">
      <c r="A23" s="403" t="s">
        <v>400</v>
      </c>
      <c r="B23" s="391"/>
      <c r="C23" s="331"/>
      <c r="D23" s="332"/>
      <c r="E23" s="332"/>
      <c r="F23" s="332"/>
      <c r="G23" s="332"/>
      <c r="H23" s="332"/>
      <c r="I23" s="332"/>
      <c r="J23" s="332"/>
      <c r="K23" s="332"/>
      <c r="L23" s="332"/>
      <c r="M23" s="332"/>
      <c r="N23" s="332"/>
      <c r="O23" s="332"/>
      <c r="P23" s="200">
        <f>_xlfn.IFERROR(O23/O22,0)</f>
        <v>0</v>
      </c>
      <c r="Q23" s="192">
        <v>341570240</v>
      </c>
      <c r="R23" s="191"/>
      <c r="S23" s="191">
        <v>-2583358</v>
      </c>
      <c r="T23" s="191"/>
      <c r="U23" s="191"/>
      <c r="V23" s="191"/>
      <c r="W23" s="191"/>
      <c r="X23" s="191"/>
      <c r="Y23" s="191"/>
      <c r="Z23" s="191"/>
      <c r="AA23" s="191"/>
      <c r="AB23" s="191"/>
      <c r="AC23" s="332">
        <f>SUM(Q23:AB23)</f>
        <v>338986882</v>
      </c>
      <c r="AD23" s="200">
        <f>_xlfn.IFERROR(AC23/AC22,0)</f>
        <v>0.7837293207675314</v>
      </c>
      <c r="AE23" s="4"/>
      <c r="AF23" s="4"/>
    </row>
    <row r="24" spans="1:32" ht="31.5" customHeight="1">
      <c r="A24" s="403" t="s">
        <v>401</v>
      </c>
      <c r="B24" s="391"/>
      <c r="C24" s="191">
        <v>991232</v>
      </c>
      <c r="E24" s="191"/>
      <c r="F24" s="191"/>
      <c r="G24" s="191"/>
      <c r="H24" s="191"/>
      <c r="I24" s="191"/>
      <c r="J24" s="191"/>
      <c r="K24" s="191"/>
      <c r="L24" s="191"/>
      <c r="M24" s="191"/>
      <c r="N24" s="191"/>
      <c r="O24" s="191">
        <f>SUM(C24:N24)</f>
        <v>991232</v>
      </c>
      <c r="P24" s="346"/>
      <c r="Q24" s="192"/>
      <c r="R24" s="195">
        <v>14850880</v>
      </c>
      <c r="S24" s="195">
        <v>29701760</v>
      </c>
      <c r="T24" s="195">
        <v>29701760</v>
      </c>
      <c r="U24" s="195">
        <v>29701760</v>
      </c>
      <c r="V24" s="195">
        <v>29701760</v>
      </c>
      <c r="W24" s="195">
        <v>29701760</v>
      </c>
      <c r="X24" s="195">
        <v>39911520</v>
      </c>
      <c r="Y24" s="195">
        <v>39911520</v>
      </c>
      <c r="Z24" s="195">
        <v>47336960</v>
      </c>
      <c r="AA24" s="195">
        <v>47336960</v>
      </c>
      <c r="AB24" s="195">
        <v>94673920</v>
      </c>
      <c r="AC24" s="191">
        <f>SUM(Q24:AB24)</f>
        <v>432530560</v>
      </c>
      <c r="AD24" s="346"/>
      <c r="AE24" s="4"/>
      <c r="AF24" s="4"/>
    </row>
    <row r="25" spans="1:32" ht="31.5" customHeight="1" thickBot="1">
      <c r="A25" s="450" t="s">
        <v>402</v>
      </c>
      <c r="B25" s="451"/>
      <c r="C25" s="193">
        <v>991232</v>
      </c>
      <c r="D25" s="194"/>
      <c r="E25" s="194"/>
      <c r="F25" s="194"/>
      <c r="G25" s="194"/>
      <c r="H25" s="194"/>
      <c r="I25" s="194"/>
      <c r="J25" s="194"/>
      <c r="K25" s="194"/>
      <c r="L25" s="194"/>
      <c r="M25" s="194"/>
      <c r="N25" s="194"/>
      <c r="O25" s="194">
        <f>SUM(C25:N25)</f>
        <v>991232</v>
      </c>
      <c r="P25" s="201">
        <f>_xlfn.IFERROR(O25/O24,0)</f>
        <v>1</v>
      </c>
      <c r="Q25" s="193"/>
      <c r="R25" s="194">
        <v>12267523</v>
      </c>
      <c r="S25" s="194">
        <v>29701760</v>
      </c>
      <c r="T25" s="194">
        <v>29701760</v>
      </c>
      <c r="U25" s="194"/>
      <c r="V25" s="194"/>
      <c r="W25" s="194"/>
      <c r="X25" s="194"/>
      <c r="Y25" s="194"/>
      <c r="Z25" s="194"/>
      <c r="AA25" s="194"/>
      <c r="AB25" s="194"/>
      <c r="AC25" s="194">
        <f>SUM(Q25:AB25)</f>
        <v>71671043</v>
      </c>
      <c r="AD25" s="201">
        <f>_xlfn.IFERROR(AC25/AC24,0)</f>
        <v>0.1657016859109331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row>
    <row r="28" spans="1:30" ht="15" customHeight="1">
      <c r="A28" s="456" t="s">
        <v>191</v>
      </c>
      <c r="B28" s="458" t="s">
        <v>6</v>
      </c>
      <c r="C28" s="459"/>
      <c r="D28" s="391" t="s">
        <v>7</v>
      </c>
      <c r="E28" s="410"/>
      <c r="F28" s="410"/>
      <c r="G28" s="410"/>
      <c r="H28" s="410"/>
      <c r="I28" s="410"/>
      <c r="J28" s="410"/>
      <c r="K28" s="410"/>
      <c r="L28" s="410"/>
      <c r="M28" s="410"/>
      <c r="N28" s="410"/>
      <c r="O28" s="460"/>
      <c r="P28" s="390" t="s">
        <v>8</v>
      </c>
      <c r="Q28" s="390" t="s">
        <v>84</v>
      </c>
      <c r="R28" s="390"/>
      <c r="S28" s="390"/>
      <c r="T28" s="390"/>
      <c r="U28" s="390"/>
      <c r="V28" s="390"/>
      <c r="W28" s="390"/>
      <c r="X28" s="390"/>
      <c r="Y28" s="390"/>
      <c r="Z28" s="390"/>
      <c r="AA28" s="390"/>
      <c r="AB28" s="390"/>
      <c r="AC28" s="390"/>
      <c r="AD28" s="448"/>
    </row>
    <row r="29" spans="1:30" ht="27" customHeight="1">
      <c r="A29" s="457"/>
      <c r="B29" s="415"/>
      <c r="C29" s="449"/>
      <c r="D29" s="202" t="s">
        <v>39</v>
      </c>
      <c r="E29" s="202" t="s">
        <v>40</v>
      </c>
      <c r="F29" s="202" t="s">
        <v>41</v>
      </c>
      <c r="G29" s="202" t="s">
        <v>42</v>
      </c>
      <c r="H29" s="202" t="s">
        <v>43</v>
      </c>
      <c r="I29" s="202" t="s">
        <v>44</v>
      </c>
      <c r="J29" s="202" t="s">
        <v>45</v>
      </c>
      <c r="K29" s="202" t="s">
        <v>46</v>
      </c>
      <c r="L29" s="202" t="s">
        <v>47</v>
      </c>
      <c r="M29" s="202" t="s">
        <v>48</v>
      </c>
      <c r="N29" s="202" t="s">
        <v>49</v>
      </c>
      <c r="O29" s="202" t="s">
        <v>50</v>
      </c>
      <c r="P29" s="460"/>
      <c r="Q29" s="390"/>
      <c r="R29" s="390"/>
      <c r="S29" s="390"/>
      <c r="T29" s="390"/>
      <c r="U29" s="390"/>
      <c r="V29" s="390"/>
      <c r="W29" s="390"/>
      <c r="X29" s="390"/>
      <c r="Y29" s="390"/>
      <c r="Z29" s="390"/>
      <c r="AA29" s="390"/>
      <c r="AB29" s="390"/>
      <c r="AC29" s="390"/>
      <c r="AD29" s="448"/>
    </row>
    <row r="30" spans="1:30" ht="42" customHeight="1" thickBot="1">
      <c r="A30" s="88"/>
      <c r="B30" s="440"/>
      <c r="C30" s="441"/>
      <c r="D30" s="92"/>
      <c r="E30" s="92"/>
      <c r="F30" s="92"/>
      <c r="G30" s="92"/>
      <c r="H30" s="92"/>
      <c r="I30" s="92"/>
      <c r="J30" s="92"/>
      <c r="K30" s="92"/>
      <c r="L30" s="92"/>
      <c r="M30" s="92"/>
      <c r="N30" s="92"/>
      <c r="O30" s="92"/>
      <c r="P30" s="89">
        <f>SUM(D30:O30)</f>
        <v>0</v>
      </c>
      <c r="Q30" s="442"/>
      <c r="R30" s="442"/>
      <c r="S30" s="442"/>
      <c r="T30" s="442"/>
      <c r="U30" s="442"/>
      <c r="V30" s="442"/>
      <c r="W30" s="442"/>
      <c r="X30" s="442"/>
      <c r="Y30" s="442"/>
      <c r="Z30" s="442"/>
      <c r="AA30" s="442"/>
      <c r="AB30" s="442"/>
      <c r="AC30" s="442"/>
      <c r="AD30" s="443"/>
    </row>
    <row r="31" spans="1:30" ht="45" customHeight="1">
      <c r="A31" s="444" t="s">
        <v>294</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6"/>
    </row>
    <row r="32" spans="1:41" ht="22.5" customHeight="1">
      <c r="A32" s="403" t="s">
        <v>192</v>
      </c>
      <c r="B32" s="390" t="s">
        <v>62</v>
      </c>
      <c r="C32" s="390" t="s">
        <v>6</v>
      </c>
      <c r="D32" s="390" t="s">
        <v>60</v>
      </c>
      <c r="E32" s="390"/>
      <c r="F32" s="390"/>
      <c r="G32" s="390"/>
      <c r="H32" s="390"/>
      <c r="I32" s="390"/>
      <c r="J32" s="390"/>
      <c r="K32" s="390"/>
      <c r="L32" s="390"/>
      <c r="M32" s="390"/>
      <c r="N32" s="390"/>
      <c r="O32" s="390"/>
      <c r="P32" s="390"/>
      <c r="Q32" s="390" t="s">
        <v>85</v>
      </c>
      <c r="R32" s="390"/>
      <c r="S32" s="390"/>
      <c r="T32" s="390"/>
      <c r="U32" s="390"/>
      <c r="V32" s="390"/>
      <c r="W32" s="390"/>
      <c r="X32" s="390"/>
      <c r="Y32" s="390"/>
      <c r="Z32" s="390"/>
      <c r="AA32" s="390"/>
      <c r="AB32" s="390"/>
      <c r="AC32" s="390"/>
      <c r="AD32" s="448"/>
      <c r="AG32" s="90"/>
      <c r="AH32" s="90"/>
      <c r="AI32" s="90"/>
      <c r="AJ32" s="90"/>
      <c r="AK32" s="90"/>
      <c r="AL32" s="90"/>
      <c r="AM32" s="90"/>
      <c r="AN32" s="90"/>
      <c r="AO32" s="90"/>
    </row>
    <row r="33" spans="1:41" ht="22.5" customHeight="1">
      <c r="A33" s="403"/>
      <c r="B33" s="390"/>
      <c r="C33" s="447"/>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15" t="s">
        <v>80</v>
      </c>
      <c r="R33" s="416"/>
      <c r="S33" s="416"/>
      <c r="T33" s="416"/>
      <c r="U33" s="416"/>
      <c r="V33" s="449"/>
      <c r="W33" s="415" t="s">
        <v>81</v>
      </c>
      <c r="X33" s="416"/>
      <c r="Y33" s="416"/>
      <c r="Z33" s="449"/>
      <c r="AA33" s="415" t="s">
        <v>82</v>
      </c>
      <c r="AB33" s="416"/>
      <c r="AC33" s="416"/>
      <c r="AD33" s="417"/>
      <c r="AG33" s="90"/>
      <c r="AH33" s="90"/>
      <c r="AI33" s="90"/>
      <c r="AJ33" s="90"/>
      <c r="AK33" s="90"/>
      <c r="AL33" s="90"/>
      <c r="AM33" s="90"/>
      <c r="AN33" s="90"/>
      <c r="AO33" s="90"/>
    </row>
    <row r="34" spans="1:41" ht="33" customHeight="1">
      <c r="A34" s="418" t="s">
        <v>411</v>
      </c>
      <c r="B34" s="420">
        <v>0.05</v>
      </c>
      <c r="C34" s="93" t="s">
        <v>9</v>
      </c>
      <c r="D34" s="214">
        <v>0.08</v>
      </c>
      <c r="E34" s="214">
        <v>0.08</v>
      </c>
      <c r="F34" s="214">
        <v>0.08</v>
      </c>
      <c r="G34" s="214">
        <v>0.08</v>
      </c>
      <c r="H34" s="214">
        <v>0.08</v>
      </c>
      <c r="I34" s="214">
        <v>0.08</v>
      </c>
      <c r="J34" s="214">
        <v>0.08</v>
      </c>
      <c r="K34" s="214">
        <v>0.09</v>
      </c>
      <c r="L34" s="214">
        <v>0.09</v>
      </c>
      <c r="M34" s="214">
        <v>0.09</v>
      </c>
      <c r="N34" s="214">
        <v>0.09</v>
      </c>
      <c r="O34" s="214">
        <v>0.08</v>
      </c>
      <c r="P34" s="177">
        <f>SUM(D34:O34)</f>
        <v>0.9999999999999999</v>
      </c>
      <c r="Q34" s="434" t="s">
        <v>562</v>
      </c>
      <c r="R34" s="435"/>
      <c r="S34" s="435"/>
      <c r="T34" s="435"/>
      <c r="U34" s="435"/>
      <c r="V34" s="597"/>
      <c r="W34" s="428"/>
      <c r="X34" s="429"/>
      <c r="Y34" s="429"/>
      <c r="Z34" s="430"/>
      <c r="AA34" s="434" t="s">
        <v>538</v>
      </c>
      <c r="AB34" s="435"/>
      <c r="AC34" s="435"/>
      <c r="AD34" s="436"/>
      <c r="AG34" s="90"/>
      <c r="AH34" s="90"/>
      <c r="AI34" s="90"/>
      <c r="AJ34" s="90"/>
      <c r="AK34" s="90"/>
      <c r="AL34" s="90"/>
      <c r="AM34" s="90"/>
      <c r="AN34" s="90"/>
      <c r="AO34" s="90"/>
    </row>
    <row r="35" spans="1:41" ht="33.75" customHeight="1" thickBot="1">
      <c r="A35" s="419"/>
      <c r="B35" s="596"/>
      <c r="C35" s="94" t="s">
        <v>10</v>
      </c>
      <c r="D35" s="340">
        <v>0.08</v>
      </c>
      <c r="E35" s="340">
        <v>0.08</v>
      </c>
      <c r="F35" s="340">
        <v>0.08</v>
      </c>
      <c r="G35" s="340">
        <v>0.08</v>
      </c>
      <c r="H35" s="96"/>
      <c r="I35" s="96"/>
      <c r="J35" s="96"/>
      <c r="K35" s="96"/>
      <c r="L35" s="96"/>
      <c r="M35" s="96"/>
      <c r="N35" s="96"/>
      <c r="O35" s="96"/>
      <c r="P35" s="178">
        <f>SUM(D35:O35)</f>
        <v>0.32</v>
      </c>
      <c r="Q35" s="437"/>
      <c r="R35" s="438"/>
      <c r="S35" s="438"/>
      <c r="T35" s="438"/>
      <c r="U35" s="438"/>
      <c r="V35" s="598"/>
      <c r="W35" s="431"/>
      <c r="X35" s="432"/>
      <c r="Y35" s="432"/>
      <c r="Z35" s="433"/>
      <c r="AA35" s="437"/>
      <c r="AB35" s="438"/>
      <c r="AC35" s="438"/>
      <c r="AD35" s="439"/>
      <c r="AE35" s="50"/>
      <c r="AF35" s="97"/>
      <c r="AG35" s="90"/>
      <c r="AH35" s="90"/>
      <c r="AI35" s="90"/>
      <c r="AJ35" s="90"/>
      <c r="AK35" s="90"/>
      <c r="AL35" s="90"/>
      <c r="AM35" s="90"/>
      <c r="AN35" s="90"/>
      <c r="AO35" s="90"/>
    </row>
    <row r="36" spans="1:41" ht="25.5" customHeight="1">
      <c r="A36" s="402" t="s">
        <v>193</v>
      </c>
      <c r="B36" s="404" t="s">
        <v>61</v>
      </c>
      <c r="C36" s="406" t="s">
        <v>11</v>
      </c>
      <c r="D36" s="406"/>
      <c r="E36" s="406"/>
      <c r="F36" s="406"/>
      <c r="G36" s="406"/>
      <c r="H36" s="406"/>
      <c r="I36" s="406"/>
      <c r="J36" s="406"/>
      <c r="K36" s="406"/>
      <c r="L36" s="406"/>
      <c r="M36" s="406"/>
      <c r="N36" s="406"/>
      <c r="O36" s="406"/>
      <c r="P36" s="406"/>
      <c r="Q36" s="407" t="s">
        <v>78</v>
      </c>
      <c r="R36" s="408"/>
      <c r="S36" s="408"/>
      <c r="T36" s="408"/>
      <c r="U36" s="408"/>
      <c r="V36" s="408"/>
      <c r="W36" s="408"/>
      <c r="X36" s="408"/>
      <c r="Y36" s="408"/>
      <c r="Z36" s="408"/>
      <c r="AA36" s="408"/>
      <c r="AB36" s="408"/>
      <c r="AC36" s="408"/>
      <c r="AD36" s="409"/>
      <c r="AG36" s="90"/>
      <c r="AH36" s="90"/>
      <c r="AI36" s="90"/>
      <c r="AJ36" s="90"/>
      <c r="AK36" s="90"/>
      <c r="AL36" s="90"/>
      <c r="AM36" s="90"/>
      <c r="AN36" s="90"/>
      <c r="AO36" s="90"/>
    </row>
    <row r="37" spans="1:41" ht="25.5" customHeight="1">
      <c r="A37" s="403"/>
      <c r="B37" s="405"/>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91" t="s">
        <v>83</v>
      </c>
      <c r="R37" s="410"/>
      <c r="S37" s="410"/>
      <c r="T37" s="410"/>
      <c r="U37" s="410"/>
      <c r="V37" s="410"/>
      <c r="W37" s="410"/>
      <c r="X37" s="410"/>
      <c r="Y37" s="410"/>
      <c r="Z37" s="410"/>
      <c r="AA37" s="410"/>
      <c r="AB37" s="410"/>
      <c r="AC37" s="410"/>
      <c r="AD37" s="411"/>
      <c r="AG37" s="98"/>
      <c r="AH37" s="98"/>
      <c r="AI37" s="98"/>
      <c r="AJ37" s="98"/>
      <c r="AK37" s="98"/>
      <c r="AL37" s="98"/>
      <c r="AM37" s="98"/>
      <c r="AN37" s="98"/>
      <c r="AO37" s="98"/>
    </row>
    <row r="38" spans="1:41" ht="28.5" customHeight="1">
      <c r="A38" s="594" t="s">
        <v>477</v>
      </c>
      <c r="B38" s="381">
        <v>0.025</v>
      </c>
      <c r="C38" s="93" t="s">
        <v>9</v>
      </c>
      <c r="D38" s="214">
        <v>0.08</v>
      </c>
      <c r="E38" s="214">
        <v>0.08</v>
      </c>
      <c r="F38" s="214">
        <v>0.08</v>
      </c>
      <c r="G38" s="214">
        <v>0.08</v>
      </c>
      <c r="H38" s="214">
        <v>0.08</v>
      </c>
      <c r="I38" s="214">
        <v>0.08</v>
      </c>
      <c r="J38" s="214">
        <v>0.08</v>
      </c>
      <c r="K38" s="214">
        <v>0.09</v>
      </c>
      <c r="L38" s="214">
        <v>0.09</v>
      </c>
      <c r="M38" s="214">
        <v>0.09</v>
      </c>
      <c r="N38" s="214">
        <v>0.09</v>
      </c>
      <c r="O38" s="214">
        <v>0.08</v>
      </c>
      <c r="P38" s="100">
        <f>SUM(D38:O38)</f>
        <v>0.9999999999999999</v>
      </c>
      <c r="Q38" s="396" t="s">
        <v>561</v>
      </c>
      <c r="R38" s="397"/>
      <c r="S38" s="397"/>
      <c r="T38" s="397"/>
      <c r="U38" s="397"/>
      <c r="V38" s="397"/>
      <c r="W38" s="397"/>
      <c r="X38" s="397"/>
      <c r="Y38" s="397"/>
      <c r="Z38" s="397"/>
      <c r="AA38" s="397"/>
      <c r="AB38" s="397"/>
      <c r="AC38" s="397"/>
      <c r="AD38" s="398"/>
      <c r="AE38" s="101"/>
      <c r="AG38" s="102"/>
      <c r="AH38" s="102"/>
      <c r="AI38" s="102"/>
      <c r="AJ38" s="102"/>
      <c r="AK38" s="102"/>
      <c r="AL38" s="102"/>
      <c r="AM38" s="102"/>
      <c r="AN38" s="102"/>
      <c r="AO38" s="102"/>
    </row>
    <row r="39" spans="1:31" ht="46.5" customHeight="1">
      <c r="A39" s="595"/>
      <c r="B39" s="382"/>
      <c r="C39" s="103" t="s">
        <v>10</v>
      </c>
      <c r="D39" s="104">
        <v>0.08</v>
      </c>
      <c r="E39" s="104">
        <v>0.08</v>
      </c>
      <c r="F39" s="104">
        <v>0.08</v>
      </c>
      <c r="G39" s="104">
        <v>0.08</v>
      </c>
      <c r="H39" s="104"/>
      <c r="I39" s="104"/>
      <c r="J39" s="104"/>
      <c r="K39" s="104"/>
      <c r="L39" s="104"/>
      <c r="M39" s="104"/>
      <c r="N39" s="104"/>
      <c r="O39" s="104"/>
      <c r="P39" s="105">
        <f>SUM(D39:O39)</f>
        <v>0.32</v>
      </c>
      <c r="Q39" s="412"/>
      <c r="R39" s="413"/>
      <c r="S39" s="413"/>
      <c r="T39" s="413"/>
      <c r="U39" s="413"/>
      <c r="V39" s="413"/>
      <c r="W39" s="413"/>
      <c r="X39" s="413"/>
      <c r="Y39" s="413"/>
      <c r="Z39" s="413"/>
      <c r="AA39" s="413"/>
      <c r="AB39" s="413"/>
      <c r="AC39" s="413"/>
      <c r="AD39" s="414"/>
      <c r="AE39" s="101"/>
    </row>
    <row r="40" spans="1:31" ht="28.5" customHeight="1">
      <c r="A40" s="594" t="s">
        <v>478</v>
      </c>
      <c r="B40" s="381">
        <v>0.025</v>
      </c>
      <c r="C40" s="106" t="s">
        <v>9</v>
      </c>
      <c r="D40" s="214">
        <v>0.08</v>
      </c>
      <c r="E40" s="214">
        <v>0.08</v>
      </c>
      <c r="F40" s="214">
        <v>0.08</v>
      </c>
      <c r="G40" s="214">
        <v>0.08</v>
      </c>
      <c r="H40" s="214">
        <v>0.08</v>
      </c>
      <c r="I40" s="214">
        <v>0.08</v>
      </c>
      <c r="J40" s="214">
        <v>0.08</v>
      </c>
      <c r="K40" s="214">
        <v>0.09</v>
      </c>
      <c r="L40" s="214">
        <v>0.09</v>
      </c>
      <c r="M40" s="214">
        <v>0.09</v>
      </c>
      <c r="N40" s="214">
        <v>0.09</v>
      </c>
      <c r="O40" s="214">
        <v>0.08</v>
      </c>
      <c r="P40" s="105">
        <f>SUM(D40:O40)</f>
        <v>0.9999999999999999</v>
      </c>
      <c r="Q40" s="396" t="s">
        <v>573</v>
      </c>
      <c r="R40" s="397"/>
      <c r="S40" s="397"/>
      <c r="T40" s="397"/>
      <c r="U40" s="397"/>
      <c r="V40" s="397"/>
      <c r="W40" s="397"/>
      <c r="X40" s="397"/>
      <c r="Y40" s="397"/>
      <c r="Z40" s="397"/>
      <c r="AA40" s="397"/>
      <c r="AB40" s="397"/>
      <c r="AC40" s="397"/>
      <c r="AD40" s="398"/>
      <c r="AE40" s="101"/>
    </row>
    <row r="41" spans="1:31" ht="45" customHeight="1">
      <c r="A41" s="595"/>
      <c r="B41" s="382"/>
      <c r="C41" s="103" t="s">
        <v>10</v>
      </c>
      <c r="D41" s="104">
        <v>0.08</v>
      </c>
      <c r="E41" s="104">
        <v>0.08</v>
      </c>
      <c r="F41" s="104">
        <v>0.08</v>
      </c>
      <c r="G41" s="104">
        <v>0.08</v>
      </c>
      <c r="H41" s="104"/>
      <c r="I41" s="104"/>
      <c r="J41" s="104"/>
      <c r="K41" s="104"/>
      <c r="L41" s="108"/>
      <c r="M41" s="108"/>
      <c r="N41" s="108"/>
      <c r="O41" s="108"/>
      <c r="P41" s="105">
        <f>SUM(D41:O41)</f>
        <v>0.32</v>
      </c>
      <c r="Q41" s="399"/>
      <c r="R41" s="400"/>
      <c r="S41" s="400"/>
      <c r="T41" s="400"/>
      <c r="U41" s="400"/>
      <c r="V41" s="400"/>
      <c r="W41" s="400"/>
      <c r="X41" s="400"/>
      <c r="Y41" s="400"/>
      <c r="Z41" s="400"/>
      <c r="AA41" s="400"/>
      <c r="AB41" s="400"/>
      <c r="AC41" s="400"/>
      <c r="AD41" s="401"/>
      <c r="AE41" s="101"/>
    </row>
    <row r="42" ht="15">
      <c r="A42" s="52" t="s">
        <v>296</v>
      </c>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55" zoomScaleNormal="55" workbookViewId="0" topLeftCell="I34">
      <selection activeCell="Q42" sqref="Q42:AD43"/>
    </sheetView>
  </sheetViews>
  <sheetFormatPr defaultColWidth="10.8515625" defaultRowHeight="15"/>
  <cols>
    <col min="1" max="1" width="38.421875" style="52" customWidth="1"/>
    <col min="2" max="2" width="15.421875" style="52" customWidth="1"/>
    <col min="3" max="13" width="20.7109375" style="52" customWidth="1"/>
    <col min="14" max="14" width="14.7109375" style="52" customWidth="1"/>
    <col min="15" max="15" width="14.281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540"/>
      <c r="B1" s="543" t="s">
        <v>16</v>
      </c>
      <c r="C1" s="544"/>
      <c r="D1" s="544"/>
      <c r="E1" s="544"/>
      <c r="F1" s="544"/>
      <c r="G1" s="544"/>
      <c r="H1" s="544"/>
      <c r="I1" s="544"/>
      <c r="J1" s="544"/>
      <c r="K1" s="544"/>
      <c r="L1" s="544"/>
      <c r="M1" s="544"/>
      <c r="N1" s="544"/>
      <c r="O1" s="544"/>
      <c r="P1" s="544"/>
      <c r="Q1" s="544"/>
      <c r="R1" s="544"/>
      <c r="S1" s="544"/>
      <c r="T1" s="544"/>
      <c r="U1" s="544"/>
      <c r="V1" s="544"/>
      <c r="W1" s="544"/>
      <c r="X1" s="544"/>
      <c r="Y1" s="544"/>
      <c r="Z1" s="544"/>
      <c r="AA1" s="545"/>
      <c r="AB1" s="546" t="s">
        <v>18</v>
      </c>
      <c r="AC1" s="547"/>
      <c r="AD1" s="548"/>
    </row>
    <row r="2" spans="1:30" ht="30.75" customHeight="1">
      <c r="A2" s="541"/>
      <c r="B2" s="549" t="s">
        <v>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1"/>
      <c r="AB2" s="552" t="s">
        <v>440</v>
      </c>
      <c r="AC2" s="553"/>
      <c r="AD2" s="554"/>
    </row>
    <row r="3" spans="1:30" ht="24" customHeight="1">
      <c r="A3" s="541"/>
      <c r="B3" s="555" t="s">
        <v>297</v>
      </c>
      <c r="C3" s="556"/>
      <c r="D3" s="556"/>
      <c r="E3" s="556"/>
      <c r="F3" s="556"/>
      <c r="G3" s="556"/>
      <c r="H3" s="556"/>
      <c r="I3" s="556"/>
      <c r="J3" s="556"/>
      <c r="K3" s="556"/>
      <c r="L3" s="556"/>
      <c r="M3" s="556"/>
      <c r="N3" s="556"/>
      <c r="O3" s="556"/>
      <c r="P3" s="556"/>
      <c r="Q3" s="556"/>
      <c r="R3" s="556"/>
      <c r="S3" s="556"/>
      <c r="T3" s="556"/>
      <c r="U3" s="556"/>
      <c r="V3" s="556"/>
      <c r="W3" s="556"/>
      <c r="X3" s="556"/>
      <c r="Y3" s="556"/>
      <c r="Z3" s="556"/>
      <c r="AA3" s="557"/>
      <c r="AB3" s="552" t="s">
        <v>441</v>
      </c>
      <c r="AC3" s="553"/>
      <c r="AD3" s="554"/>
    </row>
    <row r="4" spans="1:30" ht="15.75" customHeight="1" thickBot="1">
      <c r="A4" s="542"/>
      <c r="B4" s="558"/>
      <c r="C4" s="559"/>
      <c r="D4" s="559"/>
      <c r="E4" s="559"/>
      <c r="F4" s="559"/>
      <c r="G4" s="559"/>
      <c r="H4" s="559"/>
      <c r="I4" s="559"/>
      <c r="J4" s="559"/>
      <c r="K4" s="559"/>
      <c r="L4" s="559"/>
      <c r="M4" s="559"/>
      <c r="N4" s="559"/>
      <c r="O4" s="559"/>
      <c r="P4" s="559"/>
      <c r="Q4" s="559"/>
      <c r="R4" s="559"/>
      <c r="S4" s="559"/>
      <c r="T4" s="559"/>
      <c r="U4" s="559"/>
      <c r="V4" s="559"/>
      <c r="W4" s="559"/>
      <c r="X4" s="559"/>
      <c r="Y4" s="559"/>
      <c r="Z4" s="559"/>
      <c r="AA4" s="560"/>
      <c r="AB4" s="529" t="s">
        <v>177</v>
      </c>
      <c r="AC4" s="530"/>
      <c r="AD4" s="531"/>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1" s="227" customFormat="1" ht="22.5">
      <c r="A7" s="498" t="s">
        <v>295</v>
      </c>
      <c r="B7" s="499"/>
      <c r="C7" s="504" t="s">
        <v>42</v>
      </c>
      <c r="D7" s="483" t="s">
        <v>71</v>
      </c>
      <c r="E7" s="507"/>
      <c r="F7" s="507"/>
      <c r="G7" s="507"/>
      <c r="H7" s="484"/>
      <c r="I7" s="532">
        <v>44686</v>
      </c>
      <c r="J7" s="533"/>
      <c r="K7" s="483" t="s">
        <v>67</v>
      </c>
      <c r="L7" s="484"/>
      <c r="M7" s="538" t="s">
        <v>70</v>
      </c>
      <c r="N7" s="539"/>
      <c r="O7" s="519"/>
      <c r="P7" s="520"/>
      <c r="Q7" s="56"/>
      <c r="R7" s="56"/>
      <c r="S7" s="56"/>
      <c r="T7" s="56"/>
      <c r="U7" s="56"/>
      <c r="V7" s="56"/>
      <c r="W7" s="56"/>
      <c r="X7" s="56"/>
      <c r="Y7" s="56"/>
      <c r="Z7" s="57"/>
      <c r="AA7" s="56"/>
      <c r="AB7" s="56"/>
      <c r="AC7" s="62"/>
      <c r="AD7" s="63"/>
      <c r="AE7" s="226"/>
    </row>
    <row r="8" spans="1:31" s="227" customFormat="1" ht="15">
      <c r="A8" s="500"/>
      <c r="B8" s="501"/>
      <c r="C8" s="505"/>
      <c r="D8" s="485"/>
      <c r="E8" s="508"/>
      <c r="F8" s="508"/>
      <c r="G8" s="508"/>
      <c r="H8" s="486"/>
      <c r="I8" s="534"/>
      <c r="J8" s="535"/>
      <c r="K8" s="485"/>
      <c r="L8" s="486"/>
      <c r="M8" s="521" t="s">
        <v>68</v>
      </c>
      <c r="N8" s="522"/>
      <c r="O8" s="523"/>
      <c r="P8" s="524"/>
      <c r="Q8" s="56"/>
      <c r="R8" s="56"/>
      <c r="S8" s="56"/>
      <c r="T8" s="56"/>
      <c r="U8" s="56"/>
      <c r="V8" s="56"/>
      <c r="W8" s="56"/>
      <c r="X8" s="56"/>
      <c r="Y8" s="56"/>
      <c r="Z8" s="57"/>
      <c r="AA8" s="56"/>
      <c r="AB8" s="56"/>
      <c r="AC8" s="62"/>
      <c r="AD8" s="63"/>
      <c r="AE8" s="226"/>
    </row>
    <row r="9" spans="1:31" s="227" customFormat="1" ht="23.25" thickBot="1">
      <c r="A9" s="502"/>
      <c r="B9" s="503"/>
      <c r="C9" s="506"/>
      <c r="D9" s="487"/>
      <c r="E9" s="509"/>
      <c r="F9" s="509"/>
      <c r="G9" s="509"/>
      <c r="H9" s="488"/>
      <c r="I9" s="536"/>
      <c r="J9" s="537"/>
      <c r="K9" s="487"/>
      <c r="L9" s="488"/>
      <c r="M9" s="525" t="s">
        <v>69</v>
      </c>
      <c r="N9" s="526"/>
      <c r="O9" s="527" t="s">
        <v>412</v>
      </c>
      <c r="P9" s="528"/>
      <c r="Q9" s="56"/>
      <c r="R9" s="56"/>
      <c r="S9" s="56"/>
      <c r="T9" s="56"/>
      <c r="U9" s="56"/>
      <c r="V9" s="56"/>
      <c r="W9" s="56"/>
      <c r="X9" s="56"/>
      <c r="Y9" s="56"/>
      <c r="Z9" s="57"/>
      <c r="AA9" s="56"/>
      <c r="AB9" s="56"/>
      <c r="AC9" s="62"/>
      <c r="AD9" s="63"/>
      <c r="AE9" s="226"/>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483" t="s">
        <v>0</v>
      </c>
      <c r="B11" s="484"/>
      <c r="C11" s="489" t="s">
        <v>413</v>
      </c>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1"/>
    </row>
    <row r="12" spans="1:30" ht="15" customHeight="1">
      <c r="A12" s="485"/>
      <c r="B12" s="486"/>
      <c r="C12" s="492"/>
      <c r="D12" s="493"/>
      <c r="E12" s="493"/>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4"/>
    </row>
    <row r="13" spans="1:30" ht="15" customHeight="1" thickBot="1">
      <c r="A13" s="487"/>
      <c r="B13" s="488"/>
      <c r="C13" s="495"/>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7"/>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74" t="s">
        <v>77</v>
      </c>
      <c r="B15" s="475"/>
      <c r="C15" s="510" t="s">
        <v>414</v>
      </c>
      <c r="D15" s="511"/>
      <c r="E15" s="511"/>
      <c r="F15" s="511"/>
      <c r="G15" s="511"/>
      <c r="H15" s="511"/>
      <c r="I15" s="511"/>
      <c r="J15" s="511"/>
      <c r="K15" s="512"/>
      <c r="L15" s="513" t="s">
        <v>73</v>
      </c>
      <c r="M15" s="514"/>
      <c r="N15" s="514"/>
      <c r="O15" s="514"/>
      <c r="P15" s="514"/>
      <c r="Q15" s="515"/>
      <c r="R15" s="516" t="s">
        <v>415</v>
      </c>
      <c r="S15" s="517"/>
      <c r="T15" s="517"/>
      <c r="U15" s="517"/>
      <c r="V15" s="517"/>
      <c r="W15" s="517"/>
      <c r="X15" s="518"/>
      <c r="Y15" s="513" t="s">
        <v>72</v>
      </c>
      <c r="Z15" s="515"/>
      <c r="AA15" s="470" t="s">
        <v>416</v>
      </c>
      <c r="AB15" s="471"/>
      <c r="AC15" s="471"/>
      <c r="AD15" s="472"/>
    </row>
    <row r="16" spans="1:30" ht="9" customHeight="1" thickBot="1">
      <c r="A16" s="61"/>
      <c r="B16" s="56"/>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75"/>
      <c r="AD16" s="76"/>
    </row>
    <row r="17" spans="1:30" s="78" customFormat="1" ht="37.5" customHeight="1" thickBot="1">
      <c r="A17" s="474" t="s">
        <v>79</v>
      </c>
      <c r="B17" s="475"/>
      <c r="C17" s="476" t="s">
        <v>410</v>
      </c>
      <c r="D17" s="477"/>
      <c r="E17" s="477"/>
      <c r="F17" s="477"/>
      <c r="G17" s="477"/>
      <c r="H17" s="477"/>
      <c r="I17" s="477"/>
      <c r="J17" s="477"/>
      <c r="K17" s="477"/>
      <c r="L17" s="477"/>
      <c r="M17" s="477"/>
      <c r="N17" s="477"/>
      <c r="O17" s="477"/>
      <c r="P17" s="477"/>
      <c r="Q17" s="478"/>
      <c r="R17" s="461" t="s">
        <v>395</v>
      </c>
      <c r="S17" s="462"/>
      <c r="T17" s="462"/>
      <c r="U17" s="462"/>
      <c r="V17" s="463"/>
      <c r="W17" s="479" t="s">
        <v>472</v>
      </c>
      <c r="X17" s="480"/>
      <c r="Y17" s="462" t="s">
        <v>15</v>
      </c>
      <c r="Z17" s="462"/>
      <c r="AA17" s="462"/>
      <c r="AB17" s="463"/>
      <c r="AC17" s="481">
        <v>0.05</v>
      </c>
      <c r="AD17" s="48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61" t="s">
        <v>1</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3"/>
      <c r="AE19" s="86"/>
      <c r="AF19" s="86"/>
    </row>
    <row r="20" spans="1:32" ht="31.5" customHeight="1" thickBot="1">
      <c r="A20" s="85"/>
      <c r="B20" s="62"/>
      <c r="C20" s="464" t="s">
        <v>397</v>
      </c>
      <c r="D20" s="465"/>
      <c r="E20" s="465"/>
      <c r="F20" s="465"/>
      <c r="G20" s="465"/>
      <c r="H20" s="465"/>
      <c r="I20" s="465"/>
      <c r="J20" s="465"/>
      <c r="K20" s="465"/>
      <c r="L20" s="465"/>
      <c r="M20" s="465"/>
      <c r="N20" s="465"/>
      <c r="O20" s="465"/>
      <c r="P20" s="466"/>
      <c r="Q20" s="467" t="s">
        <v>398</v>
      </c>
      <c r="R20" s="468"/>
      <c r="S20" s="468"/>
      <c r="T20" s="468"/>
      <c r="U20" s="468"/>
      <c r="V20" s="468"/>
      <c r="W20" s="468"/>
      <c r="X20" s="468"/>
      <c r="Y20" s="468"/>
      <c r="Z20" s="468"/>
      <c r="AA20" s="468"/>
      <c r="AB20" s="468"/>
      <c r="AC20" s="468"/>
      <c r="AD20" s="469"/>
      <c r="AE20" s="86"/>
      <c r="AF20" s="86"/>
    </row>
    <row r="21" spans="1:32" ht="31.5" customHeight="1" thickBot="1">
      <c r="A21" s="61"/>
      <c r="B21" s="56"/>
      <c r="C21" s="203" t="s">
        <v>39</v>
      </c>
      <c r="D21" s="204" t="s">
        <v>40</v>
      </c>
      <c r="E21" s="204" t="s">
        <v>41</v>
      </c>
      <c r="F21" s="204" t="s">
        <v>42</v>
      </c>
      <c r="G21" s="204" t="s">
        <v>43</v>
      </c>
      <c r="H21" s="204" t="s">
        <v>44</v>
      </c>
      <c r="I21" s="204" t="s">
        <v>45</v>
      </c>
      <c r="J21" s="204" t="s">
        <v>46</v>
      </c>
      <c r="K21" s="204" t="s">
        <v>47</v>
      </c>
      <c r="L21" s="204" t="s">
        <v>48</v>
      </c>
      <c r="M21" s="204" t="s">
        <v>49</v>
      </c>
      <c r="N21" s="204" t="s">
        <v>50</v>
      </c>
      <c r="O21" s="204" t="s">
        <v>8</v>
      </c>
      <c r="P21" s="205" t="s">
        <v>403</v>
      </c>
      <c r="Q21" s="363" t="s">
        <v>39</v>
      </c>
      <c r="R21" s="364" t="s">
        <v>40</v>
      </c>
      <c r="S21" s="364" t="s">
        <v>41</v>
      </c>
      <c r="T21" s="364" t="s">
        <v>42</v>
      </c>
      <c r="U21" s="364" t="s">
        <v>43</v>
      </c>
      <c r="V21" s="364" t="s">
        <v>44</v>
      </c>
      <c r="W21" s="364" t="s">
        <v>45</v>
      </c>
      <c r="X21" s="364" t="s">
        <v>46</v>
      </c>
      <c r="Y21" s="364" t="s">
        <v>47</v>
      </c>
      <c r="Z21" s="364" t="s">
        <v>48</v>
      </c>
      <c r="AA21" s="364" t="s">
        <v>49</v>
      </c>
      <c r="AB21" s="364" t="s">
        <v>50</v>
      </c>
      <c r="AC21" s="364" t="s">
        <v>8</v>
      </c>
      <c r="AD21" s="365" t="s">
        <v>403</v>
      </c>
      <c r="AE21" s="4"/>
      <c r="AF21" s="4"/>
    </row>
    <row r="22" spans="1:32" ht="31.5" customHeight="1">
      <c r="A22" s="402" t="s">
        <v>399</v>
      </c>
      <c r="B22" s="407"/>
      <c r="C22" s="192">
        <v>97129437</v>
      </c>
      <c r="D22" s="191"/>
      <c r="E22" s="191"/>
      <c r="F22" s="191"/>
      <c r="G22" s="191"/>
      <c r="H22" s="191"/>
      <c r="I22" s="191"/>
      <c r="J22" s="195"/>
      <c r="K22" s="195"/>
      <c r="L22" s="195"/>
      <c r="M22" s="195"/>
      <c r="N22" s="195"/>
      <c r="O22" s="195">
        <f>SUM(C22:N22)</f>
        <v>97129437</v>
      </c>
      <c r="P22" s="345"/>
      <c r="Q22" s="197">
        <v>1243061450</v>
      </c>
      <c r="R22" s="195">
        <v>176635647</v>
      </c>
      <c r="S22" s="372"/>
      <c r="T22" s="195">
        <v>36936843</v>
      </c>
      <c r="U22" s="195">
        <v>1200000</v>
      </c>
      <c r="V22" s="195">
        <v>429060000</v>
      </c>
      <c r="W22" s="195">
        <v>5782663</v>
      </c>
      <c r="X22" s="195"/>
      <c r="Y22" s="195"/>
      <c r="Z22" s="195"/>
      <c r="AA22" s="195"/>
      <c r="AB22" s="195"/>
      <c r="AC22" s="195">
        <f>SUM(Q22:AB22)</f>
        <v>1892676603</v>
      </c>
      <c r="AD22" s="373"/>
      <c r="AE22" s="4"/>
      <c r="AF22" s="4"/>
    </row>
    <row r="23" spans="1:32" ht="31.5" customHeight="1">
      <c r="A23" s="403" t="s">
        <v>400</v>
      </c>
      <c r="B23" s="391"/>
      <c r="C23" s="331"/>
      <c r="D23" s="332"/>
      <c r="E23" s="332">
        <v>-3</v>
      </c>
      <c r="F23" s="332"/>
      <c r="G23" s="332"/>
      <c r="H23" s="332"/>
      <c r="I23" s="332"/>
      <c r="J23" s="332"/>
      <c r="K23" s="332"/>
      <c r="L23" s="332"/>
      <c r="M23" s="332"/>
      <c r="N23" s="332"/>
      <c r="O23" s="332"/>
      <c r="P23" s="200">
        <f>_xlfn.IFERROR(O23/O22,0)</f>
        <v>0</v>
      </c>
      <c r="Q23" s="192">
        <v>1243061450</v>
      </c>
      <c r="R23" s="191"/>
      <c r="S23" s="195">
        <v>-6724413</v>
      </c>
      <c r="T23" s="195">
        <v>103388876</v>
      </c>
      <c r="U23" s="191"/>
      <c r="V23" s="191"/>
      <c r="W23" s="191"/>
      <c r="X23" s="191"/>
      <c r="Y23" s="191"/>
      <c r="Z23" s="191"/>
      <c r="AA23" s="191"/>
      <c r="AB23" s="191"/>
      <c r="AC23" s="332">
        <f>SUM(Q23:AB23)</f>
        <v>1339725913</v>
      </c>
      <c r="AD23" s="200">
        <f>_xlfn.IFERROR(AC23/AC22,0)</f>
        <v>0.7078472417720272</v>
      </c>
      <c r="AE23" s="4"/>
      <c r="AF23" s="4"/>
    </row>
    <row r="24" spans="1:32" ht="31.5" customHeight="1">
      <c r="A24" s="403" t="s">
        <v>401</v>
      </c>
      <c r="B24" s="391"/>
      <c r="C24" s="192">
        <f>4100000+12014935</f>
        <v>16114935</v>
      </c>
      <c r="D24" s="191">
        <v>4100000</v>
      </c>
      <c r="E24" s="191">
        <v>4100000</v>
      </c>
      <c r="F24" s="191">
        <v>2267246</v>
      </c>
      <c r="G24" s="191"/>
      <c r="H24" s="191">
        <v>70547256</v>
      </c>
      <c r="J24" s="191"/>
      <c r="K24" s="191"/>
      <c r="L24" s="191"/>
      <c r="M24" s="191"/>
      <c r="N24" s="191"/>
      <c r="O24" s="191">
        <f>SUM(C24:N24)</f>
        <v>97129437</v>
      </c>
      <c r="P24" s="346"/>
      <c r="Q24" s="192"/>
      <c r="R24" s="195">
        <v>54046150</v>
      </c>
      <c r="S24" s="195">
        <v>112440516</v>
      </c>
      <c r="T24" s="195">
        <v>116043215</v>
      </c>
      <c r="U24" s="195">
        <v>117243215</v>
      </c>
      <c r="V24" s="195">
        <v>151349042</v>
      </c>
      <c r="W24" s="195">
        <v>130462265</v>
      </c>
      <c r="X24" s="195">
        <v>201972265</v>
      </c>
      <c r="Y24" s="195">
        <v>201972265</v>
      </c>
      <c r="Z24" s="195">
        <v>201972265</v>
      </c>
      <c r="AA24" s="195">
        <v>201972265</v>
      </c>
      <c r="AB24" s="195">
        <v>403203140</v>
      </c>
      <c r="AC24" s="191">
        <f>SUM(Q24:AB24)</f>
        <v>1892676603</v>
      </c>
      <c r="AD24" s="346"/>
      <c r="AE24" s="4"/>
      <c r="AF24" s="4"/>
    </row>
    <row r="25" spans="1:32" ht="31.5" customHeight="1" thickBot="1">
      <c r="A25" s="450" t="s">
        <v>402</v>
      </c>
      <c r="B25" s="451"/>
      <c r="C25" s="193">
        <v>12014932</v>
      </c>
      <c r="D25" s="194">
        <v>4100000</v>
      </c>
      <c r="E25" s="194">
        <f>4100000+2267245</f>
        <v>6367245</v>
      </c>
      <c r="F25" s="194">
        <v>4100000</v>
      </c>
      <c r="G25" s="194"/>
      <c r="H25" s="194"/>
      <c r="I25" s="194"/>
      <c r="J25" s="194"/>
      <c r="K25" s="194"/>
      <c r="L25" s="194"/>
      <c r="M25" s="194"/>
      <c r="N25" s="194"/>
      <c r="O25" s="194">
        <f>SUM(C25:N25)</f>
        <v>26582177</v>
      </c>
      <c r="P25" s="201">
        <f>_xlfn.IFERROR(O25/O24,0)</f>
        <v>0.27367786554759915</v>
      </c>
      <c r="Q25" s="193"/>
      <c r="R25" s="194">
        <v>48324116</v>
      </c>
      <c r="S25" s="194">
        <v>108092300</v>
      </c>
      <c r="T25" s="194">
        <v>108092300</v>
      </c>
      <c r="U25" s="194"/>
      <c r="V25" s="194"/>
      <c r="W25" s="194"/>
      <c r="X25" s="194"/>
      <c r="Y25" s="194"/>
      <c r="Z25" s="194"/>
      <c r="AA25" s="194"/>
      <c r="AB25" s="194"/>
      <c r="AC25" s="194">
        <f>SUM(Q25:AB25)</f>
        <v>264508716</v>
      </c>
      <c r="AD25" s="201">
        <f>_xlfn.IFERROR(AC25/AC24,0)</f>
        <v>0.13975378338842392</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452" t="s">
        <v>76</v>
      </c>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5"/>
    </row>
    <row r="28" spans="1:30" ht="15" customHeight="1">
      <c r="A28" s="456" t="s">
        <v>191</v>
      </c>
      <c r="B28" s="458" t="s">
        <v>6</v>
      </c>
      <c r="C28" s="459"/>
      <c r="D28" s="391" t="s">
        <v>7</v>
      </c>
      <c r="E28" s="410"/>
      <c r="F28" s="410"/>
      <c r="G28" s="410"/>
      <c r="H28" s="410"/>
      <c r="I28" s="410"/>
      <c r="J28" s="410"/>
      <c r="K28" s="410"/>
      <c r="L28" s="410"/>
      <c r="M28" s="410"/>
      <c r="N28" s="410"/>
      <c r="O28" s="460"/>
      <c r="P28" s="390" t="s">
        <v>8</v>
      </c>
      <c r="Q28" s="390" t="s">
        <v>84</v>
      </c>
      <c r="R28" s="390"/>
      <c r="S28" s="390"/>
      <c r="T28" s="390"/>
      <c r="U28" s="390"/>
      <c r="V28" s="390"/>
      <c r="W28" s="390"/>
      <c r="X28" s="390"/>
      <c r="Y28" s="390"/>
      <c r="Z28" s="390"/>
      <c r="AA28" s="390"/>
      <c r="AB28" s="390"/>
      <c r="AC28" s="390"/>
      <c r="AD28" s="448"/>
    </row>
    <row r="29" spans="1:30" ht="27" customHeight="1">
      <c r="A29" s="457"/>
      <c r="B29" s="415"/>
      <c r="C29" s="449"/>
      <c r="D29" s="202" t="s">
        <v>39</v>
      </c>
      <c r="E29" s="202" t="s">
        <v>40</v>
      </c>
      <c r="F29" s="202" t="s">
        <v>41</v>
      </c>
      <c r="G29" s="202" t="s">
        <v>42</v>
      </c>
      <c r="H29" s="202" t="s">
        <v>43</v>
      </c>
      <c r="I29" s="202" t="s">
        <v>44</v>
      </c>
      <c r="J29" s="202" t="s">
        <v>45</v>
      </c>
      <c r="K29" s="202" t="s">
        <v>46</v>
      </c>
      <c r="L29" s="202" t="s">
        <v>47</v>
      </c>
      <c r="M29" s="202" t="s">
        <v>48</v>
      </c>
      <c r="N29" s="202" t="s">
        <v>49</v>
      </c>
      <c r="O29" s="202" t="s">
        <v>50</v>
      </c>
      <c r="P29" s="460"/>
      <c r="Q29" s="390"/>
      <c r="R29" s="390"/>
      <c r="S29" s="390"/>
      <c r="T29" s="390"/>
      <c r="U29" s="390"/>
      <c r="V29" s="390"/>
      <c r="W29" s="390"/>
      <c r="X29" s="390"/>
      <c r="Y29" s="390"/>
      <c r="Z29" s="390"/>
      <c r="AA29" s="390"/>
      <c r="AB29" s="390"/>
      <c r="AC29" s="390"/>
      <c r="AD29" s="448"/>
    </row>
    <row r="30" spans="1:30" ht="42" customHeight="1" thickBot="1">
      <c r="A30" s="88"/>
      <c r="B30" s="440"/>
      <c r="C30" s="441"/>
      <c r="D30" s="92"/>
      <c r="E30" s="92"/>
      <c r="F30" s="92"/>
      <c r="G30" s="92"/>
      <c r="H30" s="92"/>
      <c r="I30" s="92"/>
      <c r="J30" s="92"/>
      <c r="K30" s="92"/>
      <c r="L30" s="92"/>
      <c r="M30" s="92"/>
      <c r="N30" s="92"/>
      <c r="O30" s="92"/>
      <c r="P30" s="89">
        <f>SUM(D30:O30)</f>
        <v>0</v>
      </c>
      <c r="Q30" s="442"/>
      <c r="R30" s="442"/>
      <c r="S30" s="442"/>
      <c r="T30" s="442"/>
      <c r="U30" s="442"/>
      <c r="V30" s="442"/>
      <c r="W30" s="442"/>
      <c r="X30" s="442"/>
      <c r="Y30" s="442"/>
      <c r="Z30" s="442"/>
      <c r="AA30" s="442"/>
      <c r="AB30" s="442"/>
      <c r="AC30" s="442"/>
      <c r="AD30" s="443"/>
    </row>
    <row r="31" spans="1:30" ht="45" customHeight="1">
      <c r="A31" s="444" t="s">
        <v>294</v>
      </c>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6"/>
    </row>
    <row r="32" spans="1:41" ht="22.5" customHeight="1">
      <c r="A32" s="403" t="s">
        <v>192</v>
      </c>
      <c r="B32" s="390" t="s">
        <v>62</v>
      </c>
      <c r="C32" s="390" t="s">
        <v>6</v>
      </c>
      <c r="D32" s="390" t="s">
        <v>60</v>
      </c>
      <c r="E32" s="390"/>
      <c r="F32" s="390"/>
      <c r="G32" s="390"/>
      <c r="H32" s="390"/>
      <c r="I32" s="390"/>
      <c r="J32" s="390"/>
      <c r="K32" s="390"/>
      <c r="L32" s="390"/>
      <c r="M32" s="390"/>
      <c r="N32" s="390"/>
      <c r="O32" s="390"/>
      <c r="P32" s="390"/>
      <c r="Q32" s="390" t="s">
        <v>85</v>
      </c>
      <c r="R32" s="390"/>
      <c r="S32" s="390"/>
      <c r="T32" s="390"/>
      <c r="U32" s="390"/>
      <c r="V32" s="390"/>
      <c r="W32" s="390"/>
      <c r="X32" s="390"/>
      <c r="Y32" s="390"/>
      <c r="Z32" s="390"/>
      <c r="AA32" s="390"/>
      <c r="AB32" s="390"/>
      <c r="AC32" s="390"/>
      <c r="AD32" s="448"/>
      <c r="AG32" s="90"/>
      <c r="AH32" s="90"/>
      <c r="AI32" s="90"/>
      <c r="AJ32" s="90"/>
      <c r="AK32" s="90"/>
      <c r="AL32" s="90"/>
      <c r="AM32" s="90"/>
      <c r="AN32" s="90"/>
      <c r="AO32" s="90"/>
    </row>
    <row r="33" spans="1:41" ht="22.5" customHeight="1">
      <c r="A33" s="403"/>
      <c r="B33" s="390"/>
      <c r="C33" s="447"/>
      <c r="D33" s="202" t="s">
        <v>39</v>
      </c>
      <c r="E33" s="202" t="s">
        <v>40</v>
      </c>
      <c r="F33" s="202" t="s">
        <v>41</v>
      </c>
      <c r="G33" s="202" t="s">
        <v>42</v>
      </c>
      <c r="H33" s="202" t="s">
        <v>43</v>
      </c>
      <c r="I33" s="202" t="s">
        <v>44</v>
      </c>
      <c r="J33" s="202" t="s">
        <v>45</v>
      </c>
      <c r="K33" s="202" t="s">
        <v>46</v>
      </c>
      <c r="L33" s="202" t="s">
        <v>47</v>
      </c>
      <c r="M33" s="202" t="s">
        <v>48</v>
      </c>
      <c r="N33" s="202" t="s">
        <v>49</v>
      </c>
      <c r="O33" s="202" t="s">
        <v>50</v>
      </c>
      <c r="P33" s="202" t="s">
        <v>8</v>
      </c>
      <c r="Q33" s="415" t="s">
        <v>80</v>
      </c>
      <c r="R33" s="416"/>
      <c r="S33" s="416"/>
      <c r="T33" s="416"/>
      <c r="U33" s="416"/>
      <c r="V33" s="449"/>
      <c r="W33" s="415" t="s">
        <v>81</v>
      </c>
      <c r="X33" s="416"/>
      <c r="Y33" s="416"/>
      <c r="Z33" s="449"/>
      <c r="AA33" s="415" t="s">
        <v>82</v>
      </c>
      <c r="AB33" s="416"/>
      <c r="AC33" s="416"/>
      <c r="AD33" s="417"/>
      <c r="AG33" s="90"/>
      <c r="AH33" s="90"/>
      <c r="AI33" s="90"/>
      <c r="AJ33" s="90"/>
      <c r="AK33" s="90"/>
      <c r="AL33" s="90"/>
      <c r="AM33" s="90"/>
      <c r="AN33" s="90"/>
      <c r="AO33" s="90"/>
    </row>
    <row r="34" spans="1:41" ht="79.5" customHeight="1">
      <c r="A34" s="418" t="s">
        <v>419</v>
      </c>
      <c r="B34" s="420">
        <v>0.05</v>
      </c>
      <c r="C34" s="93" t="s">
        <v>9</v>
      </c>
      <c r="D34" s="325">
        <v>1</v>
      </c>
      <c r="E34" s="325">
        <v>1</v>
      </c>
      <c r="F34" s="325">
        <v>1</v>
      </c>
      <c r="G34" s="325">
        <v>1</v>
      </c>
      <c r="H34" s="325">
        <v>1</v>
      </c>
      <c r="I34" s="325">
        <v>1</v>
      </c>
      <c r="J34" s="325">
        <v>1</v>
      </c>
      <c r="K34" s="325">
        <v>2</v>
      </c>
      <c r="L34" s="325">
        <v>2</v>
      </c>
      <c r="M34" s="325">
        <v>2</v>
      </c>
      <c r="N34" s="325">
        <v>2</v>
      </c>
      <c r="O34" s="325">
        <v>2</v>
      </c>
      <c r="P34" s="325">
        <v>2</v>
      </c>
      <c r="Q34" s="422" t="s">
        <v>547</v>
      </c>
      <c r="R34" s="423"/>
      <c r="S34" s="423"/>
      <c r="T34" s="423"/>
      <c r="U34" s="423"/>
      <c r="V34" s="424"/>
      <c r="W34" s="428"/>
      <c r="X34" s="429"/>
      <c r="Y34" s="429"/>
      <c r="Z34" s="430"/>
      <c r="AA34" s="434" t="s">
        <v>548</v>
      </c>
      <c r="AB34" s="435"/>
      <c r="AC34" s="435"/>
      <c r="AD34" s="436"/>
      <c r="AG34" s="90"/>
      <c r="AH34" s="90"/>
      <c r="AI34" s="90"/>
      <c r="AJ34" s="90"/>
      <c r="AK34" s="90"/>
      <c r="AL34" s="90"/>
      <c r="AM34" s="90"/>
      <c r="AN34" s="90"/>
      <c r="AO34" s="90"/>
    </row>
    <row r="35" spans="1:41" ht="91.5" customHeight="1" thickBot="1">
      <c r="A35" s="419"/>
      <c r="B35" s="421"/>
      <c r="C35" s="94" t="s">
        <v>10</v>
      </c>
      <c r="D35" s="339">
        <v>1</v>
      </c>
      <c r="E35" s="339">
        <v>1</v>
      </c>
      <c r="F35" s="339">
        <v>1</v>
      </c>
      <c r="G35" s="339">
        <v>1</v>
      </c>
      <c r="H35" s="339"/>
      <c r="I35" s="339"/>
      <c r="J35" s="339"/>
      <c r="K35" s="339"/>
      <c r="L35" s="339"/>
      <c r="M35" s="339"/>
      <c r="N35" s="339"/>
      <c r="O35" s="339"/>
      <c r="P35" s="339">
        <v>1</v>
      </c>
      <c r="Q35" s="425"/>
      <c r="R35" s="426"/>
      <c r="S35" s="426"/>
      <c r="T35" s="426"/>
      <c r="U35" s="426"/>
      <c r="V35" s="427"/>
      <c r="W35" s="431"/>
      <c r="X35" s="432"/>
      <c r="Y35" s="432"/>
      <c r="Z35" s="433"/>
      <c r="AA35" s="437"/>
      <c r="AB35" s="438"/>
      <c r="AC35" s="438"/>
      <c r="AD35" s="439"/>
      <c r="AE35" s="50"/>
      <c r="AF35" s="97"/>
      <c r="AG35" s="90"/>
      <c r="AH35" s="90"/>
      <c r="AI35" s="90"/>
      <c r="AJ35" s="90"/>
      <c r="AK35" s="90"/>
      <c r="AL35" s="90"/>
      <c r="AM35" s="90"/>
      <c r="AN35" s="90"/>
      <c r="AO35" s="90"/>
    </row>
    <row r="36" spans="1:41" ht="25.5" customHeight="1">
      <c r="A36" s="402" t="s">
        <v>193</v>
      </c>
      <c r="B36" s="404" t="s">
        <v>61</v>
      </c>
      <c r="C36" s="406" t="s">
        <v>11</v>
      </c>
      <c r="D36" s="406"/>
      <c r="E36" s="406"/>
      <c r="F36" s="406"/>
      <c r="G36" s="406"/>
      <c r="H36" s="406"/>
      <c r="I36" s="406"/>
      <c r="J36" s="406"/>
      <c r="K36" s="406"/>
      <c r="L36" s="406"/>
      <c r="M36" s="406"/>
      <c r="N36" s="406"/>
      <c r="O36" s="406"/>
      <c r="P36" s="406"/>
      <c r="Q36" s="407" t="s">
        <v>78</v>
      </c>
      <c r="R36" s="408"/>
      <c r="S36" s="408"/>
      <c r="T36" s="408"/>
      <c r="U36" s="408"/>
      <c r="V36" s="408"/>
      <c r="W36" s="408"/>
      <c r="X36" s="408"/>
      <c r="Y36" s="408"/>
      <c r="Z36" s="408"/>
      <c r="AA36" s="408"/>
      <c r="AB36" s="408"/>
      <c r="AC36" s="408"/>
      <c r="AD36" s="409"/>
      <c r="AG36" s="90"/>
      <c r="AH36" s="90"/>
      <c r="AI36" s="90"/>
      <c r="AJ36" s="90"/>
      <c r="AK36" s="90"/>
      <c r="AL36" s="90"/>
      <c r="AM36" s="90"/>
      <c r="AN36" s="90"/>
      <c r="AO36" s="90"/>
    </row>
    <row r="37" spans="1:41" ht="25.5" customHeight="1">
      <c r="A37" s="403"/>
      <c r="B37" s="405"/>
      <c r="C37" s="202" t="s">
        <v>12</v>
      </c>
      <c r="D37" s="202" t="s">
        <v>36</v>
      </c>
      <c r="E37" s="202" t="s">
        <v>37</v>
      </c>
      <c r="F37" s="202" t="s">
        <v>38</v>
      </c>
      <c r="G37" s="202" t="s">
        <v>51</v>
      </c>
      <c r="H37" s="202" t="s">
        <v>52</v>
      </c>
      <c r="I37" s="202" t="s">
        <v>53</v>
      </c>
      <c r="J37" s="202" t="s">
        <v>54</v>
      </c>
      <c r="K37" s="202" t="s">
        <v>55</v>
      </c>
      <c r="L37" s="202" t="s">
        <v>56</v>
      </c>
      <c r="M37" s="202" t="s">
        <v>57</v>
      </c>
      <c r="N37" s="202" t="s">
        <v>58</v>
      </c>
      <c r="O37" s="202" t="s">
        <v>59</v>
      </c>
      <c r="P37" s="202" t="s">
        <v>63</v>
      </c>
      <c r="Q37" s="391" t="s">
        <v>83</v>
      </c>
      <c r="R37" s="410"/>
      <c r="S37" s="410"/>
      <c r="T37" s="410"/>
      <c r="U37" s="410"/>
      <c r="V37" s="410"/>
      <c r="W37" s="410"/>
      <c r="X37" s="410"/>
      <c r="Y37" s="410"/>
      <c r="Z37" s="410"/>
      <c r="AA37" s="410"/>
      <c r="AB37" s="410"/>
      <c r="AC37" s="410"/>
      <c r="AD37" s="411"/>
      <c r="AG37" s="98"/>
      <c r="AH37" s="98"/>
      <c r="AI37" s="98"/>
      <c r="AJ37" s="98"/>
      <c r="AK37" s="98"/>
      <c r="AL37" s="98"/>
      <c r="AM37" s="98"/>
      <c r="AN37" s="98"/>
      <c r="AO37" s="98"/>
    </row>
    <row r="38" spans="1:41" ht="28.5" customHeight="1">
      <c r="A38" s="394" t="s">
        <v>479</v>
      </c>
      <c r="B38" s="601">
        <v>0.0125</v>
      </c>
      <c r="C38" s="93" t="s">
        <v>9</v>
      </c>
      <c r="D38" s="214">
        <v>0.08</v>
      </c>
      <c r="E38" s="214">
        <v>0.08</v>
      </c>
      <c r="F38" s="214">
        <v>0.08</v>
      </c>
      <c r="G38" s="214">
        <v>0.08</v>
      </c>
      <c r="H38" s="214">
        <v>0.08</v>
      </c>
      <c r="I38" s="214">
        <v>0.08</v>
      </c>
      <c r="J38" s="214">
        <v>0.08</v>
      </c>
      <c r="K38" s="214">
        <v>0.09</v>
      </c>
      <c r="L38" s="214">
        <v>0.09</v>
      </c>
      <c r="M38" s="214">
        <v>0.09</v>
      </c>
      <c r="N38" s="214">
        <v>0.09</v>
      </c>
      <c r="O38" s="214">
        <v>0.08</v>
      </c>
      <c r="P38" s="100">
        <f aca="true" t="shared" si="0" ref="P38:P45">SUM(D38:O38)</f>
        <v>0.9999999999999999</v>
      </c>
      <c r="Q38" s="396" t="s">
        <v>577</v>
      </c>
      <c r="R38" s="397"/>
      <c r="S38" s="397"/>
      <c r="T38" s="397"/>
      <c r="U38" s="397"/>
      <c r="V38" s="397"/>
      <c r="W38" s="397"/>
      <c r="X38" s="397"/>
      <c r="Y38" s="397"/>
      <c r="Z38" s="397"/>
      <c r="AA38" s="397"/>
      <c r="AB38" s="397"/>
      <c r="AC38" s="397"/>
      <c r="AD38" s="398"/>
      <c r="AE38" s="101"/>
      <c r="AG38" s="102"/>
      <c r="AH38" s="102"/>
      <c r="AI38" s="102"/>
      <c r="AJ38" s="102"/>
      <c r="AK38" s="102"/>
      <c r="AL38" s="102"/>
      <c r="AM38" s="102"/>
      <c r="AN38" s="102"/>
      <c r="AO38" s="102"/>
    </row>
    <row r="39" spans="1:31" ht="36.75" customHeight="1">
      <c r="A39" s="395"/>
      <c r="B39" s="602"/>
      <c r="C39" s="103" t="s">
        <v>10</v>
      </c>
      <c r="D39" s="104">
        <v>0.08</v>
      </c>
      <c r="E39" s="104">
        <v>0.08</v>
      </c>
      <c r="F39" s="104">
        <v>0.08</v>
      </c>
      <c r="G39" s="104">
        <v>0.08</v>
      </c>
      <c r="H39" s="104"/>
      <c r="I39" s="104"/>
      <c r="J39" s="104"/>
      <c r="K39" s="104"/>
      <c r="L39" s="104"/>
      <c r="M39" s="104"/>
      <c r="N39" s="104"/>
      <c r="O39" s="104"/>
      <c r="P39" s="105">
        <f t="shared" si="0"/>
        <v>0.32</v>
      </c>
      <c r="Q39" s="412"/>
      <c r="R39" s="413"/>
      <c r="S39" s="413"/>
      <c r="T39" s="413"/>
      <c r="U39" s="413"/>
      <c r="V39" s="413"/>
      <c r="W39" s="413"/>
      <c r="X39" s="413"/>
      <c r="Y39" s="413"/>
      <c r="Z39" s="413"/>
      <c r="AA39" s="413"/>
      <c r="AB39" s="413"/>
      <c r="AC39" s="413"/>
      <c r="AD39" s="414"/>
      <c r="AE39" s="101"/>
    </row>
    <row r="40" spans="1:31" ht="28.5" customHeight="1">
      <c r="A40" s="394" t="s">
        <v>480</v>
      </c>
      <c r="B40" s="601">
        <v>0.0125</v>
      </c>
      <c r="C40" s="106" t="s">
        <v>9</v>
      </c>
      <c r="D40" s="214"/>
      <c r="E40" s="214"/>
      <c r="F40" s="214"/>
      <c r="G40" s="214"/>
      <c r="H40" s="214"/>
      <c r="I40" s="214"/>
      <c r="J40" s="214"/>
      <c r="K40" s="214">
        <v>0.2</v>
      </c>
      <c r="L40" s="214">
        <v>0.2</v>
      </c>
      <c r="M40" s="214">
        <v>0.2</v>
      </c>
      <c r="N40" s="214">
        <v>0.2</v>
      </c>
      <c r="O40" s="214">
        <v>0.2</v>
      </c>
      <c r="P40" s="105">
        <f t="shared" si="0"/>
        <v>1</v>
      </c>
      <c r="Q40" s="603"/>
      <c r="R40" s="604"/>
      <c r="S40" s="604"/>
      <c r="T40" s="604"/>
      <c r="U40" s="604"/>
      <c r="V40" s="604"/>
      <c r="W40" s="604"/>
      <c r="X40" s="604"/>
      <c r="Y40" s="604"/>
      <c r="Z40" s="604"/>
      <c r="AA40" s="604"/>
      <c r="AB40" s="604"/>
      <c r="AC40" s="604"/>
      <c r="AD40" s="605"/>
      <c r="AE40" s="101"/>
    </row>
    <row r="41" spans="1:31" ht="39" customHeight="1">
      <c r="A41" s="395"/>
      <c r="B41" s="602"/>
      <c r="C41" s="103" t="s">
        <v>10</v>
      </c>
      <c r="D41" s="104"/>
      <c r="E41" s="104"/>
      <c r="F41" s="104"/>
      <c r="G41" s="104"/>
      <c r="H41" s="104"/>
      <c r="I41" s="104"/>
      <c r="J41" s="104"/>
      <c r="K41" s="104"/>
      <c r="L41" s="108"/>
      <c r="M41" s="108"/>
      <c r="N41" s="108"/>
      <c r="O41" s="108"/>
      <c r="P41" s="105">
        <f t="shared" si="0"/>
        <v>0</v>
      </c>
      <c r="Q41" s="609"/>
      <c r="R41" s="610"/>
      <c r="S41" s="610"/>
      <c r="T41" s="610"/>
      <c r="U41" s="610"/>
      <c r="V41" s="610"/>
      <c r="W41" s="610"/>
      <c r="X41" s="610"/>
      <c r="Y41" s="610"/>
      <c r="Z41" s="610"/>
      <c r="AA41" s="610"/>
      <c r="AB41" s="610"/>
      <c r="AC41" s="610"/>
      <c r="AD41" s="611"/>
      <c r="AE41" s="101"/>
    </row>
    <row r="42" spans="1:31" ht="28.5" customHeight="1">
      <c r="A42" s="394" t="s">
        <v>481</v>
      </c>
      <c r="B42" s="601">
        <v>0.0125</v>
      </c>
      <c r="C42" s="106" t="s">
        <v>9</v>
      </c>
      <c r="D42" s="214">
        <v>0.08</v>
      </c>
      <c r="E42" s="214">
        <v>0.08</v>
      </c>
      <c r="F42" s="214">
        <v>0.08</v>
      </c>
      <c r="G42" s="214">
        <v>0.08</v>
      </c>
      <c r="H42" s="214">
        <v>0.08</v>
      </c>
      <c r="I42" s="214">
        <v>0.08</v>
      </c>
      <c r="J42" s="214">
        <v>0.08</v>
      </c>
      <c r="K42" s="214">
        <v>0.09</v>
      </c>
      <c r="L42" s="214">
        <v>0.09</v>
      </c>
      <c r="M42" s="214">
        <v>0.09</v>
      </c>
      <c r="N42" s="214">
        <v>0.09</v>
      </c>
      <c r="O42" s="214">
        <v>0.08</v>
      </c>
      <c r="P42" s="105">
        <f t="shared" si="0"/>
        <v>0.9999999999999999</v>
      </c>
      <c r="Q42" s="396" t="s">
        <v>578</v>
      </c>
      <c r="R42" s="397"/>
      <c r="S42" s="397"/>
      <c r="T42" s="397"/>
      <c r="U42" s="397"/>
      <c r="V42" s="397"/>
      <c r="W42" s="397"/>
      <c r="X42" s="397"/>
      <c r="Y42" s="397"/>
      <c r="Z42" s="397"/>
      <c r="AA42" s="397"/>
      <c r="AB42" s="397"/>
      <c r="AC42" s="397"/>
      <c r="AD42" s="398"/>
      <c r="AE42" s="101"/>
    </row>
    <row r="43" spans="1:31" ht="39" customHeight="1">
      <c r="A43" s="395"/>
      <c r="B43" s="602"/>
      <c r="C43" s="103" t="s">
        <v>10</v>
      </c>
      <c r="D43" s="104">
        <v>0.08</v>
      </c>
      <c r="E43" s="104">
        <v>0.08</v>
      </c>
      <c r="F43" s="104">
        <v>0.08</v>
      </c>
      <c r="G43" s="109">
        <v>0.08</v>
      </c>
      <c r="H43" s="104"/>
      <c r="I43" s="104"/>
      <c r="J43" s="104"/>
      <c r="K43" s="104"/>
      <c r="L43" s="108"/>
      <c r="M43" s="108"/>
      <c r="N43" s="108"/>
      <c r="O43" s="108"/>
      <c r="P43" s="105">
        <f t="shared" si="0"/>
        <v>0.32</v>
      </c>
      <c r="Q43" s="412"/>
      <c r="R43" s="413"/>
      <c r="S43" s="413"/>
      <c r="T43" s="413"/>
      <c r="U43" s="413"/>
      <c r="V43" s="413"/>
      <c r="W43" s="413"/>
      <c r="X43" s="413"/>
      <c r="Y43" s="413"/>
      <c r="Z43" s="413"/>
      <c r="AA43" s="413"/>
      <c r="AB43" s="413"/>
      <c r="AC43" s="413"/>
      <c r="AD43" s="414"/>
      <c r="AE43" s="101"/>
    </row>
    <row r="44" spans="1:31" ht="28.5" customHeight="1">
      <c r="A44" s="394" t="s">
        <v>482</v>
      </c>
      <c r="B44" s="601">
        <v>0.0125</v>
      </c>
      <c r="C44" s="106" t="s">
        <v>9</v>
      </c>
      <c r="D44" s="214"/>
      <c r="E44" s="214"/>
      <c r="F44" s="214"/>
      <c r="G44" s="214"/>
      <c r="H44" s="214"/>
      <c r="I44" s="214"/>
      <c r="J44" s="214"/>
      <c r="K44" s="214">
        <v>0.2</v>
      </c>
      <c r="L44" s="214">
        <v>0.2</v>
      </c>
      <c r="M44" s="214">
        <v>0.2</v>
      </c>
      <c r="N44" s="214">
        <v>0.2</v>
      </c>
      <c r="O44" s="214">
        <v>0.2</v>
      </c>
      <c r="P44" s="105">
        <f t="shared" si="0"/>
        <v>1</v>
      </c>
      <c r="Q44" s="603"/>
      <c r="R44" s="604"/>
      <c r="S44" s="604"/>
      <c r="T44" s="604"/>
      <c r="U44" s="604"/>
      <c r="V44" s="604"/>
      <c r="W44" s="604"/>
      <c r="X44" s="604"/>
      <c r="Y44" s="604"/>
      <c r="Z44" s="604"/>
      <c r="AA44" s="604"/>
      <c r="AB44" s="604"/>
      <c r="AC44" s="604"/>
      <c r="AD44" s="605"/>
      <c r="AE44" s="101"/>
    </row>
    <row r="45" spans="1:31" ht="30.75" customHeight="1" thickBot="1">
      <c r="A45" s="395"/>
      <c r="B45" s="602"/>
      <c r="C45" s="94" t="s">
        <v>10</v>
      </c>
      <c r="D45" s="110"/>
      <c r="E45" s="110"/>
      <c r="F45" s="110"/>
      <c r="G45" s="110"/>
      <c r="H45" s="110"/>
      <c r="I45" s="110"/>
      <c r="J45" s="110"/>
      <c r="K45" s="110"/>
      <c r="L45" s="111"/>
      <c r="M45" s="111"/>
      <c r="N45" s="111"/>
      <c r="O45" s="111"/>
      <c r="P45" s="112">
        <f t="shared" si="0"/>
        <v>0</v>
      </c>
      <c r="Q45" s="606"/>
      <c r="R45" s="607"/>
      <c r="S45" s="607"/>
      <c r="T45" s="607"/>
      <c r="U45" s="607"/>
      <c r="V45" s="607"/>
      <c r="W45" s="607"/>
      <c r="X45" s="607"/>
      <c r="Y45" s="607"/>
      <c r="Z45" s="607"/>
      <c r="AA45" s="607"/>
      <c r="AB45" s="607"/>
      <c r="AC45" s="607"/>
      <c r="AD45" s="608"/>
      <c r="AE45" s="101"/>
    </row>
    <row r="46" ht="15">
      <c r="A46" s="52" t="s">
        <v>296</v>
      </c>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0" fitToWidth="1" horizontalDpi="600" verticalDpi="600" orientation="landscape" scale="20"/>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40"/>
      <c r="B1" s="543" t="s">
        <v>16</v>
      </c>
      <c r="C1" s="544"/>
      <c r="D1" s="544"/>
      <c r="E1" s="544"/>
      <c r="F1" s="544"/>
      <c r="G1" s="544"/>
      <c r="H1" s="544"/>
      <c r="I1" s="544"/>
      <c r="J1" s="544"/>
      <c r="K1" s="544"/>
      <c r="L1" s="544"/>
      <c r="M1" s="544"/>
      <c r="N1" s="544"/>
      <c r="O1" s="544"/>
      <c r="P1" s="544"/>
      <c r="Q1" s="544"/>
      <c r="R1" s="544"/>
      <c r="S1" s="544"/>
      <c r="T1" s="544"/>
      <c r="U1" s="544"/>
      <c r="V1" s="544"/>
      <c r="W1" s="544"/>
      <c r="X1" s="544"/>
      <c r="Y1" s="545"/>
      <c r="Z1" s="546" t="s">
        <v>18</v>
      </c>
      <c r="AA1" s="547"/>
      <c r="AB1" s="548"/>
    </row>
    <row r="2" spans="1:28" ht="30.75" customHeight="1">
      <c r="A2" s="541"/>
      <c r="B2" s="549" t="s">
        <v>17</v>
      </c>
      <c r="C2" s="550"/>
      <c r="D2" s="550"/>
      <c r="E2" s="550"/>
      <c r="F2" s="550"/>
      <c r="G2" s="550"/>
      <c r="H2" s="550"/>
      <c r="I2" s="550"/>
      <c r="J2" s="550"/>
      <c r="K2" s="550"/>
      <c r="L2" s="550"/>
      <c r="M2" s="550"/>
      <c r="N2" s="550"/>
      <c r="O2" s="550"/>
      <c r="P2" s="550"/>
      <c r="Q2" s="550"/>
      <c r="R2" s="550"/>
      <c r="S2" s="550"/>
      <c r="T2" s="550"/>
      <c r="U2" s="550"/>
      <c r="V2" s="550"/>
      <c r="W2" s="550"/>
      <c r="X2" s="550"/>
      <c r="Y2" s="551"/>
      <c r="Z2" s="630" t="s">
        <v>182</v>
      </c>
      <c r="AA2" s="631"/>
      <c r="AB2" s="632"/>
    </row>
    <row r="3" spans="1:28" ht="24" customHeight="1">
      <c r="A3" s="541"/>
      <c r="B3" s="555" t="s">
        <v>297</v>
      </c>
      <c r="C3" s="556"/>
      <c r="D3" s="556"/>
      <c r="E3" s="556"/>
      <c r="F3" s="556"/>
      <c r="G3" s="556"/>
      <c r="H3" s="556"/>
      <c r="I3" s="556"/>
      <c r="J3" s="556"/>
      <c r="K3" s="556"/>
      <c r="L3" s="556"/>
      <c r="M3" s="556"/>
      <c r="N3" s="556"/>
      <c r="O3" s="556"/>
      <c r="P3" s="556"/>
      <c r="Q3" s="556"/>
      <c r="R3" s="556"/>
      <c r="S3" s="556"/>
      <c r="T3" s="556"/>
      <c r="U3" s="556"/>
      <c r="V3" s="556"/>
      <c r="W3" s="556"/>
      <c r="X3" s="556"/>
      <c r="Y3" s="557"/>
      <c r="Z3" s="630" t="s">
        <v>183</v>
      </c>
      <c r="AA3" s="631"/>
      <c r="AB3" s="632"/>
    </row>
    <row r="4" spans="1:28" ht="15.75" customHeight="1" thickBot="1">
      <c r="A4" s="542"/>
      <c r="B4" s="558"/>
      <c r="C4" s="559"/>
      <c r="D4" s="559"/>
      <c r="E4" s="559"/>
      <c r="F4" s="559"/>
      <c r="G4" s="559"/>
      <c r="H4" s="559"/>
      <c r="I4" s="559"/>
      <c r="J4" s="559"/>
      <c r="K4" s="559"/>
      <c r="L4" s="559"/>
      <c r="M4" s="559"/>
      <c r="N4" s="559"/>
      <c r="O4" s="559"/>
      <c r="P4" s="559"/>
      <c r="Q4" s="559"/>
      <c r="R4" s="559"/>
      <c r="S4" s="559"/>
      <c r="T4" s="559"/>
      <c r="U4" s="559"/>
      <c r="V4" s="559"/>
      <c r="W4" s="559"/>
      <c r="X4" s="559"/>
      <c r="Y4" s="560"/>
      <c r="Z4" s="529" t="s">
        <v>177</v>
      </c>
      <c r="AA4" s="530"/>
      <c r="AB4" s="531"/>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483" t="s">
        <v>0</v>
      </c>
      <c r="B7" s="484"/>
      <c r="C7" s="489"/>
      <c r="D7" s="490"/>
      <c r="E7" s="490"/>
      <c r="F7" s="490"/>
      <c r="G7" s="490"/>
      <c r="H7" s="490"/>
      <c r="I7" s="490"/>
      <c r="J7" s="490"/>
      <c r="K7" s="491"/>
      <c r="L7" s="64"/>
      <c r="M7" s="65"/>
      <c r="N7" s="65"/>
      <c r="O7" s="65"/>
      <c r="P7" s="65"/>
      <c r="Q7" s="66"/>
      <c r="R7" s="633" t="s">
        <v>71</v>
      </c>
      <c r="S7" s="634"/>
      <c r="T7" s="635"/>
      <c r="U7" s="665" t="s">
        <v>74</v>
      </c>
      <c r="V7" s="666"/>
      <c r="W7" s="633" t="s">
        <v>67</v>
      </c>
      <c r="X7" s="635"/>
      <c r="Y7" s="538" t="s">
        <v>70</v>
      </c>
      <c r="Z7" s="539"/>
      <c r="AA7" s="642"/>
      <c r="AB7" s="643"/>
    </row>
    <row r="8" spans="1:28" ht="15" customHeight="1">
      <c r="A8" s="485"/>
      <c r="B8" s="486"/>
      <c r="C8" s="492"/>
      <c r="D8" s="493"/>
      <c r="E8" s="493"/>
      <c r="F8" s="493"/>
      <c r="G8" s="493"/>
      <c r="H8" s="493"/>
      <c r="I8" s="493"/>
      <c r="J8" s="493"/>
      <c r="K8" s="494"/>
      <c r="L8" s="64"/>
      <c r="M8" s="65"/>
      <c r="N8" s="65"/>
      <c r="O8" s="65"/>
      <c r="P8" s="65"/>
      <c r="Q8" s="66"/>
      <c r="R8" s="636"/>
      <c r="S8" s="637"/>
      <c r="T8" s="638"/>
      <c r="U8" s="667"/>
      <c r="V8" s="668"/>
      <c r="W8" s="636"/>
      <c r="X8" s="638"/>
      <c r="Y8" s="521" t="s">
        <v>68</v>
      </c>
      <c r="Z8" s="522"/>
      <c r="AA8" s="523"/>
      <c r="AB8" s="524"/>
    </row>
    <row r="9" spans="1:28" ht="15" customHeight="1" thickBot="1">
      <c r="A9" s="487"/>
      <c r="B9" s="488"/>
      <c r="C9" s="495"/>
      <c r="D9" s="496"/>
      <c r="E9" s="496"/>
      <c r="F9" s="496"/>
      <c r="G9" s="496"/>
      <c r="H9" s="496"/>
      <c r="I9" s="496"/>
      <c r="J9" s="496"/>
      <c r="K9" s="497"/>
      <c r="L9" s="64"/>
      <c r="M9" s="65"/>
      <c r="N9" s="65"/>
      <c r="O9" s="65"/>
      <c r="P9" s="65"/>
      <c r="Q9" s="66"/>
      <c r="R9" s="639"/>
      <c r="S9" s="640"/>
      <c r="T9" s="641"/>
      <c r="U9" s="669"/>
      <c r="V9" s="670"/>
      <c r="W9" s="639"/>
      <c r="X9" s="641"/>
      <c r="Y9" s="525" t="s">
        <v>69</v>
      </c>
      <c r="Z9" s="526"/>
      <c r="AA9" s="657"/>
      <c r="AB9" s="658"/>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74" t="s">
        <v>77</v>
      </c>
      <c r="B11" s="475"/>
      <c r="C11" s="510"/>
      <c r="D11" s="511"/>
      <c r="E11" s="511"/>
      <c r="F11" s="511"/>
      <c r="G11" s="511"/>
      <c r="H11" s="511"/>
      <c r="I11" s="511"/>
      <c r="J11" s="511"/>
      <c r="K11" s="512"/>
      <c r="L11" s="74"/>
      <c r="M11" s="513" t="s">
        <v>73</v>
      </c>
      <c r="N11" s="514"/>
      <c r="O11" s="514"/>
      <c r="P11" s="514"/>
      <c r="Q11" s="515"/>
      <c r="R11" s="516"/>
      <c r="S11" s="517"/>
      <c r="T11" s="517"/>
      <c r="U11" s="517"/>
      <c r="V11" s="518"/>
      <c r="W11" s="513" t="s">
        <v>72</v>
      </c>
      <c r="X11" s="515"/>
      <c r="Y11" s="470"/>
      <c r="Z11" s="471"/>
      <c r="AA11" s="471"/>
      <c r="AB11" s="472"/>
    </row>
    <row r="12" spans="1:28" ht="9" customHeight="1" thickBot="1">
      <c r="A12" s="61"/>
      <c r="B12" s="56"/>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75"/>
      <c r="AB12" s="76"/>
    </row>
    <row r="13" spans="1:28" s="78" customFormat="1" ht="37.5" customHeight="1" thickBot="1">
      <c r="A13" s="474" t="s">
        <v>79</v>
      </c>
      <c r="B13" s="475"/>
      <c r="C13" s="476"/>
      <c r="D13" s="477"/>
      <c r="E13" s="477"/>
      <c r="F13" s="477"/>
      <c r="G13" s="477"/>
      <c r="H13" s="477"/>
      <c r="I13" s="477"/>
      <c r="J13" s="477"/>
      <c r="K13" s="477"/>
      <c r="L13" s="477"/>
      <c r="M13" s="477"/>
      <c r="N13" s="477"/>
      <c r="O13" s="477"/>
      <c r="P13" s="477"/>
      <c r="Q13" s="478"/>
      <c r="R13" s="56"/>
      <c r="S13" s="647" t="s">
        <v>14</v>
      </c>
      <c r="T13" s="647"/>
      <c r="U13" s="77"/>
      <c r="V13" s="646" t="s">
        <v>15</v>
      </c>
      <c r="W13" s="647"/>
      <c r="X13" s="647"/>
      <c r="Y13" s="647"/>
      <c r="Z13" s="56"/>
      <c r="AA13" s="481"/>
      <c r="AB13" s="48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98" t="s">
        <v>295</v>
      </c>
      <c r="B15" s="499"/>
      <c r="C15" s="653" t="s">
        <v>330</v>
      </c>
      <c r="D15" s="82"/>
      <c r="E15" s="82"/>
      <c r="F15" s="82"/>
      <c r="G15" s="82"/>
      <c r="H15" s="82"/>
      <c r="I15" s="82"/>
      <c r="J15" s="83"/>
      <c r="K15" s="84"/>
      <c r="L15" s="83"/>
      <c r="M15" s="62"/>
      <c r="N15" s="62"/>
      <c r="O15" s="62"/>
      <c r="P15" s="62"/>
      <c r="Q15" s="648" t="s">
        <v>1</v>
      </c>
      <c r="R15" s="649"/>
      <c r="S15" s="649"/>
      <c r="T15" s="649"/>
      <c r="U15" s="649"/>
      <c r="V15" s="649"/>
      <c r="W15" s="649"/>
      <c r="X15" s="649"/>
      <c r="Y15" s="649"/>
      <c r="Z15" s="649"/>
      <c r="AA15" s="649"/>
      <c r="AB15" s="650"/>
    </row>
    <row r="16" spans="1:28" ht="35.25" customHeight="1" thickBot="1">
      <c r="A16" s="502"/>
      <c r="B16" s="503"/>
      <c r="C16" s="654"/>
      <c r="D16" s="82"/>
      <c r="E16" s="82"/>
      <c r="F16" s="82"/>
      <c r="G16" s="82"/>
      <c r="H16" s="82"/>
      <c r="I16" s="82"/>
      <c r="J16" s="83"/>
      <c r="K16" s="83"/>
      <c r="L16" s="83"/>
      <c r="M16" s="62"/>
      <c r="N16" s="62"/>
      <c r="O16" s="62"/>
      <c r="P16" s="62"/>
      <c r="Q16" s="659" t="s">
        <v>2</v>
      </c>
      <c r="R16" s="660"/>
      <c r="S16" s="660"/>
      <c r="T16" s="660"/>
      <c r="U16" s="660"/>
      <c r="V16" s="661"/>
      <c r="W16" s="663" t="s">
        <v>3</v>
      </c>
      <c r="X16" s="660"/>
      <c r="Y16" s="660"/>
      <c r="Z16" s="660"/>
      <c r="AA16" s="660"/>
      <c r="AB16" s="664"/>
    </row>
    <row r="17" spans="1:30" ht="27" customHeight="1">
      <c r="A17" s="85"/>
      <c r="B17" s="62"/>
      <c r="C17" s="62"/>
      <c r="D17" s="82"/>
      <c r="E17" s="82"/>
      <c r="F17" s="82"/>
      <c r="G17" s="82"/>
      <c r="H17" s="82"/>
      <c r="I17" s="82"/>
      <c r="J17" s="82"/>
      <c r="K17" s="82"/>
      <c r="L17" s="82"/>
      <c r="M17" s="62"/>
      <c r="N17" s="62"/>
      <c r="O17" s="62"/>
      <c r="P17" s="62"/>
      <c r="Q17" s="626" t="s">
        <v>4</v>
      </c>
      <c r="R17" s="627"/>
      <c r="S17" s="621"/>
      <c r="T17" s="615" t="s">
        <v>190</v>
      </c>
      <c r="U17" s="616"/>
      <c r="V17" s="617"/>
      <c r="W17" s="620" t="s">
        <v>4</v>
      </c>
      <c r="X17" s="621"/>
      <c r="Y17" s="620" t="s">
        <v>5</v>
      </c>
      <c r="Z17" s="621"/>
      <c r="AA17" s="615" t="s">
        <v>90</v>
      </c>
      <c r="AB17" s="622"/>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615"/>
      <c r="U18" s="616"/>
      <c r="V18" s="617"/>
      <c r="W18" s="156"/>
      <c r="X18" s="157"/>
      <c r="Y18" s="156"/>
      <c r="Z18" s="157"/>
      <c r="AA18" s="158"/>
      <c r="AB18" s="159"/>
      <c r="AC18" s="86"/>
      <c r="AD18" s="86"/>
    </row>
    <row r="19" spans="1:30" ht="18" customHeight="1" thickBot="1">
      <c r="A19" s="61"/>
      <c r="B19" s="56"/>
      <c r="C19" s="82"/>
      <c r="D19" s="82"/>
      <c r="E19" s="82"/>
      <c r="F19" s="82"/>
      <c r="G19" s="87"/>
      <c r="H19" s="87"/>
      <c r="I19" s="87"/>
      <c r="J19" s="87"/>
      <c r="K19" s="87"/>
      <c r="L19" s="87"/>
      <c r="M19" s="82"/>
      <c r="N19" s="82"/>
      <c r="O19" s="82"/>
      <c r="P19" s="82"/>
      <c r="Q19" s="623"/>
      <c r="R19" s="624"/>
      <c r="S19" s="625"/>
      <c r="T19" s="656"/>
      <c r="U19" s="624"/>
      <c r="V19" s="625"/>
      <c r="W19" s="651"/>
      <c r="X19" s="652"/>
      <c r="Y19" s="618"/>
      <c r="Z19" s="619"/>
      <c r="AA19" s="628"/>
      <c r="AB19" s="629"/>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52" t="s">
        <v>76</v>
      </c>
      <c r="B21" s="453"/>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5"/>
    </row>
    <row r="22" spans="1:28" ht="15" customHeight="1">
      <c r="A22" s="456" t="s">
        <v>191</v>
      </c>
      <c r="B22" s="458" t="s">
        <v>6</v>
      </c>
      <c r="C22" s="459"/>
      <c r="D22" s="391" t="s">
        <v>7</v>
      </c>
      <c r="E22" s="410"/>
      <c r="F22" s="410"/>
      <c r="G22" s="410"/>
      <c r="H22" s="410"/>
      <c r="I22" s="410"/>
      <c r="J22" s="410"/>
      <c r="K22" s="410"/>
      <c r="L22" s="410"/>
      <c r="M22" s="410"/>
      <c r="N22" s="410"/>
      <c r="O22" s="460"/>
      <c r="P22" s="390" t="s">
        <v>8</v>
      </c>
      <c r="Q22" s="390" t="s">
        <v>84</v>
      </c>
      <c r="R22" s="390"/>
      <c r="S22" s="390"/>
      <c r="T22" s="390"/>
      <c r="U22" s="390"/>
      <c r="V22" s="390"/>
      <c r="W22" s="390"/>
      <c r="X22" s="390"/>
      <c r="Y22" s="390"/>
      <c r="Z22" s="390"/>
      <c r="AA22" s="390"/>
      <c r="AB22" s="448"/>
    </row>
    <row r="23" spans="1:28" ht="27" customHeight="1">
      <c r="A23" s="457"/>
      <c r="B23" s="415"/>
      <c r="C23" s="449"/>
      <c r="D23" s="155" t="s">
        <v>39</v>
      </c>
      <c r="E23" s="155" t="s">
        <v>40</v>
      </c>
      <c r="F23" s="155" t="s">
        <v>41</v>
      </c>
      <c r="G23" s="155" t="s">
        <v>42</v>
      </c>
      <c r="H23" s="155" t="s">
        <v>43</v>
      </c>
      <c r="I23" s="155" t="s">
        <v>44</v>
      </c>
      <c r="J23" s="155" t="s">
        <v>45</v>
      </c>
      <c r="K23" s="155" t="s">
        <v>46</v>
      </c>
      <c r="L23" s="155" t="s">
        <v>47</v>
      </c>
      <c r="M23" s="155" t="s">
        <v>48</v>
      </c>
      <c r="N23" s="155" t="s">
        <v>49</v>
      </c>
      <c r="O23" s="155" t="s">
        <v>50</v>
      </c>
      <c r="P23" s="460"/>
      <c r="Q23" s="390"/>
      <c r="R23" s="390"/>
      <c r="S23" s="390"/>
      <c r="T23" s="390"/>
      <c r="U23" s="390"/>
      <c r="V23" s="390"/>
      <c r="W23" s="390"/>
      <c r="X23" s="390"/>
      <c r="Y23" s="390"/>
      <c r="Z23" s="390"/>
      <c r="AA23" s="390"/>
      <c r="AB23" s="448"/>
    </row>
    <row r="24" spans="1:28" ht="42" customHeight="1" thickBot="1">
      <c r="A24" s="88"/>
      <c r="B24" s="440"/>
      <c r="C24" s="441"/>
      <c r="D24" s="92"/>
      <c r="E24" s="92"/>
      <c r="F24" s="92"/>
      <c r="G24" s="92"/>
      <c r="H24" s="92"/>
      <c r="I24" s="92"/>
      <c r="J24" s="92"/>
      <c r="K24" s="92"/>
      <c r="L24" s="92"/>
      <c r="M24" s="92"/>
      <c r="N24" s="92"/>
      <c r="O24" s="92"/>
      <c r="P24" s="89">
        <f>SUM(D24:O24)</f>
        <v>0</v>
      </c>
      <c r="Q24" s="442" t="s">
        <v>298</v>
      </c>
      <c r="R24" s="442"/>
      <c r="S24" s="442"/>
      <c r="T24" s="442"/>
      <c r="U24" s="442"/>
      <c r="V24" s="442"/>
      <c r="W24" s="442"/>
      <c r="X24" s="442"/>
      <c r="Y24" s="442"/>
      <c r="Z24" s="442"/>
      <c r="AA24" s="442"/>
      <c r="AB24" s="443"/>
    </row>
    <row r="25" spans="1:28" ht="21.75" customHeight="1">
      <c r="A25" s="444" t="s">
        <v>294</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6"/>
    </row>
    <row r="26" spans="1:39" ht="22.5" customHeight="1">
      <c r="A26" s="403" t="s">
        <v>192</v>
      </c>
      <c r="B26" s="390" t="s">
        <v>62</v>
      </c>
      <c r="C26" s="390" t="s">
        <v>6</v>
      </c>
      <c r="D26" s="390" t="s">
        <v>60</v>
      </c>
      <c r="E26" s="390"/>
      <c r="F26" s="390"/>
      <c r="G26" s="390"/>
      <c r="H26" s="390"/>
      <c r="I26" s="390"/>
      <c r="J26" s="390"/>
      <c r="K26" s="390"/>
      <c r="L26" s="390"/>
      <c r="M26" s="390"/>
      <c r="N26" s="390"/>
      <c r="O26" s="390"/>
      <c r="P26" s="390"/>
      <c r="Q26" s="390" t="s">
        <v>85</v>
      </c>
      <c r="R26" s="390"/>
      <c r="S26" s="390"/>
      <c r="T26" s="390"/>
      <c r="U26" s="390"/>
      <c r="V26" s="390"/>
      <c r="W26" s="390"/>
      <c r="X26" s="390"/>
      <c r="Y26" s="390"/>
      <c r="Z26" s="390"/>
      <c r="AA26" s="390"/>
      <c r="AB26" s="448"/>
      <c r="AE26" s="90"/>
      <c r="AF26" s="90"/>
      <c r="AG26" s="90"/>
      <c r="AH26" s="90"/>
      <c r="AI26" s="90"/>
      <c r="AJ26" s="90"/>
      <c r="AK26" s="90"/>
      <c r="AL26" s="90"/>
      <c r="AM26" s="90"/>
    </row>
    <row r="27" spans="1:39" ht="22.5" customHeight="1">
      <c r="A27" s="403"/>
      <c r="B27" s="390"/>
      <c r="C27" s="447"/>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15" t="s">
        <v>80</v>
      </c>
      <c r="R27" s="416"/>
      <c r="S27" s="416"/>
      <c r="T27" s="449"/>
      <c r="U27" s="415" t="s">
        <v>81</v>
      </c>
      <c r="V27" s="416"/>
      <c r="W27" s="416"/>
      <c r="X27" s="449"/>
      <c r="Y27" s="415" t="s">
        <v>82</v>
      </c>
      <c r="Z27" s="416"/>
      <c r="AA27" s="416"/>
      <c r="AB27" s="417"/>
      <c r="AE27" s="90"/>
      <c r="AF27" s="90"/>
      <c r="AG27" s="90"/>
      <c r="AH27" s="90"/>
      <c r="AI27" s="90"/>
      <c r="AJ27" s="90"/>
      <c r="AK27" s="90"/>
      <c r="AL27" s="90"/>
      <c r="AM27" s="90"/>
    </row>
    <row r="28" spans="1:39" ht="33" customHeight="1">
      <c r="A28" s="418"/>
      <c r="B28" s="662"/>
      <c r="C28" s="93" t="s">
        <v>9</v>
      </c>
      <c r="D28" s="92"/>
      <c r="E28" s="92"/>
      <c r="F28" s="92"/>
      <c r="G28" s="92"/>
      <c r="H28" s="92"/>
      <c r="I28" s="92"/>
      <c r="J28" s="92"/>
      <c r="K28" s="92"/>
      <c r="L28" s="92"/>
      <c r="M28" s="92"/>
      <c r="N28" s="92"/>
      <c r="O28" s="92"/>
      <c r="P28" s="177">
        <f>SUM(D28:O28)</f>
        <v>0</v>
      </c>
      <c r="Q28" s="428" t="s">
        <v>194</v>
      </c>
      <c r="R28" s="429"/>
      <c r="S28" s="429"/>
      <c r="T28" s="430"/>
      <c r="U28" s="428" t="s">
        <v>195</v>
      </c>
      <c r="V28" s="429"/>
      <c r="W28" s="429"/>
      <c r="X28" s="430"/>
      <c r="Y28" s="428" t="s">
        <v>196</v>
      </c>
      <c r="Z28" s="429"/>
      <c r="AA28" s="429"/>
      <c r="AB28" s="577"/>
      <c r="AE28" s="90"/>
      <c r="AF28" s="90"/>
      <c r="AG28" s="90"/>
      <c r="AH28" s="90"/>
      <c r="AI28" s="90"/>
      <c r="AJ28" s="90"/>
      <c r="AK28" s="90"/>
      <c r="AL28" s="90"/>
      <c r="AM28" s="90"/>
    </row>
    <row r="29" spans="1:39" ht="33.75" customHeight="1" thickBot="1">
      <c r="A29" s="419"/>
      <c r="B29" s="421"/>
      <c r="C29" s="94" t="s">
        <v>10</v>
      </c>
      <c r="D29" s="95"/>
      <c r="E29" s="95"/>
      <c r="F29" s="95"/>
      <c r="G29" s="96"/>
      <c r="H29" s="96"/>
      <c r="I29" s="96"/>
      <c r="J29" s="96"/>
      <c r="K29" s="96"/>
      <c r="L29" s="96"/>
      <c r="M29" s="96"/>
      <c r="N29" s="96"/>
      <c r="O29" s="96"/>
      <c r="P29" s="178">
        <f>SUM(D29:O29)</f>
        <v>0</v>
      </c>
      <c r="Q29" s="431"/>
      <c r="R29" s="432"/>
      <c r="S29" s="432"/>
      <c r="T29" s="433"/>
      <c r="U29" s="431"/>
      <c r="V29" s="432"/>
      <c r="W29" s="432"/>
      <c r="X29" s="433"/>
      <c r="Y29" s="431"/>
      <c r="Z29" s="432"/>
      <c r="AA29" s="432"/>
      <c r="AB29" s="578"/>
      <c r="AC29" s="50"/>
      <c r="AD29" s="97"/>
      <c r="AE29" s="90"/>
      <c r="AF29" s="90"/>
      <c r="AG29" s="90"/>
      <c r="AH29" s="90"/>
      <c r="AI29" s="90"/>
      <c r="AJ29" s="90"/>
      <c r="AK29" s="90"/>
      <c r="AL29" s="90"/>
      <c r="AM29" s="90"/>
    </row>
    <row r="30" spans="1:39" ht="25.5" customHeight="1">
      <c r="A30" s="402" t="s">
        <v>193</v>
      </c>
      <c r="B30" s="404" t="s">
        <v>61</v>
      </c>
      <c r="C30" s="406" t="s">
        <v>11</v>
      </c>
      <c r="D30" s="406"/>
      <c r="E30" s="406"/>
      <c r="F30" s="406"/>
      <c r="G30" s="406"/>
      <c r="H30" s="406"/>
      <c r="I30" s="406"/>
      <c r="J30" s="406"/>
      <c r="K30" s="406"/>
      <c r="L30" s="406"/>
      <c r="M30" s="406"/>
      <c r="N30" s="406"/>
      <c r="O30" s="406"/>
      <c r="P30" s="406"/>
      <c r="Q30" s="407" t="s">
        <v>78</v>
      </c>
      <c r="R30" s="408"/>
      <c r="S30" s="408"/>
      <c r="T30" s="408"/>
      <c r="U30" s="408"/>
      <c r="V30" s="408"/>
      <c r="W30" s="408"/>
      <c r="X30" s="408"/>
      <c r="Y30" s="408"/>
      <c r="Z30" s="408"/>
      <c r="AA30" s="408"/>
      <c r="AB30" s="409"/>
      <c r="AE30" s="90"/>
      <c r="AF30" s="90"/>
      <c r="AG30" s="90"/>
      <c r="AH30" s="90"/>
      <c r="AI30" s="90"/>
      <c r="AJ30" s="90"/>
      <c r="AK30" s="90"/>
      <c r="AL30" s="90"/>
      <c r="AM30" s="90"/>
    </row>
    <row r="31" spans="1:39" ht="25.5" customHeight="1">
      <c r="A31" s="403"/>
      <c r="B31" s="405"/>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391" t="s">
        <v>83</v>
      </c>
      <c r="R31" s="410"/>
      <c r="S31" s="410"/>
      <c r="T31" s="410"/>
      <c r="U31" s="410"/>
      <c r="V31" s="410"/>
      <c r="W31" s="410"/>
      <c r="X31" s="410"/>
      <c r="Y31" s="410"/>
      <c r="Z31" s="410"/>
      <c r="AA31" s="410"/>
      <c r="AB31" s="411"/>
      <c r="AE31" s="98"/>
      <c r="AF31" s="98"/>
      <c r="AG31" s="98"/>
      <c r="AH31" s="98"/>
      <c r="AI31" s="98"/>
      <c r="AJ31" s="98"/>
      <c r="AK31" s="98"/>
      <c r="AL31" s="98"/>
      <c r="AM31" s="98"/>
    </row>
    <row r="32" spans="1:39" ht="28.5" customHeight="1">
      <c r="A32" s="394"/>
      <c r="B32" s="567"/>
      <c r="C32" s="93" t="s">
        <v>9</v>
      </c>
      <c r="D32" s="99"/>
      <c r="E32" s="99"/>
      <c r="F32" s="99"/>
      <c r="G32" s="99"/>
      <c r="H32" s="99"/>
      <c r="I32" s="99"/>
      <c r="J32" s="99"/>
      <c r="K32" s="99"/>
      <c r="L32" s="99"/>
      <c r="M32" s="99"/>
      <c r="N32" s="99"/>
      <c r="O32" s="99"/>
      <c r="P32" s="100">
        <f aca="true" t="shared" si="0" ref="P32:P39">SUM(D32:O32)</f>
        <v>0</v>
      </c>
      <c r="Q32" s="569" t="s">
        <v>288</v>
      </c>
      <c r="R32" s="570"/>
      <c r="S32" s="570"/>
      <c r="T32" s="570"/>
      <c r="U32" s="570"/>
      <c r="V32" s="570"/>
      <c r="W32" s="570"/>
      <c r="X32" s="570"/>
      <c r="Y32" s="570"/>
      <c r="Z32" s="570"/>
      <c r="AA32" s="570"/>
      <c r="AB32" s="590"/>
      <c r="AC32" s="101"/>
      <c r="AE32" s="102"/>
      <c r="AF32" s="102"/>
      <c r="AG32" s="102"/>
      <c r="AH32" s="102"/>
      <c r="AI32" s="102"/>
      <c r="AJ32" s="102"/>
      <c r="AK32" s="102"/>
      <c r="AL32" s="102"/>
      <c r="AM32" s="102"/>
    </row>
    <row r="33" spans="1:29" ht="28.5" customHeight="1">
      <c r="A33" s="395"/>
      <c r="B33" s="568"/>
      <c r="C33" s="103" t="s">
        <v>10</v>
      </c>
      <c r="D33" s="104"/>
      <c r="E33" s="104"/>
      <c r="F33" s="104"/>
      <c r="G33" s="104"/>
      <c r="H33" s="104"/>
      <c r="I33" s="104"/>
      <c r="J33" s="104"/>
      <c r="K33" s="104"/>
      <c r="L33" s="104"/>
      <c r="M33" s="104"/>
      <c r="N33" s="104"/>
      <c r="O33" s="104"/>
      <c r="P33" s="105">
        <f t="shared" si="0"/>
        <v>0</v>
      </c>
      <c r="Q33" s="591"/>
      <c r="R33" s="592"/>
      <c r="S33" s="592"/>
      <c r="T33" s="592"/>
      <c r="U33" s="592"/>
      <c r="V33" s="592"/>
      <c r="W33" s="592"/>
      <c r="X33" s="592"/>
      <c r="Y33" s="592"/>
      <c r="Z33" s="592"/>
      <c r="AA33" s="592"/>
      <c r="AB33" s="593"/>
      <c r="AC33" s="101"/>
    </row>
    <row r="34" spans="1:29" ht="28.5" customHeight="1">
      <c r="A34" s="395"/>
      <c r="B34" s="614"/>
      <c r="C34" s="106" t="s">
        <v>9</v>
      </c>
      <c r="D34" s="107"/>
      <c r="E34" s="107"/>
      <c r="F34" s="107"/>
      <c r="G34" s="107"/>
      <c r="H34" s="107"/>
      <c r="I34" s="107"/>
      <c r="J34" s="107"/>
      <c r="K34" s="107"/>
      <c r="L34" s="107"/>
      <c r="M34" s="107"/>
      <c r="N34" s="107"/>
      <c r="O34" s="107"/>
      <c r="P34" s="105">
        <f t="shared" si="0"/>
        <v>0</v>
      </c>
      <c r="Q34" s="603"/>
      <c r="R34" s="604"/>
      <c r="S34" s="604"/>
      <c r="T34" s="604"/>
      <c r="U34" s="604"/>
      <c r="V34" s="604"/>
      <c r="W34" s="604"/>
      <c r="X34" s="604"/>
      <c r="Y34" s="604"/>
      <c r="Z34" s="604"/>
      <c r="AA34" s="604"/>
      <c r="AB34" s="605"/>
      <c r="AC34" s="101"/>
    </row>
    <row r="35" spans="1:29" ht="28.5" customHeight="1">
      <c r="A35" s="395"/>
      <c r="B35" s="568"/>
      <c r="C35" s="103" t="s">
        <v>10</v>
      </c>
      <c r="D35" s="104"/>
      <c r="E35" s="104"/>
      <c r="F35" s="104"/>
      <c r="G35" s="104"/>
      <c r="H35" s="104"/>
      <c r="I35" s="104"/>
      <c r="J35" s="104"/>
      <c r="K35" s="104"/>
      <c r="L35" s="108"/>
      <c r="M35" s="108"/>
      <c r="N35" s="108"/>
      <c r="O35" s="108"/>
      <c r="P35" s="105">
        <f t="shared" si="0"/>
        <v>0</v>
      </c>
      <c r="Q35" s="609"/>
      <c r="R35" s="610"/>
      <c r="S35" s="610"/>
      <c r="T35" s="610"/>
      <c r="U35" s="610"/>
      <c r="V35" s="610"/>
      <c r="W35" s="610"/>
      <c r="X35" s="610"/>
      <c r="Y35" s="610"/>
      <c r="Z35" s="610"/>
      <c r="AA35" s="610"/>
      <c r="AB35" s="611"/>
      <c r="AC35" s="101"/>
    </row>
    <row r="36" spans="1:29" ht="28.5" customHeight="1">
      <c r="A36" s="612"/>
      <c r="B36" s="614"/>
      <c r="C36" s="106" t="s">
        <v>9</v>
      </c>
      <c r="D36" s="107"/>
      <c r="E36" s="107"/>
      <c r="F36" s="107"/>
      <c r="G36" s="107"/>
      <c r="H36" s="107"/>
      <c r="I36" s="107"/>
      <c r="J36" s="107"/>
      <c r="K36" s="107"/>
      <c r="L36" s="107"/>
      <c r="M36" s="107"/>
      <c r="N36" s="107"/>
      <c r="O36" s="107"/>
      <c r="P36" s="105">
        <f t="shared" si="0"/>
        <v>0</v>
      </c>
      <c r="Q36" s="603"/>
      <c r="R36" s="604"/>
      <c r="S36" s="604"/>
      <c r="T36" s="604"/>
      <c r="U36" s="604"/>
      <c r="V36" s="604"/>
      <c r="W36" s="604"/>
      <c r="X36" s="604"/>
      <c r="Y36" s="604"/>
      <c r="Z36" s="604"/>
      <c r="AA36" s="604"/>
      <c r="AB36" s="605"/>
      <c r="AC36" s="101"/>
    </row>
    <row r="37" spans="1:29" ht="28.5" customHeight="1">
      <c r="A37" s="613"/>
      <c r="B37" s="568"/>
      <c r="C37" s="103" t="s">
        <v>10</v>
      </c>
      <c r="D37" s="104"/>
      <c r="E37" s="104"/>
      <c r="F37" s="104"/>
      <c r="G37" s="109"/>
      <c r="H37" s="104"/>
      <c r="I37" s="104"/>
      <c r="J37" s="104"/>
      <c r="K37" s="104"/>
      <c r="L37" s="108"/>
      <c r="M37" s="108"/>
      <c r="N37" s="108"/>
      <c r="O37" s="108"/>
      <c r="P37" s="105">
        <f t="shared" si="0"/>
        <v>0</v>
      </c>
      <c r="Q37" s="609"/>
      <c r="R37" s="610"/>
      <c r="S37" s="610"/>
      <c r="T37" s="610"/>
      <c r="U37" s="610"/>
      <c r="V37" s="610"/>
      <c r="W37" s="610"/>
      <c r="X37" s="610"/>
      <c r="Y37" s="610"/>
      <c r="Z37" s="610"/>
      <c r="AA37" s="610"/>
      <c r="AB37" s="611"/>
      <c r="AC37" s="101"/>
    </row>
    <row r="38" spans="1:29" ht="28.5" customHeight="1">
      <c r="A38" s="644"/>
      <c r="B38" s="614"/>
      <c r="C38" s="106" t="s">
        <v>9</v>
      </c>
      <c r="D38" s="107"/>
      <c r="E38" s="107"/>
      <c r="F38" s="107"/>
      <c r="G38" s="107"/>
      <c r="H38" s="107"/>
      <c r="I38" s="107"/>
      <c r="J38" s="107"/>
      <c r="K38" s="107"/>
      <c r="L38" s="107"/>
      <c r="M38" s="107"/>
      <c r="N38" s="107"/>
      <c r="O38" s="107"/>
      <c r="P38" s="105">
        <f t="shared" si="0"/>
        <v>0</v>
      </c>
      <c r="Q38" s="603"/>
      <c r="R38" s="604"/>
      <c r="S38" s="604"/>
      <c r="T38" s="604"/>
      <c r="U38" s="604"/>
      <c r="V38" s="604"/>
      <c r="W38" s="604"/>
      <c r="X38" s="604"/>
      <c r="Y38" s="604"/>
      <c r="Z38" s="604"/>
      <c r="AA38" s="604"/>
      <c r="AB38" s="605"/>
      <c r="AC38" s="101"/>
    </row>
    <row r="39" spans="1:29" ht="28.5" customHeight="1" thickBot="1">
      <c r="A39" s="645"/>
      <c r="B39" s="655"/>
      <c r="C39" s="94" t="s">
        <v>10</v>
      </c>
      <c r="D39" s="110"/>
      <c r="E39" s="110"/>
      <c r="F39" s="110"/>
      <c r="G39" s="110"/>
      <c r="H39" s="110"/>
      <c r="I39" s="110"/>
      <c r="J39" s="110"/>
      <c r="K39" s="110"/>
      <c r="L39" s="111"/>
      <c r="M39" s="111"/>
      <c r="N39" s="111"/>
      <c r="O39" s="111"/>
      <c r="P39" s="112">
        <f t="shared" si="0"/>
        <v>0</v>
      </c>
      <c r="Q39" s="606"/>
      <c r="R39" s="607"/>
      <c r="S39" s="607"/>
      <c r="T39" s="607"/>
      <c r="U39" s="607"/>
      <c r="V39" s="607"/>
      <c r="W39" s="607"/>
      <c r="X39" s="607"/>
      <c r="Y39" s="607"/>
      <c r="Z39" s="607"/>
      <c r="AA39" s="607"/>
      <c r="AB39" s="608"/>
      <c r="AC39" s="101"/>
    </row>
    <row r="40" ht="15">
      <c r="A40" s="52" t="s">
        <v>296</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0"/>
  <sheetViews>
    <sheetView showGridLines="0" zoomScale="64" zoomScaleNormal="64" workbookViewId="0" topLeftCell="A18">
      <selection activeCell="C24" sqref="C24"/>
    </sheetView>
  </sheetViews>
  <sheetFormatPr defaultColWidth="10.8515625" defaultRowHeight="15"/>
  <cols>
    <col min="1" max="1" width="38.421875" style="227" customWidth="1"/>
    <col min="2" max="2" width="15.421875" style="227" customWidth="1"/>
    <col min="3" max="14" width="20.7109375" style="227" customWidth="1"/>
    <col min="15" max="15" width="13.140625" style="227" customWidth="1"/>
    <col min="16" max="27" width="18.140625" style="227" customWidth="1"/>
    <col min="28" max="28" width="22.7109375" style="227" customWidth="1"/>
    <col min="29" max="29" width="19.00390625" style="227" customWidth="1"/>
    <col min="30" max="30" width="19.421875" style="227" customWidth="1"/>
    <col min="31" max="31" width="6.28125" style="226" bestFit="1" customWidth="1"/>
    <col min="32" max="32" width="22.8515625" style="227" customWidth="1"/>
    <col min="33" max="33" width="18.421875" style="227" bestFit="1" customWidth="1"/>
    <col min="34" max="34" width="8.421875" style="227" customWidth="1"/>
    <col min="35" max="35" width="18.421875" style="227" bestFit="1" customWidth="1"/>
    <col min="36" max="36" width="5.7109375" style="227" customWidth="1"/>
    <col min="37" max="37" width="18.421875" style="227" bestFit="1" customWidth="1"/>
    <col min="38" max="38" width="4.7109375" style="227" customWidth="1"/>
    <col min="39" max="39" width="23.00390625" style="227" bestFit="1" customWidth="1"/>
    <col min="40" max="40" width="10.8515625" style="227" customWidth="1"/>
    <col min="41" max="41" width="18.421875" style="227" bestFit="1" customWidth="1"/>
    <col min="42" max="42" width="16.140625" style="227" customWidth="1"/>
    <col min="43" max="16384" width="10.8515625" style="227" customWidth="1"/>
  </cols>
  <sheetData>
    <row r="1" spans="1:30" ht="32.25" customHeight="1">
      <c r="A1" s="796"/>
      <c r="B1" s="799" t="s">
        <v>16</v>
      </c>
      <c r="C1" s="800"/>
      <c r="D1" s="800"/>
      <c r="E1" s="800"/>
      <c r="F1" s="800"/>
      <c r="G1" s="800"/>
      <c r="H1" s="800"/>
      <c r="I1" s="800"/>
      <c r="J1" s="800"/>
      <c r="K1" s="800"/>
      <c r="L1" s="800"/>
      <c r="M1" s="800"/>
      <c r="N1" s="800"/>
      <c r="O1" s="800"/>
      <c r="P1" s="800"/>
      <c r="Q1" s="800"/>
      <c r="R1" s="800"/>
      <c r="S1" s="800"/>
      <c r="T1" s="800"/>
      <c r="U1" s="800"/>
      <c r="V1" s="800"/>
      <c r="W1" s="800"/>
      <c r="X1" s="800"/>
      <c r="Y1" s="800"/>
      <c r="Z1" s="800"/>
      <c r="AA1" s="801"/>
      <c r="AB1" s="802" t="s">
        <v>18</v>
      </c>
      <c r="AC1" s="803"/>
      <c r="AD1" s="804"/>
    </row>
    <row r="2" spans="1:30" ht="30.75" customHeight="1">
      <c r="A2" s="797"/>
      <c r="B2" s="805" t="s">
        <v>17</v>
      </c>
      <c r="C2" s="806"/>
      <c r="D2" s="806"/>
      <c r="E2" s="806"/>
      <c r="F2" s="806"/>
      <c r="G2" s="806"/>
      <c r="H2" s="806"/>
      <c r="I2" s="806"/>
      <c r="J2" s="806"/>
      <c r="K2" s="806"/>
      <c r="L2" s="806"/>
      <c r="M2" s="806"/>
      <c r="N2" s="806"/>
      <c r="O2" s="806"/>
      <c r="P2" s="806"/>
      <c r="Q2" s="806"/>
      <c r="R2" s="806"/>
      <c r="S2" s="806"/>
      <c r="T2" s="806"/>
      <c r="U2" s="806"/>
      <c r="V2" s="806"/>
      <c r="W2" s="806"/>
      <c r="X2" s="806"/>
      <c r="Y2" s="806"/>
      <c r="Z2" s="806"/>
      <c r="AA2" s="807"/>
      <c r="AB2" s="552" t="s">
        <v>440</v>
      </c>
      <c r="AC2" s="553"/>
      <c r="AD2" s="554"/>
    </row>
    <row r="3" spans="1:30" ht="24" customHeight="1">
      <c r="A3" s="797"/>
      <c r="B3" s="808" t="s">
        <v>297</v>
      </c>
      <c r="C3" s="809"/>
      <c r="D3" s="809"/>
      <c r="E3" s="809"/>
      <c r="F3" s="809"/>
      <c r="G3" s="809"/>
      <c r="H3" s="809"/>
      <c r="I3" s="809"/>
      <c r="J3" s="809"/>
      <c r="K3" s="809"/>
      <c r="L3" s="809"/>
      <c r="M3" s="809"/>
      <c r="N3" s="809"/>
      <c r="O3" s="809"/>
      <c r="P3" s="809"/>
      <c r="Q3" s="809"/>
      <c r="R3" s="809"/>
      <c r="S3" s="809"/>
      <c r="T3" s="809"/>
      <c r="U3" s="809"/>
      <c r="V3" s="809"/>
      <c r="W3" s="809"/>
      <c r="X3" s="809"/>
      <c r="Y3" s="809"/>
      <c r="Z3" s="809"/>
      <c r="AA3" s="810"/>
      <c r="AB3" s="552" t="s">
        <v>441</v>
      </c>
      <c r="AC3" s="553"/>
      <c r="AD3" s="554"/>
    </row>
    <row r="4" spans="1:30" ht="15.75" customHeight="1" thickBot="1">
      <c r="A4" s="798"/>
      <c r="B4" s="811"/>
      <c r="C4" s="812"/>
      <c r="D4" s="812"/>
      <c r="E4" s="812"/>
      <c r="F4" s="812"/>
      <c r="G4" s="812"/>
      <c r="H4" s="812"/>
      <c r="I4" s="812"/>
      <c r="J4" s="812"/>
      <c r="K4" s="812"/>
      <c r="L4" s="812"/>
      <c r="M4" s="812"/>
      <c r="N4" s="812"/>
      <c r="O4" s="812"/>
      <c r="P4" s="812"/>
      <c r="Q4" s="812"/>
      <c r="R4" s="812"/>
      <c r="S4" s="812"/>
      <c r="T4" s="812"/>
      <c r="U4" s="812"/>
      <c r="V4" s="812"/>
      <c r="W4" s="812"/>
      <c r="X4" s="812"/>
      <c r="Y4" s="812"/>
      <c r="Z4" s="812"/>
      <c r="AA4" s="813"/>
      <c r="AB4" s="793" t="s">
        <v>177</v>
      </c>
      <c r="AC4" s="794"/>
      <c r="AD4" s="795"/>
    </row>
    <row r="5" spans="1:30" ht="9" customHeight="1" thickBot="1">
      <c r="A5" s="228"/>
      <c r="B5" s="229"/>
      <c r="C5" s="230"/>
      <c r="D5" s="231"/>
      <c r="E5" s="231"/>
      <c r="F5" s="231"/>
      <c r="G5" s="231"/>
      <c r="H5" s="231"/>
      <c r="I5" s="231"/>
      <c r="J5" s="231"/>
      <c r="K5" s="231"/>
      <c r="L5" s="231"/>
      <c r="M5" s="231"/>
      <c r="N5" s="231"/>
      <c r="O5" s="231"/>
      <c r="P5" s="231"/>
      <c r="Q5" s="231"/>
      <c r="R5" s="231"/>
      <c r="S5" s="231"/>
      <c r="T5" s="231"/>
      <c r="U5" s="231"/>
      <c r="V5" s="231"/>
      <c r="W5" s="231"/>
      <c r="X5" s="231"/>
      <c r="Y5" s="231"/>
      <c r="Z5" s="232"/>
      <c r="AA5" s="231"/>
      <c r="AB5" s="233"/>
      <c r="AC5" s="234"/>
      <c r="AD5" s="235"/>
    </row>
    <row r="6" spans="1:30" ht="9" customHeight="1" thickBot="1">
      <c r="A6" s="236"/>
      <c r="B6" s="231"/>
      <c r="C6" s="231"/>
      <c r="D6" s="231"/>
      <c r="E6" s="231"/>
      <c r="F6" s="231"/>
      <c r="G6" s="231"/>
      <c r="H6" s="231"/>
      <c r="I6" s="231"/>
      <c r="J6" s="231"/>
      <c r="K6" s="231"/>
      <c r="L6" s="231"/>
      <c r="M6" s="231"/>
      <c r="N6" s="231"/>
      <c r="O6" s="231"/>
      <c r="P6" s="231"/>
      <c r="Q6" s="231"/>
      <c r="R6" s="231"/>
      <c r="S6" s="231"/>
      <c r="T6" s="231"/>
      <c r="U6" s="231"/>
      <c r="V6" s="231"/>
      <c r="W6" s="231"/>
      <c r="X6" s="231"/>
      <c r="Y6" s="231"/>
      <c r="Z6" s="232"/>
      <c r="AA6" s="231"/>
      <c r="AB6" s="231"/>
      <c r="AC6" s="237"/>
      <c r="AD6" s="238"/>
    </row>
    <row r="7" spans="1:30" ht="18.75">
      <c r="A7" s="771" t="s">
        <v>295</v>
      </c>
      <c r="B7" s="772"/>
      <c r="C7" s="504" t="s">
        <v>42</v>
      </c>
      <c r="D7" s="756" t="s">
        <v>71</v>
      </c>
      <c r="E7" s="777"/>
      <c r="F7" s="777"/>
      <c r="G7" s="777"/>
      <c r="H7" s="757"/>
      <c r="I7" s="532">
        <v>44686</v>
      </c>
      <c r="J7" s="533"/>
      <c r="K7" s="756" t="s">
        <v>67</v>
      </c>
      <c r="L7" s="757"/>
      <c r="M7" s="538" t="s">
        <v>70</v>
      </c>
      <c r="N7" s="539"/>
      <c r="O7" s="789"/>
      <c r="P7" s="790"/>
      <c r="Q7" s="231"/>
      <c r="R7" s="231"/>
      <c r="S7" s="231"/>
      <c r="T7" s="231"/>
      <c r="U7" s="231"/>
      <c r="V7" s="231"/>
      <c r="W7" s="231"/>
      <c r="X7" s="231"/>
      <c r="Y7" s="231"/>
      <c r="Z7" s="232"/>
      <c r="AA7" s="231"/>
      <c r="AB7" s="231"/>
      <c r="AC7" s="237"/>
      <c r="AD7" s="238"/>
    </row>
    <row r="8" spans="1:30" ht="15">
      <c r="A8" s="773"/>
      <c r="B8" s="774"/>
      <c r="C8" s="505"/>
      <c r="D8" s="758"/>
      <c r="E8" s="778"/>
      <c r="F8" s="778"/>
      <c r="G8" s="778"/>
      <c r="H8" s="759"/>
      <c r="I8" s="534"/>
      <c r="J8" s="535"/>
      <c r="K8" s="758"/>
      <c r="L8" s="759"/>
      <c r="M8" s="521" t="s">
        <v>68</v>
      </c>
      <c r="N8" s="522"/>
      <c r="O8" s="523"/>
      <c r="P8" s="524"/>
      <c r="Q8" s="231"/>
      <c r="R8" s="231"/>
      <c r="S8" s="231"/>
      <c r="T8" s="231"/>
      <c r="U8" s="231"/>
      <c r="V8" s="231"/>
      <c r="W8" s="231"/>
      <c r="X8" s="231"/>
      <c r="Y8" s="231"/>
      <c r="Z8" s="232"/>
      <c r="AA8" s="231"/>
      <c r="AB8" s="231"/>
      <c r="AC8" s="237"/>
      <c r="AD8" s="238"/>
    </row>
    <row r="9" spans="1:30" ht="15.75" thickBot="1">
      <c r="A9" s="775"/>
      <c r="B9" s="776"/>
      <c r="C9" s="506"/>
      <c r="D9" s="760"/>
      <c r="E9" s="779"/>
      <c r="F9" s="779"/>
      <c r="G9" s="779"/>
      <c r="H9" s="761"/>
      <c r="I9" s="536"/>
      <c r="J9" s="537"/>
      <c r="K9" s="760"/>
      <c r="L9" s="761"/>
      <c r="M9" s="525" t="s">
        <v>69</v>
      </c>
      <c r="N9" s="526"/>
      <c r="O9" s="791" t="s">
        <v>412</v>
      </c>
      <c r="P9" s="792"/>
      <c r="Q9" s="231"/>
      <c r="R9" s="231"/>
      <c r="S9" s="231"/>
      <c r="T9" s="231"/>
      <c r="U9" s="231"/>
      <c r="V9" s="231"/>
      <c r="W9" s="231"/>
      <c r="X9" s="231"/>
      <c r="Y9" s="231"/>
      <c r="Z9" s="232"/>
      <c r="AA9" s="231"/>
      <c r="AB9" s="231"/>
      <c r="AC9" s="237"/>
      <c r="AD9" s="238"/>
    </row>
    <row r="10" spans="1:30" s="246" customFormat="1" ht="15" customHeight="1" thickBot="1">
      <c r="A10" s="239"/>
      <c r="B10" s="240"/>
      <c r="C10" s="240"/>
      <c r="D10" s="241"/>
      <c r="E10" s="241"/>
      <c r="F10" s="241"/>
      <c r="G10" s="241"/>
      <c r="H10" s="241"/>
      <c r="I10" s="182"/>
      <c r="J10" s="182"/>
      <c r="K10" s="241"/>
      <c r="L10" s="241"/>
      <c r="M10" s="183"/>
      <c r="N10" s="183"/>
      <c r="O10" s="242"/>
      <c r="P10" s="242"/>
      <c r="Q10" s="240"/>
      <c r="R10" s="240"/>
      <c r="S10" s="240"/>
      <c r="T10" s="240"/>
      <c r="U10" s="240"/>
      <c r="V10" s="240"/>
      <c r="W10" s="240"/>
      <c r="X10" s="240"/>
      <c r="Y10" s="240"/>
      <c r="Z10" s="243"/>
      <c r="AA10" s="240"/>
      <c r="AB10" s="240"/>
      <c r="AC10" s="244"/>
      <c r="AD10" s="245"/>
    </row>
    <row r="11" spans="1:30" ht="15" customHeight="1">
      <c r="A11" s="756" t="s">
        <v>0</v>
      </c>
      <c r="B11" s="757"/>
      <c r="C11" s="762" t="s">
        <v>413</v>
      </c>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4"/>
    </row>
    <row r="12" spans="1:30" ht="15" customHeight="1">
      <c r="A12" s="758"/>
      <c r="B12" s="759"/>
      <c r="C12" s="765"/>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7"/>
    </row>
    <row r="13" spans="1:30" ht="15" customHeight="1" thickBot="1">
      <c r="A13" s="760"/>
      <c r="B13" s="761"/>
      <c r="C13" s="768"/>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70"/>
    </row>
    <row r="14" spans="1:30" ht="9" customHeight="1" thickBot="1">
      <c r="A14" s="247"/>
      <c r="B14" s="248"/>
      <c r="C14" s="249"/>
      <c r="D14" s="249"/>
      <c r="E14" s="249"/>
      <c r="F14" s="249"/>
      <c r="G14" s="249"/>
      <c r="H14" s="249"/>
      <c r="I14" s="249"/>
      <c r="J14" s="249"/>
      <c r="K14" s="249"/>
      <c r="L14" s="249"/>
      <c r="M14" s="250"/>
      <c r="N14" s="250"/>
      <c r="O14" s="250"/>
      <c r="P14" s="250"/>
      <c r="Q14" s="250"/>
      <c r="R14" s="251"/>
      <c r="S14" s="251"/>
      <c r="T14" s="251"/>
      <c r="U14" s="251"/>
      <c r="V14" s="251"/>
      <c r="W14" s="251"/>
      <c r="X14" s="251"/>
      <c r="Y14" s="241"/>
      <c r="Z14" s="241"/>
      <c r="AA14" s="241"/>
      <c r="AB14" s="241"/>
      <c r="AC14" s="241"/>
      <c r="AD14" s="252"/>
    </row>
    <row r="15" spans="1:30" ht="39" customHeight="1" thickBot="1">
      <c r="A15" s="747" t="s">
        <v>77</v>
      </c>
      <c r="B15" s="748"/>
      <c r="C15" s="780" t="s">
        <v>414</v>
      </c>
      <c r="D15" s="781"/>
      <c r="E15" s="781"/>
      <c r="F15" s="781"/>
      <c r="G15" s="781"/>
      <c r="H15" s="781"/>
      <c r="I15" s="781"/>
      <c r="J15" s="781"/>
      <c r="K15" s="782"/>
      <c r="L15" s="783" t="s">
        <v>73</v>
      </c>
      <c r="M15" s="784"/>
      <c r="N15" s="784"/>
      <c r="O15" s="784"/>
      <c r="P15" s="784"/>
      <c r="Q15" s="785"/>
      <c r="R15" s="786" t="s">
        <v>415</v>
      </c>
      <c r="S15" s="787"/>
      <c r="T15" s="787"/>
      <c r="U15" s="787"/>
      <c r="V15" s="787"/>
      <c r="W15" s="787"/>
      <c r="X15" s="788"/>
      <c r="Y15" s="783" t="s">
        <v>72</v>
      </c>
      <c r="Z15" s="785"/>
      <c r="AA15" s="743" t="s">
        <v>416</v>
      </c>
      <c r="AB15" s="744"/>
      <c r="AC15" s="744"/>
      <c r="AD15" s="745"/>
    </row>
    <row r="16" spans="1:30" ht="9" customHeight="1" thickBot="1">
      <c r="A16" s="236"/>
      <c r="B16" s="231"/>
      <c r="C16" s="746"/>
      <c r="D16" s="746"/>
      <c r="E16" s="746"/>
      <c r="F16" s="746"/>
      <c r="G16" s="746"/>
      <c r="H16" s="746"/>
      <c r="I16" s="746"/>
      <c r="J16" s="746"/>
      <c r="K16" s="746"/>
      <c r="L16" s="746"/>
      <c r="M16" s="746"/>
      <c r="N16" s="746"/>
      <c r="O16" s="746"/>
      <c r="P16" s="746"/>
      <c r="Q16" s="746"/>
      <c r="R16" s="746"/>
      <c r="S16" s="746"/>
      <c r="T16" s="746"/>
      <c r="U16" s="746"/>
      <c r="V16" s="746"/>
      <c r="W16" s="746"/>
      <c r="X16" s="746"/>
      <c r="Y16" s="746"/>
      <c r="Z16" s="746"/>
      <c r="AA16" s="746"/>
      <c r="AB16" s="746"/>
      <c r="AC16" s="253"/>
      <c r="AD16" s="254"/>
    </row>
    <row r="17" spans="1:30" s="255" customFormat="1" ht="37.5" customHeight="1" thickBot="1">
      <c r="A17" s="747" t="s">
        <v>79</v>
      </c>
      <c r="B17" s="748"/>
      <c r="C17" s="749" t="s">
        <v>417</v>
      </c>
      <c r="D17" s="750"/>
      <c r="E17" s="750"/>
      <c r="F17" s="750"/>
      <c r="G17" s="750"/>
      <c r="H17" s="750"/>
      <c r="I17" s="750"/>
      <c r="J17" s="750"/>
      <c r="K17" s="750"/>
      <c r="L17" s="750"/>
      <c r="M17" s="750"/>
      <c r="N17" s="750"/>
      <c r="O17" s="750"/>
      <c r="P17" s="750"/>
      <c r="Q17" s="751"/>
      <c r="R17" s="734" t="s">
        <v>395</v>
      </c>
      <c r="S17" s="735"/>
      <c r="T17" s="735"/>
      <c r="U17" s="735"/>
      <c r="V17" s="736"/>
      <c r="W17" s="752">
        <v>1</v>
      </c>
      <c r="X17" s="753"/>
      <c r="Y17" s="735" t="s">
        <v>15</v>
      </c>
      <c r="Z17" s="735"/>
      <c r="AA17" s="735"/>
      <c r="AB17" s="736"/>
      <c r="AC17" s="754">
        <v>0.05</v>
      </c>
      <c r="AD17" s="755"/>
    </row>
    <row r="18" spans="1:30" ht="16.5" customHeight="1" thickBot="1">
      <c r="A18" s="256"/>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8"/>
    </row>
    <row r="19" spans="1:32" ht="31.5" customHeight="1" thickBot="1">
      <c r="A19" s="734" t="s">
        <v>1</v>
      </c>
      <c r="B19" s="735"/>
      <c r="C19" s="735"/>
      <c r="D19" s="735"/>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6"/>
      <c r="AE19" s="259"/>
      <c r="AF19" s="259"/>
    </row>
    <row r="20" spans="1:32" ht="31.5" customHeight="1" thickBot="1">
      <c r="A20" s="260"/>
      <c r="B20" s="237"/>
      <c r="C20" s="737" t="s">
        <v>397</v>
      </c>
      <c r="D20" s="738"/>
      <c r="E20" s="738"/>
      <c r="F20" s="738"/>
      <c r="G20" s="738"/>
      <c r="H20" s="738"/>
      <c r="I20" s="738"/>
      <c r="J20" s="738"/>
      <c r="K20" s="738"/>
      <c r="L20" s="738"/>
      <c r="M20" s="738"/>
      <c r="N20" s="738"/>
      <c r="O20" s="738"/>
      <c r="P20" s="739"/>
      <c r="Q20" s="740" t="s">
        <v>398</v>
      </c>
      <c r="R20" s="741"/>
      <c r="S20" s="741"/>
      <c r="T20" s="741"/>
      <c r="U20" s="741"/>
      <c r="V20" s="741"/>
      <c r="W20" s="741"/>
      <c r="X20" s="741"/>
      <c r="Y20" s="741"/>
      <c r="Z20" s="741"/>
      <c r="AA20" s="741"/>
      <c r="AB20" s="741"/>
      <c r="AC20" s="741"/>
      <c r="AD20" s="742"/>
      <c r="AE20" s="259"/>
      <c r="AF20" s="259"/>
    </row>
    <row r="21" spans="1:32" ht="31.5" customHeight="1" thickBot="1">
      <c r="A21" s="236"/>
      <c r="B21" s="231"/>
      <c r="C21" s="261" t="s">
        <v>39</v>
      </c>
      <c r="D21" s="262" t="s">
        <v>40</v>
      </c>
      <c r="E21" s="262" t="s">
        <v>41</v>
      </c>
      <c r="F21" s="262" t="s">
        <v>42</v>
      </c>
      <c r="G21" s="262" t="s">
        <v>43</v>
      </c>
      <c r="H21" s="262" t="s">
        <v>44</v>
      </c>
      <c r="I21" s="262" t="s">
        <v>45</v>
      </c>
      <c r="J21" s="262" t="s">
        <v>46</v>
      </c>
      <c r="K21" s="262" t="s">
        <v>47</v>
      </c>
      <c r="L21" s="262" t="s">
        <v>48</v>
      </c>
      <c r="M21" s="262" t="s">
        <v>49</v>
      </c>
      <c r="N21" s="262" t="s">
        <v>50</v>
      </c>
      <c r="O21" s="262" t="s">
        <v>8</v>
      </c>
      <c r="P21" s="263" t="s">
        <v>403</v>
      </c>
      <c r="Q21" s="261" t="s">
        <v>39</v>
      </c>
      <c r="R21" s="262" t="s">
        <v>40</v>
      </c>
      <c r="S21" s="262" t="s">
        <v>41</v>
      </c>
      <c r="T21" s="262" t="s">
        <v>42</v>
      </c>
      <c r="U21" s="262" t="s">
        <v>43</v>
      </c>
      <c r="V21" s="262" t="s">
        <v>44</v>
      </c>
      <c r="W21" s="262" t="s">
        <v>45</v>
      </c>
      <c r="X21" s="262" t="s">
        <v>46</v>
      </c>
      <c r="Y21" s="262" t="s">
        <v>47</v>
      </c>
      <c r="Z21" s="262" t="s">
        <v>48</v>
      </c>
      <c r="AA21" s="262" t="s">
        <v>49</v>
      </c>
      <c r="AB21" s="262" t="s">
        <v>50</v>
      </c>
      <c r="AC21" s="262" t="s">
        <v>8</v>
      </c>
      <c r="AD21" s="263" t="s">
        <v>403</v>
      </c>
      <c r="AE21" s="4"/>
      <c r="AF21" s="4"/>
    </row>
    <row r="22" spans="1:32" ht="31.5" customHeight="1">
      <c r="A22" s="671" t="s">
        <v>399</v>
      </c>
      <c r="B22" s="676"/>
      <c r="C22" s="197"/>
      <c r="D22" s="195"/>
      <c r="E22" s="195"/>
      <c r="F22" s="195"/>
      <c r="G22" s="195"/>
      <c r="H22" s="195"/>
      <c r="I22" s="195"/>
      <c r="J22" s="195"/>
      <c r="K22" s="195"/>
      <c r="L22" s="195"/>
      <c r="M22" s="195"/>
      <c r="N22" s="195"/>
      <c r="O22" s="195">
        <f>SUM(C22:N22)</f>
        <v>0</v>
      </c>
      <c r="P22" s="345"/>
      <c r="Q22" s="197">
        <v>93759500</v>
      </c>
      <c r="R22" s="195"/>
      <c r="S22" s="195"/>
      <c r="T22" s="195"/>
      <c r="U22" s="195"/>
      <c r="V22" s="195"/>
      <c r="W22" s="195"/>
      <c r="X22" s="195"/>
      <c r="Y22" s="195"/>
      <c r="Z22" s="195"/>
      <c r="AA22" s="195"/>
      <c r="AB22" s="195"/>
      <c r="AC22" s="195">
        <f>SUM(Q22:AB22)</f>
        <v>93759500</v>
      </c>
      <c r="AD22" s="345"/>
      <c r="AE22" s="4"/>
      <c r="AF22" s="4"/>
    </row>
    <row r="23" spans="1:32" ht="31.5" customHeight="1">
      <c r="A23" s="672" t="s">
        <v>400</v>
      </c>
      <c r="B23" s="679"/>
      <c r="C23" s="331"/>
      <c r="D23" s="332"/>
      <c r="E23" s="332"/>
      <c r="F23" s="332"/>
      <c r="G23" s="332"/>
      <c r="H23" s="332"/>
      <c r="I23" s="332"/>
      <c r="J23" s="332"/>
      <c r="K23" s="332"/>
      <c r="L23" s="332"/>
      <c r="M23" s="332"/>
      <c r="N23" s="332"/>
      <c r="O23" s="332"/>
      <c r="P23" s="200">
        <f>_xlfn.IFERROR(O23/O22,0)</f>
        <v>0</v>
      </c>
      <c r="Q23" s="192">
        <v>93759500</v>
      </c>
      <c r="R23" s="191"/>
      <c r="S23" s="191">
        <v>-543533</v>
      </c>
      <c r="T23" s="191"/>
      <c r="U23" s="191"/>
      <c r="V23" s="191"/>
      <c r="W23" s="191"/>
      <c r="X23" s="191"/>
      <c r="Y23" s="191"/>
      <c r="Z23" s="191"/>
      <c r="AA23" s="191"/>
      <c r="AB23" s="191"/>
      <c r="AC23" s="332">
        <f>SUM(Q23:AB23)</f>
        <v>93215967</v>
      </c>
      <c r="AD23" s="200">
        <f>_xlfn.IFERROR(AC23/AC22,0)</f>
        <v>0.9942029021059199</v>
      </c>
      <c r="AE23" s="4"/>
      <c r="AF23" s="4"/>
    </row>
    <row r="24" spans="1:32" ht="31.5" customHeight="1">
      <c r="A24" s="672" t="s">
        <v>401</v>
      </c>
      <c r="B24" s="679"/>
      <c r="C24" s="192"/>
      <c r="D24" s="191"/>
      <c r="E24" s="191"/>
      <c r="F24" s="191"/>
      <c r="G24" s="191"/>
      <c r="H24" s="191"/>
      <c r="I24" s="191"/>
      <c r="J24" s="191"/>
      <c r="K24" s="191"/>
      <c r="L24" s="191"/>
      <c r="M24" s="191"/>
      <c r="N24" s="191"/>
      <c r="O24" s="191">
        <f>SUM(C24:N24)</f>
        <v>0</v>
      </c>
      <c r="P24" s="346"/>
      <c r="Q24" s="192"/>
      <c r="R24" s="195">
        <v>4076500</v>
      </c>
      <c r="S24" s="195">
        <v>8153000</v>
      </c>
      <c r="T24" s="195">
        <v>8153000</v>
      </c>
      <c r="U24" s="195">
        <v>8153000</v>
      </c>
      <c r="V24" s="195">
        <v>8153000</v>
      </c>
      <c r="W24" s="195">
        <v>8153000</v>
      </c>
      <c r="X24" s="195">
        <v>8153000</v>
      </c>
      <c r="Y24" s="195">
        <v>8153000</v>
      </c>
      <c r="Z24" s="195">
        <v>8153000</v>
      </c>
      <c r="AA24" s="195">
        <v>8153000</v>
      </c>
      <c r="AB24" s="195">
        <v>16306000</v>
      </c>
      <c r="AC24" s="191">
        <f>SUM(Q24:AB24)</f>
        <v>93759500</v>
      </c>
      <c r="AD24" s="346"/>
      <c r="AE24" s="4"/>
      <c r="AF24" s="4"/>
    </row>
    <row r="25" spans="1:32" ht="31.5" customHeight="1" thickBot="1">
      <c r="A25" s="723" t="s">
        <v>402</v>
      </c>
      <c r="B25" s="724"/>
      <c r="C25" s="193"/>
      <c r="D25" s="194"/>
      <c r="E25" s="194"/>
      <c r="F25" s="194"/>
      <c r="G25" s="194"/>
      <c r="H25" s="194"/>
      <c r="I25" s="194"/>
      <c r="J25" s="194"/>
      <c r="K25" s="194"/>
      <c r="L25" s="194"/>
      <c r="M25" s="194"/>
      <c r="N25" s="194"/>
      <c r="O25" s="194">
        <f>SUM(C25:N25)</f>
        <v>0</v>
      </c>
      <c r="P25" s="201">
        <f>_xlfn.IFERROR(O25/O24,0)</f>
        <v>0</v>
      </c>
      <c r="Q25" s="193"/>
      <c r="R25" s="194">
        <v>3532967</v>
      </c>
      <c r="S25" s="194">
        <v>8153000</v>
      </c>
      <c r="T25" s="194">
        <v>8153000</v>
      </c>
      <c r="U25" s="194"/>
      <c r="V25" s="194"/>
      <c r="W25" s="194"/>
      <c r="X25" s="194"/>
      <c r="Y25" s="194"/>
      <c r="Z25" s="194"/>
      <c r="AA25" s="194"/>
      <c r="AB25" s="194"/>
      <c r="AC25" s="194">
        <f>SUM(Q25:AB25)</f>
        <v>19838967</v>
      </c>
      <c r="AD25" s="201">
        <f>_xlfn.IFERROR(AC25/AC24,0)</f>
        <v>0.21159420645374602</v>
      </c>
      <c r="AE25" s="4"/>
      <c r="AF25" s="4"/>
    </row>
    <row r="26" spans="1:30" ht="31.5" customHeight="1" thickBot="1">
      <c r="A26" s="236"/>
      <c r="B26" s="231"/>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37"/>
      <c r="AD26" s="245"/>
    </row>
    <row r="27" spans="1:30" ht="33.75" customHeight="1">
      <c r="A27" s="725" t="s">
        <v>76</v>
      </c>
      <c r="B27" s="726"/>
      <c r="C27" s="727"/>
      <c r="D27" s="727"/>
      <c r="E27" s="727"/>
      <c r="F27" s="727"/>
      <c r="G27" s="727"/>
      <c r="H27" s="727"/>
      <c r="I27" s="727"/>
      <c r="J27" s="727"/>
      <c r="K27" s="727"/>
      <c r="L27" s="727"/>
      <c r="M27" s="727"/>
      <c r="N27" s="727"/>
      <c r="O27" s="727"/>
      <c r="P27" s="727"/>
      <c r="Q27" s="727"/>
      <c r="R27" s="727"/>
      <c r="S27" s="727"/>
      <c r="T27" s="727"/>
      <c r="U27" s="727"/>
      <c r="V27" s="727"/>
      <c r="W27" s="727"/>
      <c r="X27" s="727"/>
      <c r="Y27" s="727"/>
      <c r="Z27" s="727"/>
      <c r="AA27" s="727"/>
      <c r="AB27" s="727"/>
      <c r="AC27" s="727"/>
      <c r="AD27" s="728"/>
    </row>
    <row r="28" spans="1:30" ht="15" customHeight="1">
      <c r="A28" s="729" t="s">
        <v>191</v>
      </c>
      <c r="B28" s="731" t="s">
        <v>6</v>
      </c>
      <c r="C28" s="732"/>
      <c r="D28" s="679" t="s">
        <v>7</v>
      </c>
      <c r="E28" s="680"/>
      <c r="F28" s="680"/>
      <c r="G28" s="680"/>
      <c r="H28" s="680"/>
      <c r="I28" s="680"/>
      <c r="J28" s="680"/>
      <c r="K28" s="680"/>
      <c r="L28" s="680"/>
      <c r="M28" s="680"/>
      <c r="N28" s="680"/>
      <c r="O28" s="733"/>
      <c r="P28" s="719" t="s">
        <v>8</v>
      </c>
      <c r="Q28" s="719" t="s">
        <v>84</v>
      </c>
      <c r="R28" s="719"/>
      <c r="S28" s="719"/>
      <c r="T28" s="719"/>
      <c r="U28" s="719"/>
      <c r="V28" s="719"/>
      <c r="W28" s="719"/>
      <c r="X28" s="719"/>
      <c r="Y28" s="719"/>
      <c r="Z28" s="719"/>
      <c r="AA28" s="719"/>
      <c r="AB28" s="719"/>
      <c r="AC28" s="719"/>
      <c r="AD28" s="721"/>
    </row>
    <row r="29" spans="1:30" ht="27" customHeight="1">
      <c r="A29" s="730"/>
      <c r="B29" s="687"/>
      <c r="C29" s="722"/>
      <c r="D29" s="265" t="s">
        <v>39</v>
      </c>
      <c r="E29" s="265" t="s">
        <v>40</v>
      </c>
      <c r="F29" s="265" t="s">
        <v>41</v>
      </c>
      <c r="G29" s="265" t="s">
        <v>42</v>
      </c>
      <c r="H29" s="265" t="s">
        <v>43</v>
      </c>
      <c r="I29" s="265" t="s">
        <v>44</v>
      </c>
      <c r="J29" s="265" t="s">
        <v>45</v>
      </c>
      <c r="K29" s="265" t="s">
        <v>46</v>
      </c>
      <c r="L29" s="265" t="s">
        <v>47</v>
      </c>
      <c r="M29" s="265" t="s">
        <v>48</v>
      </c>
      <c r="N29" s="265" t="s">
        <v>49</v>
      </c>
      <c r="O29" s="265" t="s">
        <v>50</v>
      </c>
      <c r="P29" s="733"/>
      <c r="Q29" s="719"/>
      <c r="R29" s="719"/>
      <c r="S29" s="719"/>
      <c r="T29" s="719"/>
      <c r="U29" s="719"/>
      <c r="V29" s="719"/>
      <c r="W29" s="719"/>
      <c r="X29" s="719"/>
      <c r="Y29" s="719"/>
      <c r="Z29" s="719"/>
      <c r="AA29" s="719"/>
      <c r="AB29" s="719"/>
      <c r="AC29" s="719"/>
      <c r="AD29" s="721"/>
    </row>
    <row r="30" spans="1:30" ht="42" customHeight="1" thickBot="1">
      <c r="A30" s="266"/>
      <c r="B30" s="712"/>
      <c r="C30" s="713"/>
      <c r="D30" s="267"/>
      <c r="E30" s="267"/>
      <c r="F30" s="267"/>
      <c r="G30" s="267"/>
      <c r="H30" s="267"/>
      <c r="I30" s="267"/>
      <c r="J30" s="267"/>
      <c r="K30" s="267"/>
      <c r="L30" s="267"/>
      <c r="M30" s="267"/>
      <c r="N30" s="267"/>
      <c r="O30" s="267"/>
      <c r="P30" s="268">
        <f>SUM(D30:O30)</f>
        <v>0</v>
      </c>
      <c r="Q30" s="714"/>
      <c r="R30" s="714"/>
      <c r="S30" s="714"/>
      <c r="T30" s="714"/>
      <c r="U30" s="714"/>
      <c r="V30" s="714"/>
      <c r="W30" s="714"/>
      <c r="X30" s="714"/>
      <c r="Y30" s="714"/>
      <c r="Z30" s="714"/>
      <c r="AA30" s="714"/>
      <c r="AB30" s="714"/>
      <c r="AC30" s="714"/>
      <c r="AD30" s="715"/>
    </row>
    <row r="31" spans="1:30" ht="45" customHeight="1">
      <c r="A31" s="716" t="s">
        <v>294</v>
      </c>
      <c r="B31" s="717"/>
      <c r="C31" s="717"/>
      <c r="D31" s="717"/>
      <c r="E31" s="717"/>
      <c r="F31" s="717"/>
      <c r="G31" s="717"/>
      <c r="H31" s="717"/>
      <c r="I31" s="717"/>
      <c r="J31" s="717"/>
      <c r="K31" s="717"/>
      <c r="L31" s="717"/>
      <c r="M31" s="717"/>
      <c r="N31" s="717"/>
      <c r="O31" s="717"/>
      <c r="P31" s="717"/>
      <c r="Q31" s="717"/>
      <c r="R31" s="717"/>
      <c r="S31" s="717"/>
      <c r="T31" s="717"/>
      <c r="U31" s="717"/>
      <c r="V31" s="717"/>
      <c r="W31" s="717"/>
      <c r="X31" s="717"/>
      <c r="Y31" s="717"/>
      <c r="Z31" s="717"/>
      <c r="AA31" s="717"/>
      <c r="AB31" s="717"/>
      <c r="AC31" s="717"/>
      <c r="AD31" s="718"/>
    </row>
    <row r="32" spans="1:41" ht="22.5" customHeight="1">
      <c r="A32" s="672" t="s">
        <v>192</v>
      </c>
      <c r="B32" s="719" t="s">
        <v>62</v>
      </c>
      <c r="C32" s="719" t="s">
        <v>6</v>
      </c>
      <c r="D32" s="719" t="s">
        <v>60</v>
      </c>
      <c r="E32" s="719"/>
      <c r="F32" s="719"/>
      <c r="G32" s="719"/>
      <c r="H32" s="719"/>
      <c r="I32" s="719"/>
      <c r="J32" s="719"/>
      <c r="K32" s="719"/>
      <c r="L32" s="719"/>
      <c r="M32" s="719"/>
      <c r="N32" s="719"/>
      <c r="O32" s="719"/>
      <c r="P32" s="719"/>
      <c r="Q32" s="719" t="s">
        <v>85</v>
      </c>
      <c r="R32" s="719"/>
      <c r="S32" s="719"/>
      <c r="T32" s="719"/>
      <c r="U32" s="719"/>
      <c r="V32" s="719"/>
      <c r="W32" s="719"/>
      <c r="X32" s="719"/>
      <c r="Y32" s="719"/>
      <c r="Z32" s="719"/>
      <c r="AA32" s="719"/>
      <c r="AB32" s="719"/>
      <c r="AC32" s="719"/>
      <c r="AD32" s="721"/>
      <c r="AG32" s="90"/>
      <c r="AH32" s="90"/>
      <c r="AI32" s="90"/>
      <c r="AJ32" s="90"/>
      <c r="AK32" s="90"/>
      <c r="AL32" s="90"/>
      <c r="AM32" s="90"/>
      <c r="AN32" s="90"/>
      <c r="AO32" s="90"/>
    </row>
    <row r="33" spans="1:41" ht="22.5" customHeight="1">
      <c r="A33" s="672"/>
      <c r="B33" s="719"/>
      <c r="C33" s="720"/>
      <c r="D33" s="265" t="s">
        <v>39</v>
      </c>
      <c r="E33" s="265" t="s">
        <v>40</v>
      </c>
      <c r="F33" s="265" t="s">
        <v>41</v>
      </c>
      <c r="G33" s="265" t="s">
        <v>42</v>
      </c>
      <c r="H33" s="265" t="s">
        <v>43</v>
      </c>
      <c r="I33" s="265" t="s">
        <v>44</v>
      </c>
      <c r="J33" s="265" t="s">
        <v>45</v>
      </c>
      <c r="K33" s="265" t="s">
        <v>46</v>
      </c>
      <c r="L33" s="265" t="s">
        <v>47</v>
      </c>
      <c r="M33" s="265" t="s">
        <v>48</v>
      </c>
      <c r="N33" s="265" t="s">
        <v>49</v>
      </c>
      <c r="O33" s="265" t="s">
        <v>50</v>
      </c>
      <c r="P33" s="265" t="s">
        <v>8</v>
      </c>
      <c r="Q33" s="687" t="s">
        <v>80</v>
      </c>
      <c r="R33" s="688"/>
      <c r="S33" s="688"/>
      <c r="T33" s="688"/>
      <c r="U33" s="688"/>
      <c r="V33" s="722"/>
      <c r="W33" s="687" t="s">
        <v>81</v>
      </c>
      <c r="X33" s="688"/>
      <c r="Y33" s="688"/>
      <c r="Z33" s="722"/>
      <c r="AA33" s="687" t="s">
        <v>82</v>
      </c>
      <c r="AB33" s="688"/>
      <c r="AC33" s="688"/>
      <c r="AD33" s="689"/>
      <c r="AG33" s="90"/>
      <c r="AH33" s="90"/>
      <c r="AI33" s="90"/>
      <c r="AJ33" s="90"/>
      <c r="AK33" s="90"/>
      <c r="AL33" s="90"/>
      <c r="AM33" s="90"/>
      <c r="AN33" s="90"/>
      <c r="AO33" s="90"/>
    </row>
    <row r="34" spans="1:41" ht="45.75" customHeight="1">
      <c r="A34" s="690" t="s">
        <v>417</v>
      </c>
      <c r="B34" s="692">
        <v>0.05</v>
      </c>
      <c r="C34" s="269" t="s">
        <v>9</v>
      </c>
      <c r="D34" s="267"/>
      <c r="E34" s="270">
        <v>0.09</v>
      </c>
      <c r="F34" s="270">
        <v>0.09</v>
      </c>
      <c r="G34" s="270">
        <v>0.09</v>
      </c>
      <c r="H34" s="270">
        <v>0.09</v>
      </c>
      <c r="I34" s="270">
        <v>0.09</v>
      </c>
      <c r="J34" s="270">
        <v>0.09</v>
      </c>
      <c r="K34" s="270">
        <v>0.09</v>
      </c>
      <c r="L34" s="270">
        <v>0.09</v>
      </c>
      <c r="M34" s="270">
        <v>0.09</v>
      </c>
      <c r="N34" s="270">
        <v>0.09</v>
      </c>
      <c r="O34" s="270">
        <v>0.1</v>
      </c>
      <c r="P34" s="271">
        <f>SUM(D34:O34)</f>
        <v>0.9999999999999998</v>
      </c>
      <c r="Q34" s="694" t="s">
        <v>574</v>
      </c>
      <c r="R34" s="695"/>
      <c r="S34" s="695"/>
      <c r="T34" s="695"/>
      <c r="U34" s="695"/>
      <c r="V34" s="696"/>
      <c r="W34" s="700"/>
      <c r="X34" s="701"/>
      <c r="Y34" s="701"/>
      <c r="Z34" s="702"/>
      <c r="AA34" s="706" t="s">
        <v>575</v>
      </c>
      <c r="AB34" s="707"/>
      <c r="AC34" s="707"/>
      <c r="AD34" s="708"/>
      <c r="AG34" s="90"/>
      <c r="AH34" s="90"/>
      <c r="AI34" s="90"/>
      <c r="AJ34" s="90"/>
      <c r="AK34" s="90"/>
      <c r="AL34" s="90"/>
      <c r="AM34" s="90"/>
      <c r="AN34" s="90"/>
      <c r="AO34" s="90"/>
    </row>
    <row r="35" spans="1:41" ht="45.75" customHeight="1" thickBot="1">
      <c r="A35" s="691"/>
      <c r="B35" s="693"/>
      <c r="C35" s="272" t="s">
        <v>10</v>
      </c>
      <c r="D35" s="273"/>
      <c r="E35" s="352">
        <v>0.09</v>
      </c>
      <c r="F35" s="352">
        <v>0.09</v>
      </c>
      <c r="G35" s="352">
        <v>0.09</v>
      </c>
      <c r="H35" s="274"/>
      <c r="I35" s="274"/>
      <c r="J35" s="274"/>
      <c r="K35" s="274"/>
      <c r="L35" s="274"/>
      <c r="M35" s="274"/>
      <c r="N35" s="274"/>
      <c r="O35" s="274"/>
      <c r="P35" s="275">
        <f>SUM(D35:O35)</f>
        <v>0.27</v>
      </c>
      <c r="Q35" s="697"/>
      <c r="R35" s="698"/>
      <c r="S35" s="698"/>
      <c r="T35" s="698"/>
      <c r="U35" s="698"/>
      <c r="V35" s="699"/>
      <c r="W35" s="703"/>
      <c r="X35" s="704"/>
      <c r="Y35" s="704"/>
      <c r="Z35" s="705"/>
      <c r="AA35" s="709"/>
      <c r="AB35" s="710"/>
      <c r="AC35" s="710"/>
      <c r="AD35" s="711"/>
      <c r="AE35" s="50"/>
      <c r="AF35" s="276"/>
      <c r="AG35" s="90"/>
      <c r="AH35" s="90"/>
      <c r="AI35" s="90"/>
      <c r="AJ35" s="90"/>
      <c r="AK35" s="90"/>
      <c r="AL35" s="90"/>
      <c r="AM35" s="90"/>
      <c r="AN35" s="90"/>
      <c r="AO35" s="90"/>
    </row>
    <row r="36" spans="1:41" ht="25.5" customHeight="1">
      <c r="A36" s="671" t="s">
        <v>193</v>
      </c>
      <c r="B36" s="673" t="s">
        <v>61</v>
      </c>
      <c r="C36" s="675" t="s">
        <v>11</v>
      </c>
      <c r="D36" s="675"/>
      <c r="E36" s="675"/>
      <c r="F36" s="675"/>
      <c r="G36" s="675"/>
      <c r="H36" s="675"/>
      <c r="I36" s="675"/>
      <c r="J36" s="675"/>
      <c r="K36" s="675"/>
      <c r="L36" s="675"/>
      <c r="M36" s="675"/>
      <c r="N36" s="675"/>
      <c r="O36" s="675"/>
      <c r="P36" s="675"/>
      <c r="Q36" s="676" t="s">
        <v>78</v>
      </c>
      <c r="R36" s="677"/>
      <c r="S36" s="677"/>
      <c r="T36" s="677"/>
      <c r="U36" s="677"/>
      <c r="V36" s="677"/>
      <c r="W36" s="677"/>
      <c r="X36" s="677"/>
      <c r="Y36" s="677"/>
      <c r="Z36" s="677"/>
      <c r="AA36" s="677"/>
      <c r="AB36" s="677"/>
      <c r="AC36" s="677"/>
      <c r="AD36" s="678"/>
      <c r="AG36" s="90"/>
      <c r="AH36" s="90"/>
      <c r="AI36" s="90"/>
      <c r="AJ36" s="90"/>
      <c r="AK36" s="90"/>
      <c r="AL36" s="90"/>
      <c r="AM36" s="90"/>
      <c r="AN36" s="90"/>
      <c r="AO36" s="90"/>
    </row>
    <row r="37" spans="1:41" ht="25.5" customHeight="1">
      <c r="A37" s="672"/>
      <c r="B37" s="674"/>
      <c r="C37" s="265" t="s">
        <v>12</v>
      </c>
      <c r="D37" s="265" t="s">
        <v>36</v>
      </c>
      <c r="E37" s="265" t="s">
        <v>37</v>
      </c>
      <c r="F37" s="265" t="s">
        <v>38</v>
      </c>
      <c r="G37" s="265" t="s">
        <v>51</v>
      </c>
      <c r="H37" s="265" t="s">
        <v>52</v>
      </c>
      <c r="I37" s="265" t="s">
        <v>53</v>
      </c>
      <c r="J37" s="265" t="s">
        <v>54</v>
      </c>
      <c r="K37" s="265" t="s">
        <v>55</v>
      </c>
      <c r="L37" s="265" t="s">
        <v>56</v>
      </c>
      <c r="M37" s="265" t="s">
        <v>57</v>
      </c>
      <c r="N37" s="265" t="s">
        <v>58</v>
      </c>
      <c r="O37" s="265" t="s">
        <v>59</v>
      </c>
      <c r="P37" s="265" t="s">
        <v>63</v>
      </c>
      <c r="Q37" s="679" t="s">
        <v>83</v>
      </c>
      <c r="R37" s="680"/>
      <c r="S37" s="680"/>
      <c r="T37" s="680"/>
      <c r="U37" s="680"/>
      <c r="V37" s="680"/>
      <c r="W37" s="680"/>
      <c r="X37" s="680"/>
      <c r="Y37" s="680"/>
      <c r="Z37" s="680"/>
      <c r="AA37" s="680"/>
      <c r="AB37" s="680"/>
      <c r="AC37" s="680"/>
      <c r="AD37" s="681"/>
      <c r="AG37" s="98"/>
      <c r="AH37" s="98"/>
      <c r="AI37" s="98"/>
      <c r="AJ37" s="98"/>
      <c r="AK37" s="98"/>
      <c r="AL37" s="98"/>
      <c r="AM37" s="98"/>
      <c r="AN37" s="98"/>
      <c r="AO37" s="98"/>
    </row>
    <row r="38" spans="1:41" ht="40.5" customHeight="1">
      <c r="A38" s="682" t="s">
        <v>483</v>
      </c>
      <c r="B38" s="684">
        <v>0.05</v>
      </c>
      <c r="C38" s="269" t="s">
        <v>9</v>
      </c>
      <c r="D38" s="270"/>
      <c r="E38" s="270">
        <v>0.09</v>
      </c>
      <c r="F38" s="270">
        <v>0.09</v>
      </c>
      <c r="G38" s="270">
        <v>0.09</v>
      </c>
      <c r="H38" s="270">
        <v>0.09</v>
      </c>
      <c r="I38" s="270">
        <v>0.09</v>
      </c>
      <c r="J38" s="270">
        <v>0.09</v>
      </c>
      <c r="K38" s="270">
        <v>0.09</v>
      </c>
      <c r="L38" s="270">
        <v>0.09</v>
      </c>
      <c r="M38" s="270">
        <v>0.09</v>
      </c>
      <c r="N38" s="270">
        <v>0.09</v>
      </c>
      <c r="O38" s="270">
        <v>0.1</v>
      </c>
      <c r="P38" s="277">
        <f>SUM(D38:O38)</f>
        <v>0.9999999999999998</v>
      </c>
      <c r="Q38" s="686" t="s">
        <v>576</v>
      </c>
      <c r="R38" s="686"/>
      <c r="S38" s="686"/>
      <c r="T38" s="686"/>
      <c r="U38" s="686"/>
      <c r="V38" s="686"/>
      <c r="W38" s="686"/>
      <c r="X38" s="686"/>
      <c r="Y38" s="686"/>
      <c r="Z38" s="686"/>
      <c r="AA38" s="686"/>
      <c r="AB38" s="686"/>
      <c r="AC38" s="686"/>
      <c r="AD38" s="686"/>
      <c r="AE38" s="278"/>
      <c r="AG38" s="102"/>
      <c r="AH38" s="102"/>
      <c r="AI38" s="102"/>
      <c r="AJ38" s="102"/>
      <c r="AK38" s="102"/>
      <c r="AL38" s="102"/>
      <c r="AM38" s="102"/>
      <c r="AN38" s="102"/>
      <c r="AO38" s="102"/>
    </row>
    <row r="39" spans="1:31" ht="28.5" customHeight="1">
      <c r="A39" s="683"/>
      <c r="B39" s="685"/>
      <c r="C39" s="279" t="s">
        <v>10</v>
      </c>
      <c r="D39" s="280"/>
      <c r="E39" s="280">
        <v>0.09</v>
      </c>
      <c r="F39" s="280">
        <v>0.09</v>
      </c>
      <c r="G39" s="280">
        <v>0.09</v>
      </c>
      <c r="H39" s="280"/>
      <c r="I39" s="280"/>
      <c r="J39" s="280"/>
      <c r="K39" s="280"/>
      <c r="L39" s="280"/>
      <c r="M39" s="280"/>
      <c r="N39" s="280"/>
      <c r="O39" s="280"/>
      <c r="P39" s="281">
        <f>SUM(D39:O39)</f>
        <v>0.27</v>
      </c>
      <c r="Q39" s="686"/>
      <c r="R39" s="686"/>
      <c r="S39" s="686"/>
      <c r="T39" s="686"/>
      <c r="U39" s="686"/>
      <c r="V39" s="686"/>
      <c r="W39" s="686"/>
      <c r="X39" s="686"/>
      <c r="Y39" s="686"/>
      <c r="Z39" s="686"/>
      <c r="AA39" s="686"/>
      <c r="AB39" s="686"/>
      <c r="AC39" s="686"/>
      <c r="AD39" s="686"/>
      <c r="AE39" s="278"/>
    </row>
    <row r="40" ht="15">
      <c r="A40" s="227" t="s">
        <v>296</v>
      </c>
    </row>
  </sheetData>
  <sheetProtection/>
  <mergeCells count="7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0" fitToWidth="1" horizontalDpi="600" verticalDpi="600" orientation="landscape" scale="2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Daniel Avendaño</cp:lastModifiedBy>
  <cp:lastPrinted>2022-01-31T21:55:12Z</cp:lastPrinted>
  <dcterms:created xsi:type="dcterms:W3CDTF">2011-04-26T22:16:52Z</dcterms:created>
  <dcterms:modified xsi:type="dcterms:W3CDTF">2022-05-17T13:56:05Z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