
<file path=[Content_Types].xml><?xml version="1.0" encoding="utf-8"?>
<Types xmlns="http://schemas.openxmlformats.org/package/2006/content-type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drawings/drawing2.xml" ContentType="application/vnd.openxmlformats-officedocument.drawing+xml"/>
  <Override PartName="/xl/worksheets/sheet4.xml" ContentType="application/vnd.openxmlformats-officedocument.spreadsheetml.worksheet+xml"/>
  <Override PartName="/xl/comments4.xml" ContentType="application/vnd.openxmlformats-officedocument.spreadsheetml.comments+xml"/>
  <Override PartName="/xl/drawings/drawing3.xml" ContentType="application/vnd.openxmlformats-officedocument.drawing+xml"/>
  <Override PartName="/xl/worksheets/sheet5.xml" ContentType="application/vnd.openxmlformats-officedocument.spreadsheetml.worksheet+xml"/>
  <Override PartName="/xl/comments5.xml" ContentType="application/vnd.openxmlformats-officedocument.spreadsheetml.comments+xml"/>
  <Override PartName="/xl/drawings/drawing4.xml" ContentType="application/vnd.openxmlformats-officedocument.drawing+xml"/>
  <Override PartName="/xl/worksheets/sheet6.xml" ContentType="application/vnd.openxmlformats-officedocument.spreadsheetml.worksheet+xml"/>
  <Override PartName="/xl/comments6.xml" ContentType="application/vnd.openxmlformats-officedocument.spreadsheetml.comments+xml"/>
  <Override PartName="/xl/drawings/drawing5.xml" ContentType="application/vnd.openxmlformats-officedocument.drawing+xml"/>
  <Override PartName="/xl/worksheets/sheet7.xml" ContentType="application/vnd.openxmlformats-officedocument.spreadsheetml.worksheet+xml"/>
  <Override PartName="/xl/comments7.xml" ContentType="application/vnd.openxmlformats-officedocument.spreadsheetml.comments+xml"/>
  <Override PartName="/xl/drawings/drawing6.xml" ContentType="application/vnd.openxmlformats-officedocument.drawing+xml"/>
  <Override PartName="/xl/worksheets/sheet8.xml" ContentType="application/vnd.openxmlformats-officedocument.spreadsheetml.worksheet+xml"/>
  <Override PartName="/xl/comments8.xml" ContentType="application/vnd.openxmlformats-officedocument.spreadsheetml.comments+xml"/>
  <Override PartName="/xl/drawings/drawing7.xml" ContentType="application/vnd.openxmlformats-officedocument.drawing+xml"/>
  <Override PartName="/xl/worksheets/sheet9.xml" ContentType="application/vnd.openxmlformats-officedocument.spreadsheetml.worksheet+xml"/>
  <Override PartName="/xl/comments9.xml" ContentType="application/vnd.openxmlformats-officedocument.spreadsheetml.comments+xml"/>
  <Override PartName="/xl/drawings/drawing8.xml" ContentType="application/vnd.openxmlformats-officedocument.drawing+xml"/>
  <Override PartName="/xl/worksheets/sheet10.xml" ContentType="application/vnd.openxmlformats-officedocument.spreadsheetml.worksheet+xml"/>
  <Override PartName="/xl/comments10.xml" ContentType="application/vnd.openxmlformats-officedocument.spreadsheetml.comments+xml"/>
  <Override PartName="/xl/drawings/drawing9.xml" ContentType="application/vnd.openxmlformats-officedocument.drawing+xml"/>
  <Override PartName="/xl/worksheets/sheet11.xml" ContentType="application/vnd.openxmlformats-officedocument.spreadsheetml.worksheet+xml"/>
  <Override PartName="/xl/comments11.xml" ContentType="application/vnd.openxmlformats-officedocument.spreadsheetml.comments+xml"/>
  <Override PartName="/xl/drawings/drawing10.xml" ContentType="application/vnd.openxmlformats-officedocument.drawing+xml"/>
  <Override PartName="/xl/worksheets/sheet12.xml" ContentType="application/vnd.openxmlformats-officedocument.spreadsheetml.worksheet+xml"/>
  <Override PartName="/xl/comments12.xml" ContentType="application/vnd.openxmlformats-officedocument.spreadsheetml.comments+xml"/>
  <Override PartName="/xl/drawings/drawing11.xml" ContentType="application/vnd.openxmlformats-officedocument.drawing+xml"/>
  <Override PartName="/xl/worksheets/sheet13.xml" ContentType="application/vnd.openxmlformats-officedocument.spreadsheetml.worksheet+xml"/>
  <Override PartName="/xl/comments13.xml" ContentType="application/vnd.openxmlformats-officedocument.spreadsheetml.comments+xml"/>
  <Override PartName="/xl/drawings/drawing12.xml" ContentType="application/vnd.openxmlformats-officedocument.drawing+xml"/>
  <Override PartName="/xl/worksheets/sheet14.xml" ContentType="application/vnd.openxmlformats-officedocument.spreadsheetml.worksheet+xml"/>
  <Override PartName="/xl/comments14.xml" ContentType="application/vnd.openxmlformats-officedocument.spreadsheetml.comments+xml"/>
  <Override PartName="/xl/drawings/drawing13.xml" ContentType="application/vnd.openxmlformats-officedocument.drawing+xml"/>
  <Override PartName="/xl/worksheets/sheet15.xml" ContentType="application/vnd.openxmlformats-officedocument.spreadsheetml.worksheet+xml"/>
  <Override PartName="/xl/comments15.xml" ContentType="application/vnd.openxmlformats-officedocument.spreadsheetml.comments+xml"/>
  <Override PartName="/xl/drawings/drawing14.xml" ContentType="application/vnd.openxmlformats-officedocument.drawing+xml"/>
  <Override PartName="/xl/worksheets/sheet16.xml" ContentType="application/vnd.openxmlformats-officedocument.spreadsheetml.worksheet+xml"/>
  <Override PartName="/xl/comments16.xml" ContentType="application/vnd.openxmlformats-officedocument.spreadsheetml.comments+xml"/>
  <Override PartName="/xl/drawings/drawing15.xml" ContentType="application/vnd.openxmlformats-officedocument.drawing+xml"/>
  <Override PartName="/xl/worksheets/sheet17.xml" ContentType="application/vnd.openxmlformats-officedocument.spreadsheetml.worksheet+xml"/>
  <Override PartName="/xl/comments17.xml" ContentType="application/vnd.openxmlformats-officedocument.spreadsheetml.comments+xml"/>
  <Override PartName="/xl/drawings/drawing16.xml" ContentType="application/vnd.openxmlformats-officedocument.drawing+xml"/>
  <Override PartName="/xl/worksheets/sheet18.xml" ContentType="application/vnd.openxmlformats-officedocument.spreadsheetml.worksheet+xml"/>
  <Override PartName="/xl/comments18.xml" ContentType="application/vnd.openxmlformats-officedocument.spreadsheetml.comments+xml"/>
  <Override PartName="/xl/drawings/drawing17.xml" ContentType="application/vnd.openxmlformats-officedocument.drawing+xml"/>
  <Override PartName="/xl/worksheets/sheet19.xml" ContentType="application/vnd.openxmlformats-officedocument.spreadsheetml.worksheet+xml"/>
  <Override PartName="/xl/comments19.xml" ContentType="application/vnd.openxmlformats-officedocument.spreadsheetml.comments+xml"/>
  <Override PartName="/xl/drawings/drawing18.xml" ContentType="application/vnd.openxmlformats-officedocument.drawing+xml"/>
  <Override PartName="/xl/worksheets/sheet20.xml" ContentType="application/vnd.openxmlformats-officedocument.spreadsheetml.worksheet+xml"/>
  <Override PartName="/xl/comments20.xml" ContentType="application/vnd.openxmlformats-officedocument.spreadsheetml.comments+xml"/>
  <Override PartName="/xl/drawings/drawing19.xml" ContentType="application/vnd.openxmlformats-officedocument.drawing+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0" yWindow="460" windowWidth="28760" windowHeight="16200" tabRatio="674" firstSheet="1" activeTab="1"/>
  </bookViews>
  <sheets>
    <sheet name="SPI" sheetId="1" state="hidden" r:id="rId1"/>
    <sheet name="Meta 1" sheetId="2" r:id="rId2"/>
    <sheet name="Meta 2" sheetId="3" r:id="rId3"/>
    <sheet name="Meta 3" sheetId="4" r:id="rId4"/>
    <sheet name="Meta 4" sheetId="5" r:id="rId5"/>
    <sheet name="1. Ind. PA - Direc.  Estrate." sheetId="6" r:id="rId6"/>
    <sheet name="2. Ind PA - Gestión Tec." sheetId="7" r:id="rId7"/>
    <sheet name="3. Ind PA - Talento H." sheetId="8" r:id="rId8"/>
    <sheet name="4. Ind PA - Planeación y " sheetId="9" r:id="rId9"/>
    <sheet name="5. Ind PA - Seg Eval. y C." sheetId="10" r:id="rId10"/>
    <sheet name="6. Ind PA - Gestión Doc" sheetId="11" r:id="rId11"/>
    <sheet name="7. Ind PA - GAyF" sheetId="12" r:id="rId12"/>
    <sheet name="8. Ind PA - CDI " sheetId="13" r:id="rId13"/>
    <sheet name="9. Ind PA - Contratación" sheetId="14" r:id="rId14"/>
    <sheet name="10. Ind PA - Atención Ciuda" sheetId="15" r:id="rId15"/>
    <sheet name="11. Ind PA - G. Jurídica" sheetId="16" r:id="rId16"/>
    <sheet name="Metas 1 PA proyecto" sheetId="17" state="hidden" r:id="rId17"/>
    <sheet name="Meta 1..n" sheetId="18" state="hidden" r:id="rId18"/>
    <sheet name="Metas 4 PA proyecto" sheetId="19" state="hidden" r:id="rId19"/>
    <sheet name="Metas 5 PA proyecto" sheetId="20" state="hidden" r:id="rId20"/>
    <sheet name="Territorialización PA" sheetId="21" r:id="rId21"/>
    <sheet name="Instructivo" sheetId="22" r:id="rId22"/>
    <sheet name="Generalidades" sheetId="23" r:id="rId23"/>
    <sheet name="Hoja13" sheetId="24" state="hidden" r:id="rId24"/>
    <sheet name="Hoja1" sheetId="25" state="hidden" r:id="rId25"/>
  </sheets>
  <externalReferences>
    <externalReference r:id="rId28"/>
  </externalReferences>
  <definedNames>
    <definedName name="_xlfn.IFERROR" hidden="1">#NAME?</definedName>
    <definedName name="_xlnm.Print_Area" localSheetId="1">'Meta 1'!$A$1:$AD$43</definedName>
    <definedName name="_xlnm.Print_Area" localSheetId="2">'Meta 2'!$A$1:$AD$47</definedName>
    <definedName name="_xlnm.Print_Area" localSheetId="3">'Meta 3'!$A$1:$AD$43</definedName>
    <definedName name="_xlnm.Print_Area" localSheetId="4">'Meta 4'!$A$1:$AD$51</definedName>
    <definedName name="_xlnm.Print_Area" localSheetId="16">'Metas 1 PA proyecto'!$A$1:$AD$45</definedName>
    <definedName name="_xlnm.Print_Area" localSheetId="18">'Metas 4 PA proyecto'!$A$1:$AD$45</definedName>
    <definedName name="_xlnm.Print_Area" localSheetId="19">'Metas 5 PA proyecto'!$A$1:$AD$45</definedName>
  </definedNames>
  <calcPr fullCalcOnLoad="1"/>
</workbook>
</file>

<file path=xl/comments10.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1.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2.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4" authorId="1">
      <text>
        <r>
          <rPr>
            <b/>
            <sz val="10"/>
            <rFont val="Calibri"/>
            <family val="2"/>
          </rPr>
          <t>Usuario de Microsoft Office:</t>
        </r>
        <r>
          <rPr>
            <sz val="10"/>
            <rFont val="Calibri"/>
            <family val="2"/>
          </rPr>
          <t xml:space="preserve">
Se deben generar los reportes automáticos relevantes a la gestión de inventarios, calculo de depresiación y kardex consolidado. </t>
        </r>
      </text>
    </comment>
  </commentList>
</comments>
</file>

<file path=xl/comments13.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4.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5.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6.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17.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18.xml><?xml version="1.0" encoding="utf-8"?>
<comments xmlns="http://schemas.openxmlformats.org/spreadsheetml/2006/main">
  <authors>
    <author>ANDREA PAOLA BELLO VARGAS</author>
    <author>Microsoft Office User</author>
  </authors>
  <commentList>
    <comment ref="Q26" authorId="0">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U27" authorId="1">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C26" authorId="1">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List>
</comments>
</file>

<file path=xl/comments19.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20.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3.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recursos por $24.175.000</t>
        </r>
      </text>
    </comment>
  </commentList>
</comments>
</file>

<file path=xl/comments4.xml><?xml version="1.0" encoding="utf-8"?>
<comments xmlns="http://schemas.openxmlformats.org/spreadsheetml/2006/main">
  <authors>
    <author>Microsoft Office User</author>
    <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List>
</comments>
</file>

<file path=xl/comments5.xml><?xml version="1.0" encoding="utf-8"?>
<comments xmlns="http://schemas.openxmlformats.org/spreadsheetml/2006/main">
  <authors>
    <author>Microsoft Office User</author>
    <author/>
    <author>Usuario de Microsoft Office</author>
  </authors>
  <commentList>
    <comment ref="C32" authorId="0">
      <text>
        <r>
          <rPr>
            <b/>
            <sz val="9"/>
            <color indexed="8"/>
            <rFont val="Tahoma"/>
            <family val="2"/>
          </rPr>
          <t>Microsoft Office User:</t>
        </r>
        <r>
          <rPr>
            <sz val="9"/>
            <color indexed="8"/>
            <rFont val="Tahoma"/>
            <family val="2"/>
          </rPr>
          <t xml:space="preserve">
</t>
        </r>
        <r>
          <rPr>
            <sz val="9"/>
            <color indexed="8"/>
            <rFont val="Tahoma"/>
            <family val="2"/>
          </rPr>
          <t xml:space="preserve">Corresponde a la magnitud programada en coherencia con la unidad de medida de la meta proyecto. </t>
        </r>
      </text>
    </comment>
    <comment ref="Q32" authorId="1">
      <text>
        <r>
          <rPr>
            <b/>
            <sz val="9"/>
            <color indexed="8"/>
            <rFont val="Tahoma"/>
            <family val="2"/>
          </rPr>
          <t xml:space="preserve">OFICINA ASESORA DE PLANEACIÓN:
</t>
        </r>
        <r>
          <rPr>
            <sz val="9"/>
            <color indexed="8"/>
            <rFont val="Tahoma"/>
            <family val="2"/>
          </rPr>
          <t xml:space="preserve">Máximo de caracteres Avances y logros:  2.000 (Incluidos espacios)
</t>
        </r>
        <r>
          <rPr>
            <sz val="9"/>
            <color indexed="8"/>
            <rFont val="Tahoma"/>
            <family val="2"/>
          </rPr>
          <t xml:space="preserve">Máximo de caracteres Retrasos y alternativas de solución: 1.000 (Incluidos espacios)
</t>
        </r>
        <r>
          <rPr>
            <sz val="9"/>
            <color indexed="8"/>
            <rFont val="Tahoma"/>
            <family val="2"/>
          </rPr>
          <t xml:space="preserve">Para la caracterización del avance de la meta, ésta debe ser cualitativa y cuantitativa. Teniendo en cuenta el número de caracteres que permite el sistema SEGPLAN, se recomienda dejar la información que se considere estratégica desde el área misional y de mayor relevancia. </t>
        </r>
      </text>
    </comment>
    <comment ref="W33" authorId="0">
      <text>
        <r>
          <rPr>
            <b/>
            <sz val="9"/>
            <color indexed="8"/>
            <rFont val="Tahoma"/>
            <family val="2"/>
          </rPr>
          <t>Microsoft Office User:</t>
        </r>
        <r>
          <rPr>
            <sz val="9"/>
            <color indexed="8"/>
            <rFont val="Tahoma"/>
            <family val="2"/>
          </rPr>
          <t xml:space="preserve">
</t>
        </r>
        <r>
          <rPr>
            <sz val="9"/>
            <color indexed="8"/>
            <rFont val="Tahoma"/>
            <family val="2"/>
          </rPr>
          <t xml:space="preserve">En el caso de no presentarse retrasos en el periodo de reporte, incluir una nota indicando que las cifras son acordes con la programación. 
</t>
        </r>
      </text>
    </comment>
    <comment ref="O24" authorId="2">
      <text>
        <r>
          <rPr>
            <b/>
            <sz val="10"/>
            <rFont val="Calibri"/>
            <family val="2"/>
          </rPr>
          <t>Usuario de Microsoft Office:</t>
        </r>
        <r>
          <rPr>
            <sz val="10"/>
            <rFont val="Calibri"/>
            <family val="2"/>
          </rPr>
          <t xml:space="preserve">
Se tiene prevista la liberación de $2´200.000</t>
        </r>
      </text>
    </comment>
  </commentList>
</comments>
</file>

<file path=xl/comments6.xml><?xml version="1.0" encoding="utf-8"?>
<comments xmlns="http://schemas.openxmlformats.org/spreadsheetml/2006/main">
  <authors>
    <author>Microsoft Office User</author>
    <author>Usuario de Microsoft Office</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 ref="N13" authorId="1">
      <text>
        <r>
          <rPr>
            <b/>
            <sz val="10"/>
            <rFont val="Calibri"/>
            <family val="2"/>
          </rPr>
          <t>Usuario de Microsoft Office:</t>
        </r>
        <r>
          <rPr>
            <sz val="10"/>
            <rFont val="Calibri"/>
            <family val="2"/>
          </rPr>
          <t xml:space="preserve">
Práctica No. 1 Fortalecimiento organizacional - La Subsecretaría de Gestión Corporativa tiene a su cargo la determinación de objetivos y estrategias relacionadas con la administración de la Entidad, relacionadas con los asuntos de carácter administrativo, contractual, logístico, operativo y financiero (100%  las actividades programadas para una correcta gestión administrativa y organizacional)
Práctica No. 2 Fortalecimiento tecnológico -  La Oficina Asesora de Planeación brinda las herramientas tecnológicas necesarias para facilitar y soportar la gestión pública. (80% en las políticas de Gobierno Digital y Seguridad Digital)
Práctica No. 3 Fortalecimiento de MIPG - La Oficina Asesora de Planeación lidera y articula la implementación del Modelo Integrado de Planeación y Gestión (100% la implementación de las políticas del Modelo Integrado de Planeación y Gestión)
</t>
        </r>
      </text>
    </comment>
  </commentList>
</comments>
</file>

<file path=xl/comments7.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8.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comments9.xml><?xml version="1.0" encoding="utf-8"?>
<comments xmlns="http://schemas.openxmlformats.org/spreadsheetml/2006/main">
  <authors>
    <author>Microsoft Office User</author>
  </authors>
  <commentList>
    <comment ref="AV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cualitativa del cumplimiento en coherencia con el avance del indicador.
</t>
        </r>
        <r>
          <rPr>
            <sz val="10"/>
            <color indexed="8"/>
            <rFont val="Tahoma"/>
            <family val="2"/>
          </rPr>
          <t>De presentarse el mismo reporte (meta 1..n) indicarlo. ejemplo: avance reportado en proyecto 7738, actividad 1.</t>
        </r>
      </text>
    </comment>
    <comment ref="AW5" authorId="0">
      <text>
        <r>
          <rPr>
            <b/>
            <sz val="10"/>
            <color indexed="8"/>
            <rFont val="Tahoma"/>
            <family val="2"/>
          </rPr>
          <t>Microsoft Office User:</t>
        </r>
        <r>
          <rPr>
            <sz val="10"/>
            <color indexed="8"/>
            <rFont val="Tahoma"/>
            <family val="2"/>
          </rPr>
          <t xml:space="preserve">
</t>
        </r>
        <r>
          <rPr>
            <sz val="10"/>
            <color indexed="8"/>
            <rFont val="Tahoma"/>
            <family val="2"/>
          </rPr>
          <t>Relacionar el detalle del retraso, en coherencia con la programación de cada periodo. De presentarse esta situación es obligatorio diligenciar este campo.</t>
        </r>
      </text>
    </comment>
    <comment ref="AX5" authorId="0">
      <text>
        <r>
          <rPr>
            <b/>
            <sz val="10"/>
            <color indexed="8"/>
            <rFont val="Tahoma"/>
            <family val="2"/>
          </rPr>
          <t>Microsoft Office User:</t>
        </r>
        <r>
          <rPr>
            <sz val="10"/>
            <color indexed="8"/>
            <rFont val="Tahoma"/>
            <family val="2"/>
          </rPr>
          <t xml:space="preserve">
</t>
        </r>
        <r>
          <rPr>
            <sz val="10"/>
            <color indexed="8"/>
            <rFont val="Tahoma"/>
            <family val="2"/>
          </rPr>
          <t xml:space="preserve">Relacionar la descripción de las alternativas de solución </t>
        </r>
      </text>
    </comment>
    <comment ref="A11" authorId="0">
      <text>
        <r>
          <rPr>
            <b/>
            <sz val="10"/>
            <color indexed="8"/>
            <rFont val="Tahoma"/>
            <family val="2"/>
          </rPr>
          <t>Microsoft Office User:</t>
        </r>
        <r>
          <rPr>
            <sz val="10"/>
            <color indexed="8"/>
            <rFont val="Tahoma"/>
            <family val="2"/>
          </rPr>
          <t xml:space="preserve">
</t>
        </r>
        <r>
          <rPr>
            <sz val="10"/>
            <color indexed="8"/>
            <rFont val="Tahoma"/>
            <family val="2"/>
          </rPr>
          <t xml:space="preserve">Seleccionar el nivel del indicador a reportar y relacionar el código asignado del indicador a medir segun: SEGPLAN, PMR, número de actividad, etc). La codificación se puede consultar en la pestaña de  generalidades.
</t>
        </r>
      </text>
    </comment>
    <comment ref="I11" authorId="0">
      <text>
        <r>
          <rPr>
            <b/>
            <sz val="10"/>
            <color indexed="8"/>
            <rFont val="Tahoma"/>
            <family val="2"/>
          </rPr>
          <t>Microsoft Office User:</t>
        </r>
        <r>
          <rPr>
            <sz val="10"/>
            <color indexed="8"/>
            <rFont val="Tahoma"/>
            <family val="2"/>
          </rPr>
          <t xml:space="preserve">
</t>
        </r>
        <r>
          <rPr>
            <sz val="10"/>
            <color indexed="8"/>
            <rFont val="Tahoma"/>
            <family val="2"/>
          </rPr>
          <t xml:space="preserve">Corresponde a la meta PDD o meta proyecto articulada con el indicador a medir.
</t>
        </r>
        <r>
          <rPr>
            <sz val="10"/>
            <color indexed="8"/>
            <rFont val="Tahoma"/>
            <family val="2"/>
          </rPr>
          <t xml:space="preserve">Así mismo se podrá establecer una meta nueva en caso de evidenciar la necesidad. </t>
        </r>
      </text>
    </comment>
    <comment ref="J11" authorId="0">
      <text>
        <r>
          <rPr>
            <b/>
            <sz val="10"/>
            <color indexed="8"/>
            <rFont val="Tahoma"/>
            <family val="2"/>
          </rPr>
          <t>Microsoft Office User:</t>
        </r>
        <r>
          <rPr>
            <sz val="10"/>
            <color indexed="8"/>
            <rFont val="Tahoma"/>
            <family val="2"/>
          </rPr>
          <t xml:space="preserve">
</t>
        </r>
        <r>
          <rPr>
            <sz val="10"/>
            <color indexed="8"/>
            <rFont val="Tahoma"/>
            <family val="2"/>
          </rPr>
          <t xml:space="preserve">Detallar la expresión cualitativa del indicador.
</t>
        </r>
        <r>
          <rPr>
            <sz val="10"/>
            <color indexed="8"/>
            <rFont val="Tahoma"/>
            <family val="2"/>
          </rPr>
          <t>Objeto + condición deseada del objeto (verbo conjugado) + elementos adicionales de contexto descriptivo</t>
        </r>
      </text>
    </comment>
    <comment ref="K11" authorId="0">
      <text>
        <r>
          <rPr>
            <b/>
            <sz val="10"/>
            <color indexed="8"/>
            <rFont val="Tahoma"/>
            <family val="2"/>
          </rPr>
          <t>Microsoft Office User:</t>
        </r>
        <r>
          <rPr>
            <sz val="10"/>
            <color indexed="8"/>
            <rFont val="Tahoma"/>
            <family val="2"/>
          </rPr>
          <t xml:space="preserve">
</t>
        </r>
        <r>
          <rPr>
            <sz val="10"/>
            <color indexed="8"/>
            <rFont val="Tahoma"/>
            <family val="2"/>
          </rPr>
          <t xml:space="preserve">En coherencia con los mediciones establecidas por la SDH, Corresponde a:
</t>
        </r>
        <r>
          <rPr>
            <sz val="10"/>
            <color indexed="8"/>
            <rFont val="Tahoma"/>
            <family val="2"/>
          </rPr>
          <t xml:space="preserve">Suma 
</t>
        </r>
        <r>
          <rPr>
            <sz val="10"/>
            <color indexed="8"/>
            <rFont val="Tahoma"/>
            <family val="2"/>
          </rPr>
          <t xml:space="preserve">Creciente
</t>
        </r>
        <r>
          <rPr>
            <sz val="10"/>
            <color indexed="8"/>
            <rFont val="Tahoma"/>
            <family val="2"/>
          </rPr>
          <t xml:space="preserve">Decreciente
</t>
        </r>
        <r>
          <rPr>
            <sz val="10"/>
            <color indexed="8"/>
            <rFont val="Tahoma"/>
            <family val="2"/>
          </rPr>
          <t>Constante</t>
        </r>
      </text>
    </comment>
    <comment ref="N11" authorId="0">
      <text>
        <r>
          <rPr>
            <b/>
            <sz val="10"/>
            <color indexed="8"/>
            <rFont val="Tahoma"/>
            <family val="2"/>
          </rPr>
          <t>Microsoft Office User:</t>
        </r>
        <r>
          <rPr>
            <sz val="10"/>
            <color indexed="8"/>
            <rFont val="Tahoma"/>
            <family val="2"/>
          </rPr>
          <t xml:space="preserve">
</t>
        </r>
        <r>
          <rPr>
            <sz val="10"/>
            <color indexed="8"/>
            <rFont val="Tahoma"/>
            <family val="2"/>
          </rPr>
          <t>Corresponde a la descripción detallada de la medición del indicador y la formula del mismo</t>
        </r>
      </text>
    </comment>
    <comment ref="T11" authorId="0">
      <text>
        <r>
          <rPr>
            <b/>
            <sz val="10"/>
            <color indexed="8"/>
            <rFont val="Tahoma"/>
            <family val="2"/>
          </rPr>
          <t>Microsoft Office User:</t>
        </r>
        <r>
          <rPr>
            <sz val="10"/>
            <color indexed="8"/>
            <rFont val="Tahoma"/>
            <family val="2"/>
          </rPr>
          <t xml:space="preserve">
</t>
        </r>
        <r>
          <rPr>
            <sz val="10"/>
            <color indexed="8"/>
            <rFont val="Tahoma"/>
            <family val="2"/>
          </rPr>
          <t xml:space="preserve">Se debe establecer la periodicidad de la medicicion del indicador y del reporte del seguimiento </t>
        </r>
      </text>
    </comment>
  </commentList>
</comments>
</file>

<file path=xl/sharedStrings.xml><?xml version="1.0" encoding="utf-8"?>
<sst xmlns="http://schemas.openxmlformats.org/spreadsheetml/2006/main" count="3473" uniqueCount="869">
  <si>
    <t>NOMBRE DEL PROYECTO</t>
  </si>
  <si>
    <t>EJECUCIÓN PRESUPUESTAL DEL PROYECTO</t>
  </si>
  <si>
    <t>RESERVAS VIGENCIA ANTERIOR</t>
  </si>
  <si>
    <t>PRESUPUESTO ASIGNADO EN LA VIGENCIA ACTUAL</t>
  </si>
  <si>
    <t>Recursos Programados</t>
  </si>
  <si>
    <t>Recursos Ejecutados</t>
  </si>
  <si>
    <t>PROG.</t>
  </si>
  <si>
    <t>AVANCE TRIMESTRE</t>
  </si>
  <si>
    <t>TOTAL</t>
  </si>
  <si>
    <t>Programación</t>
  </si>
  <si>
    <t>Ejecución</t>
  </si>
  <si>
    <t>CRONOGRAMA %</t>
  </si>
  <si>
    <t>CRITERIOS DE SEGUIMIENTO</t>
  </si>
  <si>
    <t xml:space="preserve">VoBo. </t>
  </si>
  <si>
    <t>MAGNITUD META VIGENCIA ACTUAL</t>
  </si>
  <si>
    <t>PONDERACIÓN META (%)</t>
  </si>
  <si>
    <t>SECRETARÍA DISTRITAL DE LA MUJER</t>
  </si>
  <si>
    <t xml:space="preserve">DIRECCIONAMIENTO ESTRATEGICO </t>
  </si>
  <si>
    <t>Código: DE-FO-05</t>
  </si>
  <si>
    <t xml:space="preserve">ACTIVIDAD </t>
  </si>
  <si>
    <t xml:space="preserve">PRIMER TRI </t>
  </si>
  <si>
    <t xml:space="preserve">TOTAL </t>
  </si>
  <si>
    <t xml:space="preserve">SEGUNDO TRIM </t>
  </si>
  <si>
    <t xml:space="preserve">TERCER TRIM </t>
  </si>
  <si>
    <t>META 1</t>
  </si>
  <si>
    <t>META 2</t>
  </si>
  <si>
    <t>META 3</t>
  </si>
  <si>
    <t>META 4</t>
  </si>
  <si>
    <t>META 5</t>
  </si>
  <si>
    <t>META 6</t>
  </si>
  <si>
    <t>META 7</t>
  </si>
  <si>
    <t>META 10</t>
  </si>
  <si>
    <t>META 11</t>
  </si>
  <si>
    <t>META 12</t>
  </si>
  <si>
    <t>META 14</t>
  </si>
  <si>
    <t>META 15</t>
  </si>
  <si>
    <t>MES 1</t>
  </si>
  <si>
    <t>MES 2</t>
  </si>
  <si>
    <t>MES 3</t>
  </si>
  <si>
    <t>ENE</t>
  </si>
  <si>
    <t>FEB</t>
  </si>
  <si>
    <t>MAR</t>
  </si>
  <si>
    <t>ABR</t>
  </si>
  <si>
    <t>MAY</t>
  </si>
  <si>
    <t>JUN</t>
  </si>
  <si>
    <t>JUL</t>
  </si>
  <si>
    <t>AGO</t>
  </si>
  <si>
    <t>SEP</t>
  </si>
  <si>
    <t>OCT</t>
  </si>
  <si>
    <t>NOV</t>
  </si>
  <si>
    <t>DIC</t>
  </si>
  <si>
    <t>MES 4</t>
  </si>
  <si>
    <t>MES 5</t>
  </si>
  <si>
    <t>MES 6</t>
  </si>
  <si>
    <t>MES 7</t>
  </si>
  <si>
    <t>MES 8</t>
  </si>
  <si>
    <t>MES 9</t>
  </si>
  <si>
    <t>MES 10</t>
  </si>
  <si>
    <t>MES 11</t>
  </si>
  <si>
    <t>MES 12</t>
  </si>
  <si>
    <t xml:space="preserve">AVANCE DE META </t>
  </si>
  <si>
    <t>PONDERACIÓN VERTICAL (Porcentual)</t>
  </si>
  <si>
    <t>PONDERACIÓN META</t>
  </si>
  <si>
    <t>ACUMULADO</t>
  </si>
  <si>
    <t>ELABORÓ</t>
  </si>
  <si>
    <t>Nombre:</t>
  </si>
  <si>
    <t>Firma:</t>
  </si>
  <si>
    <t>TIPO DE REPORTE</t>
  </si>
  <si>
    <t>ACTUALIZACION</t>
  </si>
  <si>
    <t>SEGUIMIENTO</t>
  </si>
  <si>
    <t>FORMULACION</t>
  </si>
  <si>
    <t>FECHA DE REPORTE</t>
  </si>
  <si>
    <t>PROGRAMA</t>
  </si>
  <si>
    <t>LOGRO</t>
  </si>
  <si>
    <t>dd/mm/aaaa</t>
  </si>
  <si>
    <t>Cargo: Jefa Oficina Asesora de Planeación</t>
  </si>
  <si>
    <t xml:space="preserve">REPORTE METAS VIGENCIA ANTERIOR - Pendientes de cumplir por contratos sin ejecutar a 31.DIC (Reservas Presupuestales) </t>
  </si>
  <si>
    <t>PROPÓSITO</t>
  </si>
  <si>
    <t>DESCRIPCIÓN CUALITATIVA DEL AVANCE POR ACTIVIDAD</t>
  </si>
  <si>
    <t>DESCRIPCIÓN DE LA META (ACTIVIDAD MGA)</t>
  </si>
  <si>
    <t>Avances y Logros (2.000 caracteres)</t>
  </si>
  <si>
    <t>Retrasos y Alternativas de solución (1.000 caracteres)</t>
  </si>
  <si>
    <t>Beneficios</t>
  </si>
  <si>
    <t xml:space="preserve">Logros y beneficios y Retrasos y alternativas de solución (2.000 caracteres) </t>
  </si>
  <si>
    <t>DESCRIPCIÓN CUALITATIVA DEL AVANCE POR META
(Logros y beneficios, y retrasos y alternativas de solución (2.000 caracteres))</t>
  </si>
  <si>
    <t>DESCRIPCIÓN CUALITATIVA DEL AVANCE POR META</t>
  </si>
  <si>
    <t xml:space="preserve">TIPO DE ANUALIZACIÓN </t>
  </si>
  <si>
    <t xml:space="preserve">AVANCE META </t>
  </si>
  <si>
    <t>MAGNITUD FÍSICA</t>
  </si>
  <si>
    <t>AVANCE %</t>
  </si>
  <si>
    <t>Recursos girados</t>
  </si>
  <si>
    <t>LOCALIDAD</t>
  </si>
  <si>
    <t>TOTAL POR LOCALIDAD</t>
  </si>
  <si>
    <t xml:space="preserve">Bogotá Distrito Capital </t>
  </si>
  <si>
    <t>1. Usaquen</t>
  </si>
  <si>
    <t>2. Chapinero</t>
  </si>
  <si>
    <t>3. Santafe</t>
  </si>
  <si>
    <t>4. San Cristobal</t>
  </si>
  <si>
    <t>5. Usme</t>
  </si>
  <si>
    <t>6. Tunjuelito</t>
  </si>
  <si>
    <t>7. Bosa</t>
  </si>
  <si>
    <t>8. Kennedy</t>
  </si>
  <si>
    <t>9. Fontibon</t>
  </si>
  <si>
    <t>10. Engativa</t>
  </si>
  <si>
    <t>11. Suba</t>
  </si>
  <si>
    <t>12. Barrios Unidos</t>
  </si>
  <si>
    <t>13. Teusaquillo</t>
  </si>
  <si>
    <t>14. Los Martires</t>
  </si>
  <si>
    <t>15. Antonio Nariño</t>
  </si>
  <si>
    <t>16. Puente Aranda</t>
  </si>
  <si>
    <t>17. La Candelaria</t>
  </si>
  <si>
    <t>18. Rafael Uribe Uribe</t>
  </si>
  <si>
    <t>19. Ciudad Bolivar</t>
  </si>
  <si>
    <t>20. Sumapaz</t>
  </si>
  <si>
    <t>TOTAL POR MES</t>
  </si>
  <si>
    <t>PRODUCTO INSTITUCIONAL</t>
  </si>
  <si>
    <t xml:space="preserve">NOMBRE PROYECTO DE INVERSIÓN </t>
  </si>
  <si>
    <t>UNIDAD DE MEDIDA</t>
  </si>
  <si>
    <t>1. Vida libre de Violencias y justicia con enfoque de género para las mujeres</t>
  </si>
  <si>
    <t>7662.Fortalecimiento a la gestión institucional de la SDMujer en Bogotá</t>
  </si>
  <si>
    <t>35.Mujeres atendidas en Casas de Justicia, escenarios de Fiscalía y Sede Central</t>
  </si>
  <si>
    <t>MUJERES</t>
  </si>
  <si>
    <t>2. Gestión del conocimiento e información para la toma de decisiones y garantía de derechos de las mujeres</t>
  </si>
  <si>
    <t>7668.Levantamiento y análisis de información para la garantía de derechos de las mujeres en Bogotá</t>
  </si>
  <si>
    <t xml:space="preserve">31.Casos nuevos de violencias contra las mujeres con representación jurídica en instancias judiciales y administrativas </t>
  </si>
  <si>
    <t>MUJERES, HIJOS E HIJAS</t>
  </si>
  <si>
    <t>3. Igualdad de oportunidades y desarrollo de capacidades para las mujeres</t>
  </si>
  <si>
    <t>7671.Implementación de acciones afirmativas dirigidas a las mujeres con enfoque diferencial y de género en Bogotá</t>
  </si>
  <si>
    <t>36.Número de mujeres víctimas de violencias y su sistema familiar, acogidas y atendidas a través del modelo de Casas Refugio incluyendo modalidad intermedia de acogida y ruralidad</t>
  </si>
  <si>
    <t>INTERVENCIONES</t>
  </si>
  <si>
    <t>4. Inclusión y equidad de género en la participación y la representación de las mujeres</t>
  </si>
  <si>
    <t>7672.Contribución acceso efectivo de las mujeres a la justicia con enfoque de género y de la ruta integral de atención para el acceso a la justicia de las mujeres en Bogotá</t>
  </si>
  <si>
    <t>37.Número de atenciones a mujeres víctimas de violencias, a través de las Duplas de atención psicosocial</t>
  </si>
  <si>
    <t>CONSULTAS</t>
  </si>
  <si>
    <t>5. Sistema Distrital de Cuidado</t>
  </si>
  <si>
    <t>7673.Desarrollo de capacidades para aumentar la autonomía y empoderamiento de las mujeres en toda su diversidad en Bogotá</t>
  </si>
  <si>
    <t xml:space="preserve">18.Número de mujeres participantes en las actividades implementadas en el marco de los Planes Locales de Seguridad para las Mujeres </t>
  </si>
  <si>
    <t>CASAS</t>
  </si>
  <si>
    <t>7675.Implementación de la Estrategia de Territorialización de la Política Pública de Mujeres y Equidad de Género a través de las Casas de Igualdad de Oportunidades para las Mujeres en Bogotá</t>
  </si>
  <si>
    <t>32.Atenciones efectivas a través de la Línea Púrpura Distrital</t>
  </si>
  <si>
    <t>PERSONAS</t>
  </si>
  <si>
    <t>7676.Fortalecimiento a los liderazgos para la inclusión y equidad de género en la participación y la representación política en Bogotá</t>
  </si>
  <si>
    <t xml:space="preserve">38.Número de ciudadanos y ciudadanas informados a partir de la implementación de estrategias de divulgación pedagógica con enfoques de género y de derechos </t>
  </si>
  <si>
    <t>ATENCIONES</t>
  </si>
  <si>
    <t>7718.Implementación del Sistema Distrital de Cuidado en Bogotá</t>
  </si>
  <si>
    <t>34.Estudios y/o investigaciones producidas y divulgadas por el Observatorio de Mujer y Equidad de Género, con relación a situaciones y derechos de las mujeres en Bogotá</t>
  </si>
  <si>
    <t>ORIENTACIONES Y ASESORÍAS</t>
  </si>
  <si>
    <t>7734.Fortalecimiento a la implementación del Sistema Distrital de Protección integral a las mujeres víctimas de violencias - SOFIA en Bogotá</t>
  </si>
  <si>
    <t>12.Número de mujeres vinculadas a procesos de las Casas de Igualdad de Oportunidades</t>
  </si>
  <si>
    <t>ORIENTACIONES</t>
  </si>
  <si>
    <t>7738.Implementación de Políticas Públicas lideradas por la Secretaria de la Mujer y Transversalización de género para promover igualdad, desarrollo de capacidades y reconocimiento de las mujeres de Bogotá</t>
  </si>
  <si>
    <t>39.Atenciones socio jurídicas brindadas a través de la Estrategia Casa de Todas, a mujeres que realizan actividades sexuales pagadas (asesorias, seguimientos y valoraciones iniciales)</t>
  </si>
  <si>
    <t>ESTUDIOS Y/O INVESTIGACIONES</t>
  </si>
  <si>
    <t>7739.Implementación de estrategia de divulgación pedagógica con enfoques de género y de derechos Bogotá</t>
  </si>
  <si>
    <t>40.Atenciones psicosociales brindadas a través de la Estrategia Casa de Todas, a mujeres que realizan actividades sexuales pagadas (asesorias, seguimientos y valoraciones iniciales)</t>
  </si>
  <si>
    <t>CONTENIDOS</t>
  </si>
  <si>
    <t>41.Atenciones en trabajo social brindadas a través de la Estrategia Casa de Todas, a mujeres que realizan actividades sexuales pagadas (asesorias, seguimientos y valoraciones iniciales)</t>
  </si>
  <si>
    <t>CASOS NUEVOS</t>
  </si>
  <si>
    <t xml:space="preserve">42.Número de contenidos diseñados para el desarrollo de capacidades socioemocionales, ocupacionales, técnicas y educación financiera para las mujeres (Módulos y diplomados) </t>
  </si>
  <si>
    <t>CIUDADANOS Y CIUDADANAS</t>
  </si>
  <si>
    <t>29.Mujeres formadas en derechos a través de procesos de desarrollo de capacidades en los Centros de Inclusión Digital</t>
  </si>
  <si>
    <t xml:space="preserve">30.Número de orientaciones y asesorías socio jurídicas con enfoque de derechos de las mujeres y enfoque de género a través de las Casas de Igualdad de Oportunidades para las Mujeres </t>
  </si>
  <si>
    <t xml:space="preserve">108.Número de orientaciones  y acompañamientos psicosociales a mujeres a través de las Casas de Igualdad de Oportunidades para las Mujeres </t>
  </si>
  <si>
    <t xml:space="preserve">33.Número de mujeres vinculadas a procesos formativos para el desarrollo de capacidades de incidencia, liderazgo, empoderamiento y participación política </t>
  </si>
  <si>
    <t>43.Número de mujeres formadas en cuidados, en el marco de la estrategia cuidado a cuidadoras</t>
  </si>
  <si>
    <t>44.Número de atenciones brindadas a través de Espacios respiro, en el marco de la estrategia cuidado a cuidadoras</t>
  </si>
  <si>
    <t>45.Número de atenciones de relevo de cuidado en casa, en el marco de la estrategia cuidado a cuidadoras</t>
  </si>
  <si>
    <t>46.Número de personas vinculadas a los talleres de cambio cultural</t>
  </si>
  <si>
    <t>UNIDAD DE MEDIDAD</t>
  </si>
  <si>
    <t>NIVEL</t>
  </si>
  <si>
    <t>Meta sectorial</t>
  </si>
  <si>
    <t>Meta trazadora</t>
  </si>
  <si>
    <t>Meta estratégica</t>
  </si>
  <si>
    <t>ANEXO - TERRITORIALIZACIÓN</t>
  </si>
  <si>
    <t>PERIODICIDAD</t>
  </si>
  <si>
    <t xml:space="preserve">PROGRAMACIÓN </t>
  </si>
  <si>
    <t>Página 1 de 3</t>
  </si>
  <si>
    <t>Página 2 de 3</t>
  </si>
  <si>
    <t>INDICADOR / META:</t>
  </si>
  <si>
    <t>PMR</t>
  </si>
  <si>
    <t xml:space="preserve"> META</t>
  </si>
  <si>
    <t xml:space="preserve">Versión: </t>
  </si>
  <si>
    <t xml:space="preserve">Fecha de Emisión: </t>
  </si>
  <si>
    <t xml:space="preserve">DESCRIPCIÓN DE LA MEDICIÓN </t>
  </si>
  <si>
    <t>Página 3 de 3</t>
  </si>
  <si>
    <t>Planes Decreto 612</t>
  </si>
  <si>
    <t xml:space="preserve"> De actividad  </t>
  </si>
  <si>
    <t>Otro</t>
  </si>
  <si>
    <t xml:space="preserve">FORMULACIÓN Y SEGUIMIENTO PLAN DE ACCIÓN </t>
  </si>
  <si>
    <t>Recursos Ejecutados (giros)</t>
  </si>
  <si>
    <t>DESCRIPCIÓN DE LA META (ACTIVIDAD)</t>
  </si>
  <si>
    <t xml:space="preserve">DESCRIPCIÓN DE LA META (ACTIVIDAD) </t>
  </si>
  <si>
    <t>DESCRIPCIÓN DE LA ACTIVIDAD (ACCIÓN)</t>
  </si>
  <si>
    <t>EXPLICACIÓN: En este campo se deberá diligenciar lo relacionando a los logros y avances de forma acumulada e integrada.</t>
  </si>
  <si>
    <t>EXPLICACIÓN: En este campo se deberá diligenciar lo relacionando a las dificultades y alternativas de solución presentadas de forma acumulada e integrada.</t>
  </si>
  <si>
    <t>EXPLICACIÓN: En este campo se deberá diligenciar lo relacionando a los beneficios de forma acumulada e integrada.</t>
  </si>
  <si>
    <t>FORMULACIÓN Y SEGUIMIENTO PLAN DE ACCIÓN</t>
  </si>
  <si>
    <t xml:space="preserve">PROCESO ASOCIADO - PLAN OPERATIVO </t>
  </si>
  <si>
    <t>DIRECCIONAMIENTO ESTRATÉGICO</t>
  </si>
  <si>
    <t xml:space="preserve">PLANEACIÓN Y GESTIÓN </t>
  </si>
  <si>
    <t xml:space="preserve">COMUNICACIÓN ESTRATÉGICA </t>
  </si>
  <si>
    <t>GESTIÓN DEL CONOCIMIENTO</t>
  </si>
  <si>
    <t>PREVENCIÓN Y ATENCIÓN INTEGRAL A MUJERES VÍCTIMAS DE VIOLENCIA</t>
  </si>
  <si>
    <t>PROMOCIÓN DEL ACCESO A LA JUSTICICA PARA LAS MUJERES</t>
  </si>
  <si>
    <t xml:space="preserve">PROMOCIÓN DE LA PARTICIPACIÓN Y REPRESENTACIÓN DE LAS MUJERES </t>
  </si>
  <si>
    <t>TRANSVERSALIZACIÓN DEL ENFOQUE DE GÉNERO Y DIFERENCIAL PARA MUJERES</t>
  </si>
  <si>
    <t>TERRITORIALIZACIÓN DE LA POLÍTICA PÚBLICA</t>
  </si>
  <si>
    <t xml:space="preserve">GESTIÓN DE LAS POLÍTICAS PÚBLICAS </t>
  </si>
  <si>
    <t xml:space="preserve">DESARROLLO DE CAPACIDADES PARA LA VIDA DE LAS MUJERES </t>
  </si>
  <si>
    <t>GESTIÓN DEL SISTEMA DISTRITAL DE CUIDADO</t>
  </si>
  <si>
    <t>GESTIÓN  TALENTO HUMANO</t>
  </si>
  <si>
    <t>GESTIÓN CONTRACTUAL</t>
  </si>
  <si>
    <t>GESTIÓN ADMINISTRATIVA</t>
  </si>
  <si>
    <t>GESTIÓN FINANCIERA</t>
  </si>
  <si>
    <t>GESTIÓN DOCUMENTAL</t>
  </si>
  <si>
    <t>GESTIÓN JURÍDICA</t>
  </si>
  <si>
    <t xml:space="preserve">GESTIÓN TECNOLÓGICA </t>
  </si>
  <si>
    <t>ATENCIÓN A LA CIUDADANÍA</t>
  </si>
  <si>
    <t xml:space="preserve">SEGUIMIENTO, EVALUACIÓN Y CONTROL </t>
  </si>
  <si>
    <t>GESTIÓN DISCIPLINARIA</t>
  </si>
  <si>
    <t>9. Aumentar en un 30% el número de mujeres formadas en los centros de inclusión digital.</t>
  </si>
  <si>
    <t>9. Número de mujeres formadas en los Centros de Inclusión Digital</t>
  </si>
  <si>
    <t>10. Diseñar y acompañar la estrategia de emprendimiento y empleabilidad para la autonomía económica de las mujeres</t>
  </si>
  <si>
    <t>11. Territorializar la política pública de mujeres y equidad de género a través de las Casas de Igualdad de Oportunidades en las 20 localidades</t>
  </si>
  <si>
    <t>11. Número de localidades con el modelo de atención Casas de Igualdad de Oportunidades para las mujeres implementado</t>
  </si>
  <si>
    <t>667. Número de mujeres vinculadas a procesos de información, sensibilización y campañas de difusión de sus derechos</t>
  </si>
  <si>
    <t>668. Número de orientaciones y acompañamientos psicosociales a mujeres</t>
  </si>
  <si>
    <t>669. Número de orientaciones y asesorías socio jurídicas a mujeres víctimas de violencias</t>
  </si>
  <si>
    <t>37. Diseñar acciones afirmativas con enfoque diferencial, para desarrollar capacidades y promover el bienestar socio emocional y los derechos de las mujeres en todas sus diversidades, en los sectores de la administración distrital y en las localidades</t>
  </si>
  <si>
    <t>39. Número de sectores que implementan acciones afirmativas con enfoque diferencial para desarrollar capacidades y promover los derechos de las mujeres en todas sus diversidades</t>
  </si>
  <si>
    <t xml:space="preserve">38. Implementar la política pública de mujeres y equidad de género en los sectores responsables del cumplimiento de su plan de acción </t>
  </si>
  <si>
    <t>40. Política Pública de Mujeres y Equidad de Género implementada en articulación con los sectores responsables en su Plan de Acción</t>
  </si>
  <si>
    <t>39. Incorporar de manera transversal, en los 15 sectores de la administración distrital y en las localidades, el enfoque de género y de derechos de las mujeres</t>
  </si>
  <si>
    <t>41. Estrategia de transversalización implementada en los 15 sectores de la Administración Distrital</t>
  </si>
  <si>
    <t>54. Estrategia pedagógica para la valoración, la resignificación, el reconocimiento y la redistribución del trabajo de cuidado no remunerado implementada</t>
  </si>
  <si>
    <t>53. Formular las bases técnicas y coordinar la implementación del sistema distrital del cuidado</t>
  </si>
  <si>
    <t>55. Porcentaje de avance en la definición técnica y coordinación para la implementación del sistema distrital de cuidado</t>
  </si>
  <si>
    <t>56. Gestionar la implementación, en la ciudad y la ruralidad, de la estrategia de manzanas del cuidado y unidades móviles de servicios del cuidado para las personas que requieren cuidado y para los y las cuidadoras de personas y animales domésticos</t>
  </si>
  <si>
    <t>58. Estrategias de manzanas del cuidado y unidades móviles de servicios del cuidado implementadas</t>
  </si>
  <si>
    <t>304. Alcanzar al menos el 80% de efectividad (respuesta inmediata, llamadas devueltas y contactos por chat) en la atención de la linea purpura  “Mujeres escuchan mujeres” integrando un equipo de la misma a la linea de emergencias 123</t>
  </si>
  <si>
    <t>324. Efectividad en la atención de la Línea Púrpura</t>
  </si>
  <si>
    <t>305. Ampliar a 6 el modelo de operación de Casa refugio priorizando la ruralidad (Acuerdo 631/2015) y modalidad intermedia.</t>
  </si>
  <si>
    <t>325. Número de Casas Refugio en operación</t>
  </si>
  <si>
    <t>326. Número de estrategias de comunicación y divulgación con enfoque de género, diferencial e interseccional diseñadas e implementadas</t>
  </si>
  <si>
    <t>307. Implementar en 7 casas de justicia priorizadas un modelo de atención con ruta integral para mujeres y Garantizar en 8 casas de justicia y CAPIV - CENTROS DE ATENCIÓN PENAL INTEGRAL PARA VICTIMAS y CAIVAS - CENTROS DE ATENCIÓN INTEGRAL A VICTIMAS DE ABUSO SEXUAL la estrategia de justicia de género</t>
  </si>
  <si>
    <t>328. Número de URIs con estrategia de atención semi permanente para la protección de las mujeres víctimas de violencia y acceso a la justicia implementada</t>
  </si>
  <si>
    <t>309. Implementar el protocolo de prevención, atención, y sanción a la violencia contra las mujeres en el transporte público que garantice la atención del 100% de los casos y promueva su disminución.</t>
  </si>
  <si>
    <t>329. Acciones estratégicas realizadas en el marco de los componentes del Sistema SOFIA</t>
  </si>
  <si>
    <t>404. Alcanzar la paridad en al menos el 50% de las instancias de participación del Distrito Capital</t>
  </si>
  <si>
    <t>431. Porcentaje de instancias con participación paritaria en el Distrito</t>
  </si>
  <si>
    <t>426. Implementar una estrategia de formación para el desarrollo de capacidades de incidencia, liderazgo, empoderamiento y participación política de las Mujeres</t>
  </si>
  <si>
    <t>459. Número de mujeres vinculadas a procesos de formación para el desarrollo de capacidades de incidencia, liderazgo, empoderamiento y participación política de las mujeres</t>
  </si>
  <si>
    <t>428. Incorporar e implementar el enfoque de género y diferencial en los ejercicios de los presupuestos participativos.</t>
  </si>
  <si>
    <t>461. Documento de lineamiento de presupuesto participativo sensible al género, formulado y adoptado</t>
  </si>
  <si>
    <t>452. Crear y fortalecer la infraestructura tecnológica del Observatorio de Mujer y Equidad de Género que permita la articulación con los sectores distritales pertinentes</t>
  </si>
  <si>
    <t>454. Diseñar e implementar investigaciones  para diagnosticar y divulgar la situación de los derechos de las mujeres y transversalizar el enfoque de género y diferencial metodológicamente</t>
  </si>
  <si>
    <t>518. Implementar buenas prácticas de gestión administrativa y organizacional para el cumplimiento de las metas misionales a cargo de la Secretaría Distrital de la Mujer</t>
  </si>
  <si>
    <t>567. Número de buenas prácticas de gestión administrativa y organizacionales implementadas</t>
  </si>
  <si>
    <t>INDICADORES PDD</t>
  </si>
  <si>
    <t>52. Formular e implementar una estrategia pedagógica para la valoración, la resignificación, el reconocimiento y la redistribución del trabajo de cuidado no remunerado que realizan las mujeres en Bogotá</t>
  </si>
  <si>
    <t>306. Diseñar e implementar estrategias de divulgación pedagógica y de transformación cultural para el cambio social con enfoques de género, diferencial, de derechos de las mujeres e interseccional que articulen la oferta institucional con el ejercicio pleno de los derechos de las mujeres</t>
  </si>
  <si>
    <t>308. Implementar una estrategia semi permanente para la protección de las mujeres víctimas de violencia y su acceso a la justicia en 3 Unidades de Reacción Inmediata - URI de la Fiscalía General de la Nación y articulada a la línea 123 y Línea púrpura</t>
  </si>
  <si>
    <t>489. Investigaciones realizadas</t>
  </si>
  <si>
    <t>487. Porcentaje de avance en la creación y fortalecimiento de infraestructura tecnológica del OMEG para la articulación con los sectores distritales</t>
  </si>
  <si>
    <t>327. Número de mujeres atendidas con perspectiva de género y derechos de las mujeres a través de Casas de Justicia y espacios de atención integral de la Fiscalía (CAPIV, CAIVAS)</t>
  </si>
  <si>
    <t>10. Porcentaje de avance en el diseño y acompañamiento de la estrategia de emprendimiento y empleabilidad para la autonomía económica de las mujeres</t>
  </si>
  <si>
    <t>NOMBRE META / INDICADOR</t>
  </si>
  <si>
    <t>METAS SECTORIALES</t>
  </si>
  <si>
    <t>INDICADORES PMR</t>
  </si>
  <si>
    <t>METAS ESTRATEGICAS</t>
  </si>
  <si>
    <t>METAS TRAZADORAS</t>
  </si>
  <si>
    <t>Disminuir el porcentaje de percepción de las mujeres que consideran que las mujeres son mejores para el trabajo doméstico que los hombres</t>
  </si>
  <si>
    <t>Disminuir el porcentaje de percepción de los hombres que consideran que las mujeres son mejores para el trabajo doméstico que los hombres</t>
  </si>
  <si>
    <t>Número de registros por presunto delito sexual</t>
  </si>
  <si>
    <t>Reducir el porcentaje de aceptación social a las violencias contra las mujeres</t>
  </si>
  <si>
    <t>Número de acciones estratégicas realizadas para la prevención, atención y sanción de las violencias contra las mujeres en el marco de los componente del Sistema Sofía</t>
  </si>
  <si>
    <t>Porcentaje (%) de Implementación de la estrategia para enfrentar y prevenir el acoso contra la mujer dentro del sistema Transmilenio</t>
  </si>
  <si>
    <t>PORCIENTO</t>
  </si>
  <si>
    <t xml:space="preserve"> Proceso</t>
  </si>
  <si>
    <t>INFORMACIÓN PLANES OPERATIVOS ANUALES</t>
  </si>
  <si>
    <t>INDICADOR</t>
  </si>
  <si>
    <t xml:space="preserve">CRECIENTE </t>
  </si>
  <si>
    <t>DECRECIENTE</t>
  </si>
  <si>
    <t xml:space="preserve">CONSTANTE </t>
  </si>
  <si>
    <t>SUMA</t>
  </si>
  <si>
    <t>PROGRAMACIÓN ANUAL</t>
  </si>
  <si>
    <t xml:space="preserve">MEDIOS DE VERIFICACIÓN </t>
  </si>
  <si>
    <t xml:space="preserve"> EXPLICACIÓN: Este campo debe contener:
- El avance de la gestión mensual señalando las alertas que puedan afectar el cumplimiento de la actividad o producto. 
- El avance acumulado y los productos obtenidos, señalando las alternativas de solución que se emplearon para mitigar la alerta presentada.</t>
  </si>
  <si>
    <t>OBJETIVO ESTRATEGICO:</t>
  </si>
  <si>
    <t>GRUPO ETARIO</t>
  </si>
  <si>
    <t xml:space="preserve">ENFOQUE DIFERENCIAL </t>
  </si>
  <si>
    <t>PERIODO DE REPORTE:</t>
  </si>
  <si>
    <t xml:space="preserve">GRUPO ETARIO </t>
  </si>
  <si>
    <t>REPORTE METAS VIGENCIA (Ejecución vigencia)</t>
  </si>
  <si>
    <t>PERIODO REPORTADO</t>
  </si>
  <si>
    <t>*Incluir tantas filas sean necesarias</t>
  </si>
  <si>
    <t xml:space="preserve">FORMULACIÓN Y SEGUIMIENTO  PLAN DE ACCIÓN </t>
  </si>
  <si>
    <t>EXPLICACIÓN: Información correspondiente a reservas presupuestales.</t>
  </si>
  <si>
    <t xml:space="preserve">Cargo: </t>
  </si>
  <si>
    <t>DESCRIPCIÓN CUALITATIVA DEL AVANCE</t>
  </si>
  <si>
    <t>RETRASOS Y FACTORES LIMITANTES PARA EL CUMPLIMIENTO</t>
  </si>
  <si>
    <t>SOLUCIONES PROPUESTAS PARA RESOLVER LOS RETRASOS Y FACTORES LIMITANTES PARA EL CUMPLIMIENTO</t>
  </si>
  <si>
    <t>APROBÓ (Según aplique Gerenta de proyecto, Lider técnica y responsable de proceso)</t>
  </si>
  <si>
    <t>PLANES DECRETO 612</t>
  </si>
  <si>
    <t>Mayores (Igual o superior a 60 años)</t>
  </si>
  <si>
    <t xml:space="preserve">Discapacidad </t>
  </si>
  <si>
    <t>LGBTI</t>
  </si>
  <si>
    <t>Rrom</t>
  </si>
  <si>
    <t>Plan institucional de archivos - PINAR</t>
  </si>
  <si>
    <t>Plan Anual de Adquisiciones</t>
  </si>
  <si>
    <t>Plan anticorrupción y de atención al ciudadano</t>
  </si>
  <si>
    <t xml:space="preserve">Plan de incentivos institucionales </t>
  </si>
  <si>
    <t>Plan de previsión de recursos humanos</t>
  </si>
  <si>
    <t>Plan institucional de capacitación - PIC</t>
  </si>
  <si>
    <t xml:space="preserve">Plan estrategico de Talento Humano </t>
  </si>
  <si>
    <t>Plan Anual de vacantes</t>
  </si>
  <si>
    <t xml:space="preserve">Plan trabajo anual en seguridad y salud en el trabajo </t>
  </si>
  <si>
    <t xml:space="preserve">Plan estrategico de tecnología de la información y privacidad de la información </t>
  </si>
  <si>
    <t xml:space="preserve">Plan de seguridad y privacidad de la información </t>
  </si>
  <si>
    <t>Plan de participación ciudadana</t>
  </si>
  <si>
    <t>REVISÓ OFICINA ASESORA DE PLANEACIÓN</t>
  </si>
  <si>
    <t xml:space="preserve">PRORAMACIÓN </t>
  </si>
  <si>
    <t xml:space="preserve">SEGUIMIENTO </t>
  </si>
  <si>
    <t>mmmm</t>
  </si>
  <si>
    <t>PROGRAMACIÓN META</t>
  </si>
  <si>
    <t>TIPO DE ANUALIZACIÓN  (Según aplique)</t>
  </si>
  <si>
    <t>ITEM</t>
  </si>
  <si>
    <t xml:space="preserve">DESCRIPCIÓN </t>
  </si>
  <si>
    <t>PROCESO</t>
  </si>
  <si>
    <t xml:space="preserve">OBJETIVO ESTRATÉGICO </t>
  </si>
  <si>
    <t xml:space="preserve">RETRASOS Y FACTORES LIMITANTES PARA EL CUMPLIMIENTO </t>
  </si>
  <si>
    <t>REPORTE METAS VIGENCIA ANTERIOR
DESCRIPCIÓN CUALITATIVA DEL AVANCE POR META
(Logros y beneficios, y retrasos y alternativas de solución (2.000 caracteres))</t>
  </si>
  <si>
    <t xml:space="preserve">REPORTE METAS VIGENCIA
DESCRIPCIÓN CUALITATIVA DEL AVANCE POR META </t>
  </si>
  <si>
    <t>CRONOGRAMA</t>
  </si>
  <si>
    <t>META (PROGRAMACIÓN Y SEGUIMIENTO)</t>
  </si>
  <si>
    <t>PROGRMA</t>
  </si>
  <si>
    <t xml:space="preserve">PRODUCTO INSTITUCIONAL </t>
  </si>
  <si>
    <t>En este campo se debe diligenciar la descripción del Producto, meta, resultado - PMR al cual aportan las acciones e indicadores que se van a medir</t>
  </si>
  <si>
    <t xml:space="preserve">NIVEL </t>
  </si>
  <si>
    <t>En este campo se debe seleccionar el instrumento de planeación del cual hace parte la acción e indicador a medir según aplique (Seleccionar el nivel del indicador a reportar, así como relacionar el código asignado del indicador a medir segun aplique: SEGPLAN, PMR, número de actividad, etc). Consultar en la pestaña de  generalidades.</t>
  </si>
  <si>
    <t xml:space="preserve">META </t>
  </si>
  <si>
    <t>TIPO DE ANUALIZACIÓN (según aplique)</t>
  </si>
  <si>
    <t>Este campo no es obligatorio, se diligencia según aplique
En este campo se debe relacionar el tipo de anualizacioón en coherencia con los mediciones establecidas por la SDH: Suma, Creciente, Decreciente y Constante.</t>
  </si>
  <si>
    <t>DESCRIPCIÓN DE LA MEDICIÓN</t>
  </si>
  <si>
    <t xml:space="preserve">PERIODICIDAD </t>
  </si>
  <si>
    <t>MEDIOS DE VERIFICACIÓN</t>
  </si>
  <si>
    <t xml:space="preserve">En este campo se deben relacionar los soportes en los cuales se puede revisar el cumplimiento de las acciones e indicadores programados y ejecutatos. </t>
  </si>
  <si>
    <t xml:space="preserve">En este campo se debe establecer la periodicidad de la medicicion del indicador y del reporte del seguimiento </t>
  </si>
  <si>
    <t>En este campo se debe reportar el avance del desarrollo de acciones de acuerdo a la medición del indicador</t>
  </si>
  <si>
    <t>En este campo se debe relacionar en caso de retraso, las razones por las cuales se esta generando un retraso en coherencia con la programación de cada periodo. De presentarse esta situación es obligatorio diligenciar este campo.</t>
  </si>
  <si>
    <t>En este campo se debe relacionar la descripción cualitativa del cumplimiento de la acción e impacto alcanzado respecto de la misionalidad de la entidad, ésta debe estar desagregada en:
- Magnitud de la meta alcanzada.
- Descripción cualitativa, respecto al alcance de los objetivos estratégicos y resultado esperado</t>
  </si>
  <si>
    <t xml:space="preserve">En este campo se debe relacionar la descripción de las alternativas de solución </t>
  </si>
  <si>
    <t>AVANCE META</t>
  </si>
  <si>
    <t>PESTAÑA No. 3 TERRITORIALIZACIÓN</t>
  </si>
  <si>
    <t>DESCRIPCIÓN</t>
  </si>
  <si>
    <t xml:space="preserve">En estos campos se debe diligenciar el detalle de la estructura Plan de Desarrollo vigente, bajo la cual se encuentra articulado el proyecto de inversión </t>
  </si>
  <si>
    <t>En este campo se debe diligenciar el peso porcentual de la meta con relación al total de las metas (100%) del proyecto de inversión y la ponderacion vertical de las actividades, este peso debe estar directamente relacionado con la asignación presupuestal y la relevancia técnica.</t>
  </si>
  <si>
    <t xml:space="preserve">En este campo se debe diligenciar la ponderación horizontal de las actividades a desarrollar para el cumplimiento de las metas durante la vigencia. </t>
  </si>
  <si>
    <t xml:space="preserve">En este campo se debe diligenciar la información correspondiente a las reservas presupuestales, se debe relacionar si aporta al cumplimiento de la magnitud física de la meta. </t>
  </si>
  <si>
    <r>
      <t xml:space="preserve">Avances y Logros (2.000 caracteres): </t>
    </r>
    <r>
      <rPr>
        <sz val="11"/>
        <color indexed="8"/>
        <rFont val="Times New Roman"/>
        <family val="1"/>
      </rPr>
      <t>En este campo se debe diligenciar lo relacionando a los logros y avances de la meta de forma acumulada e integrada.</t>
    </r>
    <r>
      <rPr>
        <b/>
        <sz val="11"/>
        <color indexed="8"/>
        <rFont val="Times New Roman"/>
        <family val="1"/>
      </rPr>
      <t xml:space="preserve">
Retrasos y Alternativas de solución (1.000 caracteres): </t>
    </r>
    <r>
      <rPr>
        <sz val="11"/>
        <color indexed="8"/>
        <rFont val="Times New Roman"/>
        <family val="1"/>
      </rPr>
      <t xml:space="preserve">En este campo se debe diligenciar lo relacionando a las dificultades y alternativas de solución presentadas de forma acumulada e integrada. En el caso de no presentarse retrasos en el periodo de reporte, incluir una nota indicando que las cifras son acordes con la programación. </t>
    </r>
    <r>
      <rPr>
        <b/>
        <sz val="11"/>
        <color indexed="8"/>
        <rFont val="Times New Roman"/>
        <family val="1"/>
      </rPr>
      <t xml:space="preserve">
Beneficios (2.000 caracteres): </t>
    </r>
    <r>
      <rPr>
        <sz val="11"/>
        <color indexed="8"/>
        <rFont val="Times New Roman"/>
        <family val="1"/>
      </rPr>
      <t xml:space="preserve">En este campo se debe diligenciar lo relacionando a los beneficios de forma acumulada e integrada.
</t>
    </r>
    <r>
      <rPr>
        <b/>
        <sz val="11"/>
        <color indexed="8"/>
        <rFont val="Times New Roman"/>
        <family val="1"/>
      </rPr>
      <t xml:space="preserve">
Nota:</t>
    </r>
    <r>
      <rPr>
        <sz val="11"/>
        <color indexed="8"/>
        <rFont val="Times New Roman"/>
        <family val="1"/>
      </rPr>
      <t xml:space="preserve"> El número límite de cartarteres se establece t</t>
    </r>
    <r>
      <rPr>
        <sz val="11"/>
        <color indexed="8"/>
        <rFont val="Times New Roman"/>
        <family val="1"/>
      </rPr>
      <t xml:space="preserve">eniendo en cuenta lo permitido en el sistema SEGPLAN, se recomienda dejar la información que se considere estratégica desde el área misional y de mayor relevancia. </t>
    </r>
  </si>
  <si>
    <t>En este campo se debe diligenciar la fecha en que es radicado el intrumento.</t>
  </si>
  <si>
    <r>
      <rPr>
        <sz val="11"/>
        <color indexed="8"/>
        <rFont val="Times New Roman"/>
        <family val="1"/>
      </rPr>
      <t>En este campo se selecciona según aplique.</t>
    </r>
    <r>
      <rPr>
        <b/>
        <sz val="11"/>
        <color indexed="8"/>
        <rFont val="Times New Roman"/>
        <family val="1"/>
      </rPr>
      <t xml:space="preserve">
Programación: </t>
    </r>
    <r>
      <rPr>
        <sz val="11"/>
        <color indexed="8"/>
        <rFont val="Times New Roman"/>
        <family val="1"/>
      </rPr>
      <t xml:space="preserve">Corresponde al proceso de formulación del plan de acción, el cual se realiza una ves por vigencia. </t>
    </r>
    <r>
      <rPr>
        <b/>
        <sz val="11"/>
        <color indexed="8"/>
        <rFont val="Times New Roman"/>
        <family val="1"/>
      </rPr>
      <t xml:space="preserve">
Actualización: </t>
    </r>
    <r>
      <rPr>
        <sz val="11"/>
        <color indexed="8"/>
        <rFont val="Times New Roman"/>
        <family val="1"/>
      </rPr>
      <t xml:space="preserve">Corresponde al proceso mediante el cual la gerencia del proyecto modifica o ajusta la información contenida en la formulación. 
</t>
    </r>
    <r>
      <rPr>
        <b/>
        <sz val="11"/>
        <color indexed="8"/>
        <rFont val="Times New Roman"/>
        <family val="1"/>
      </rPr>
      <t xml:space="preserve">Seguimiento: </t>
    </r>
    <r>
      <rPr>
        <sz val="11"/>
        <color indexed="8"/>
        <rFont val="Times New Roman"/>
        <family val="1"/>
      </rPr>
      <t xml:space="preserve">Corresponde al proceso de reporte de avance de las metas y actividades programadas. </t>
    </r>
  </si>
  <si>
    <t>En este campo se debe diligenciar el mes de reporte de la información. Favor recordar que la información debe ser acumulada vigencia.</t>
  </si>
  <si>
    <t xml:space="preserve">En este campo se debe diligenciar la magnitud física de la meta programada y ejecutada de acuerdo con la unidad de medida de la meta, según aplique vigencia o reserva. </t>
  </si>
  <si>
    <t>En este campo se debe diligenciar la descripción del objetivo estratégico que se detalla en el Plan Estratégico intitucional al cual aportan las acciones e indicadores que se van a medir</t>
  </si>
  <si>
    <t>En este campo se debe relacionar la descripción del proceso en coherencia con el mapa de procesos  vigente</t>
  </si>
  <si>
    <t>En este campo se debe diligenciar la descripción del plan al cual le aporta la acción e indicador a medir, en los casos que no aplique indicar con un N/A.</t>
  </si>
  <si>
    <t xml:space="preserve">MAGNITUD CUATRIENIO  (Según aplique) </t>
  </si>
  <si>
    <t>MAGNITUD</t>
  </si>
  <si>
    <r>
      <t xml:space="preserve">En este campo se debe detallar la expresión cualitativa del indicador.
Objeto + condición deseada del objeto (verbo conjugado) + elementos adicionales de contexto descriptivo
</t>
    </r>
    <r>
      <rPr>
        <i/>
        <sz val="11"/>
        <rFont val="Times New Roman"/>
        <family val="1"/>
      </rPr>
      <t>Ejemplo: Niños y niñas alimentados balanceadamente para su crecimiento integral.</t>
    </r>
  </si>
  <si>
    <r>
      <t xml:space="preserve">En este campo se debe relacionar la meta programada de acuerdo al indicador formulado Parámetro de referencia para determinar la magnitud. </t>
    </r>
    <r>
      <rPr>
        <i/>
        <sz val="11"/>
        <rFont val="Times New Roman"/>
        <family val="1"/>
      </rPr>
      <t>Ejemplo: 600, 100, 4.000.</t>
    </r>
  </si>
  <si>
    <r>
      <t xml:space="preserve">En este campo se debe relacionar el producto, servicio, porcentaje que se afectará con la intervención de acuerdo con el indicador propuesto. Parámetro de referencia para determinar el tipo de unidad del indicador. </t>
    </r>
    <r>
      <rPr>
        <i/>
        <sz val="11"/>
        <rFont val="Times New Roman"/>
        <family val="1"/>
      </rPr>
      <t>Ejemplo: mujeres, %, atenciones</t>
    </r>
  </si>
  <si>
    <r>
      <t xml:space="preserve">En este campo se debe diligenciar:
</t>
    </r>
    <r>
      <rPr>
        <b/>
        <sz val="11"/>
        <rFont val="Times New Roman"/>
        <family val="1"/>
      </rPr>
      <t>1.La descripción detallada de la medición del indicador.</t>
    </r>
    <r>
      <rPr>
        <sz val="11"/>
        <rFont val="Times New Roman"/>
        <family val="1"/>
      </rPr>
      <t xml:space="preserve">
</t>
    </r>
    <r>
      <rPr>
        <i/>
        <sz val="11"/>
        <rFont val="Times New Roman"/>
        <family val="1"/>
      </rPr>
      <t xml:space="preserve">De acuerdo a la meta programada, se debe realizar una descripción cualitativa de a que se refiere cada avance programado para cada trimestre desde la programación. (Si aplica)
Ejemplo 1: 
Programación actividad Trimestre 1: 40% Trimestre 2: 60%
40% Fase I - Diseño de ...
60% Fase II - Socialización y ejecución de ...
</t>
    </r>
    <r>
      <rPr>
        <b/>
        <sz val="11"/>
        <rFont val="Times New Roman"/>
        <family val="1"/>
      </rPr>
      <t xml:space="preserve">2.La representación matemática del cálculo del indicador.
</t>
    </r>
    <r>
      <rPr>
        <i/>
        <sz val="11"/>
        <rFont val="Times New Roman"/>
        <family val="1"/>
      </rPr>
      <t>Ejemplo 2: No. Capacitaciones realizadas / No. Capacitaciones programadas *100</t>
    </r>
  </si>
  <si>
    <t>En este campo se debe relacionar la programación horizontal del desarrollo de las acciones de acuerdo a la medicición del indicador</t>
  </si>
  <si>
    <t>PROGRAMACIÓN</t>
  </si>
  <si>
    <t xml:space="preserve">En este campo se debe diligenciar la descripción de la meta PDD o meta proyecto articulada con la acción e indicador a medir.
Así mismo se podrá establecer una meta operativa nueva en caso de evidenciar la necesidad. </t>
  </si>
  <si>
    <t>Magnitud</t>
  </si>
  <si>
    <t>Presupuesto</t>
  </si>
  <si>
    <t xml:space="preserve">MAGNITUD META VIGENCIA ACTUAL </t>
  </si>
  <si>
    <t>En este campo se debe diligenciar la información correspondiente al presupuesto programado y recursos ejecutados, según aplique vigencia y reservas. (Cifras en pesos)</t>
  </si>
  <si>
    <t>RESERVAS VIGENCIA ANTERIOR (en pesos, sin decimales)</t>
  </si>
  <si>
    <t>PRESUPUESTO ASIGNADO EN LA VIGENCIA ACTUAL (en pesos, sin decimales)</t>
  </si>
  <si>
    <t>PROGRAMACION DE COMPROMISOS</t>
  </si>
  <si>
    <t>COMPROMISOS</t>
  </si>
  <si>
    <t>PROGRAMACION DE GIROS</t>
  </si>
  <si>
    <t>GIROS</t>
  </si>
  <si>
    <t>AVANCE</t>
  </si>
  <si>
    <t>Adultez (Entre 29 y 59 años)</t>
  </si>
  <si>
    <t>Infancia (Menor de 12 años)</t>
  </si>
  <si>
    <t>Juventud (Entre 12 y 14 años)</t>
  </si>
  <si>
    <t>Juventud (Entre 15 y 28 años)</t>
  </si>
  <si>
    <t>Menor de 12</t>
  </si>
  <si>
    <t>Entre 12 y 14</t>
  </si>
  <si>
    <t>Entre 15 y 28</t>
  </si>
  <si>
    <t>Entre 29 y 59</t>
  </si>
  <si>
    <t xml:space="preserve">Igual o mayo a 60 </t>
  </si>
  <si>
    <t>No responde</t>
  </si>
  <si>
    <t>Indigenas</t>
  </si>
  <si>
    <t>Afrodescendientes</t>
  </si>
  <si>
    <t>Raizales</t>
  </si>
  <si>
    <t>Discapacidad</t>
  </si>
  <si>
    <t xml:space="preserve">Este anexo, responde a la necesidad de plasmar la información correspondiente que las acciones (derivadas de metas PDD, metas proyecto de inversión, indicadores PMR, actividades) que se territorializan incluyendo el enfoque diferencial y según grupo etario, así como las reportadas a nivel distrital.
De ser necesario las celdas correspondientes a enfoque diferencial, especificamente población en discapacidad (Sordociega, auditiva,, visual, multiple, mental, física, cognitiva, otro) y población LGBTI (Lesbianas, gays, bisexuales, hererosexuales, No responde...)  se puede establecer mayor desagregue de ser necesario en la misma celda. </t>
  </si>
  <si>
    <t>AVANCE MENSUAL</t>
  </si>
  <si>
    <t>PRODUCTO INSTITUCIONAL (PMR):</t>
  </si>
  <si>
    <t>Fecha de Emisión: 4 de enero de 2022</t>
  </si>
  <si>
    <t>Versión: 08</t>
  </si>
  <si>
    <t>PESTAÑA No. 1 METAS PA PROYECTO</t>
  </si>
  <si>
    <t>PESTAÑA No. 2 INDICADORES PA</t>
  </si>
  <si>
    <t>X</t>
  </si>
  <si>
    <t>Mensual</t>
  </si>
  <si>
    <t>3. Implementar de manera transversal el enfoque de género y las políticas públicas lideradas por la SdMujer, en los 15 sectores de la administración distrital</t>
  </si>
  <si>
    <t xml:space="preserve">3. Igualdad de oportunidades y desarrollo de capacidades para las mujeres </t>
  </si>
  <si>
    <t>N/A</t>
  </si>
  <si>
    <t>7662 - Fortalecimiento a la gestión institucional de la SDMujer en Bogotá</t>
  </si>
  <si>
    <t>05 - Construir Bogotá Región con gobierno abierto, transparente y ciudadanía consciente</t>
  </si>
  <si>
    <t>Avanzar en el 80% en las políticas de Gobierno Digital y Seguridad Digital contenidas en la Dimensión Gestión con valores para Resultados</t>
  </si>
  <si>
    <t>30 - Incrementar la efectividad de la gestión pública distrital y local.</t>
  </si>
  <si>
    <t>Ejecutar el 100%  las actividades programadas para una correcta gestión administrativa y organizacional</t>
  </si>
  <si>
    <t>56 - Gestión Pública Efectiva</t>
  </si>
  <si>
    <t>Soportar al 100% la implementación de las políticas del Modelo Integrado de Planeación y Gestión</t>
  </si>
  <si>
    <t>Ejecutar al 90% la implementación de la Política de Gestión Documental institucional</t>
  </si>
  <si>
    <r>
      <rPr>
        <b/>
        <sz val="11"/>
        <rFont val="Times New Roman"/>
        <family val="1"/>
      </rPr>
      <t xml:space="preserve">DESPACHO SUBCOPORATIVA  : </t>
    </r>
    <r>
      <rPr>
        <sz val="11"/>
        <rFont val="Times New Roman"/>
        <family val="1"/>
      </rPr>
      <t xml:space="preserve"> Desarrollar acciones de gestión administrativa, organizacional y del componente estratégico como eje transversal para el cumplimiento de la misión institucional</t>
    </r>
  </si>
  <si>
    <r>
      <rPr>
        <b/>
        <sz val="11"/>
        <rFont val="Times New Roman"/>
        <family val="1"/>
      </rPr>
      <t>CONTRATACIÓN :</t>
    </r>
    <r>
      <rPr>
        <sz val="11"/>
        <rFont val="Times New Roman"/>
        <family val="1"/>
      </rPr>
      <t xml:space="preserve"> Tramitar las diferentes solicitudes radicadas en la Dirección de contratación  en las etapas (Precontractual, Contractual y Postcontractual).</t>
    </r>
  </si>
  <si>
    <r>
      <t xml:space="preserve">ADMINISTRATIVA Y FINANCIERA : </t>
    </r>
    <r>
      <rPr>
        <sz val="11"/>
        <rFont val="Times New Roman"/>
        <family val="1"/>
      </rPr>
      <t>Atender los requerimientos administrativos y financieros que impactan el desarrollo de las actividades transversales de la Secretaría Distrital de la Mujer a cargo de la Dirección de Gestión Administrativa y Financiera</t>
    </r>
  </si>
  <si>
    <r>
      <t xml:space="preserve">TALENTO HUMANO : </t>
    </r>
    <r>
      <rPr>
        <sz val="11"/>
        <rFont val="Times New Roman"/>
        <family val="1"/>
      </rPr>
      <t xml:space="preserve"> Realizar la formulación, ejecución y evaluación de los planes y programas a cargo de la Dirección de Talento Humano.</t>
    </r>
  </si>
  <si>
    <r>
      <rPr>
        <b/>
        <sz val="11"/>
        <rFont val="Times New Roman"/>
        <family val="1"/>
      </rPr>
      <t>OFICINA ASESORA JURÍDICA</t>
    </r>
    <r>
      <rPr>
        <sz val="11"/>
        <rFont val="Times New Roman"/>
        <family val="1"/>
      </rPr>
      <t>: Responder en los términos legales establecidos  y según el marco normativo vigente, los requerimientos que sean asignados a la Oficina Asesora Jurídica</t>
    </r>
  </si>
  <si>
    <t>1.Avanzar en la Dimensión "Gestión con valores para el Resultado" en la Política de Gobierno Digital y Seguridad Digital - MIPG</t>
  </si>
  <si>
    <t>2.Garantizar el Funcionamiento, soporte y mantenimiento de los servicios e Infraestructura tecnológica de la Secretaría.</t>
  </si>
  <si>
    <t>3.Garantizar el soporte y actualización de Sistemas de Información y Servicios de información</t>
  </si>
  <si>
    <t>Soportar la  implementación del Sistema de Gestión en el marco de MIPG</t>
  </si>
  <si>
    <t>Planeación y Gestión</t>
  </si>
  <si>
    <t>NA</t>
  </si>
  <si>
    <t xml:space="preserve">Soportar el 100% en la implementación del Modelo Integrado de Planeación y Gestión </t>
  </si>
  <si>
    <t>%</t>
  </si>
  <si>
    <t>Trimestral</t>
  </si>
  <si>
    <t>Seguimiento al plan de adecución y sostenibilidad de MIPG</t>
  </si>
  <si>
    <t>Efectuar el 100% de los acompañamientos a los procesos  que lo requieran para la formulación de planes de mejoramiento derivados de las auditorias internas y externas.</t>
  </si>
  <si>
    <r>
      <t>Correos electrónicos y/o evidencias de reuniones</t>
    </r>
    <r>
      <rPr>
        <b/>
        <sz val="11"/>
        <color indexed="8"/>
        <rFont val="Times New Roman"/>
        <family val="1"/>
      </rPr>
      <t xml:space="preserve">(actas) </t>
    </r>
  </si>
  <si>
    <t>Ejecutar el 100% del Plan Institucional de Gestión Ambiental - PIGA 2022</t>
  </si>
  <si>
    <t>PAAC</t>
  </si>
  <si>
    <t>Revisar y actualizar el 100% de los documentos asociados a los riesgos de la entidad, de acuerdo con los lineamientos vigentes</t>
  </si>
  <si>
    <r>
      <t xml:space="preserve">Correos electrónicos y/o evidencias de reuniones - </t>
    </r>
    <r>
      <rPr>
        <b/>
        <sz val="11"/>
        <rFont val="Times New Roman"/>
        <family val="1"/>
      </rPr>
      <t>actas</t>
    </r>
  </si>
  <si>
    <t>Mantener actualizada al 100% la información que se debe publicar en el Botón de transparencia de acuerdo con la normatividad vigente</t>
  </si>
  <si>
    <t>Matriz de seguimiento que refleje la actualización de información en el botón de transparencia en cada numeral y dependencia responsable.</t>
  </si>
  <si>
    <t xml:space="preserve">Gestión Tecnológica </t>
  </si>
  <si>
    <t>Implementar buenas prácticas de gestión administrativa y organizacional para el cumplimiento de las metas misionales a cargo de la Secretaría Distrital de la Mujer</t>
  </si>
  <si>
    <t>Número de buenas prácticas de gestión administrativa y organizacionales implementadas</t>
  </si>
  <si>
    <t xml:space="preserve">Constante </t>
  </si>
  <si>
    <t>Desarrollar acciones para la formulación, ejecución y seguimiento de los diferentes instrumentos de gestión en el marco de la planeación institucional y del Sistema de gestión.</t>
  </si>
  <si>
    <t>Apoyar el desarrollo del Plan Anual de Auditoría de la entidad, en ejercicio de los roles de la Oficina de Control Interno para la evaluación del Sistema de Control Interno</t>
  </si>
  <si>
    <t>Seguimiento Evaluación y Control</t>
  </si>
  <si>
    <t>Planear, ejecutar las auditorías programadas en el Plan Anual de Auditoría, asi como emitir y publicar el informe con los resultados.</t>
  </si>
  <si>
    <t>Auditorías planeadas y ejecutadas de acuerdo con el Plan Anual de Auditoría, con sus informes de resultados emitidos y publicados.</t>
  </si>
  <si>
    <t>Constante</t>
  </si>
  <si>
    <t>Informes de auditorías emitidos.</t>
  </si>
  <si>
    <t>Elaborar, remitir y publicar los informes de seguimiento establecidos en el Plan Anual de Auditoría aprobado.</t>
  </si>
  <si>
    <t>Informes de seguimiento emitidos.</t>
  </si>
  <si>
    <t>Elaborar, remitir y publicar los informes reglamentarios establecidos en el Plan Anual de Auditoría aprobado.</t>
  </si>
  <si>
    <t>Informes reglamentarios elaborados, remitidos y publicados de acuerdo con el Plan Anual de Auditoría aprobado.</t>
  </si>
  <si>
    <t>Informes reglamentarios emitidos.</t>
  </si>
  <si>
    <t>Formulación y seguimiento al Plan Anual de Auditoría; 
Actas de CICCI;
Actas del CDA; 
Actas de otras instancias internas y externas;
Evidencia de reuniones;
Actas de visitas;
 Documentos del proceso revisados.</t>
  </si>
  <si>
    <t>Transferencia Documental Primaria de 80 metros lineales de los archivos de gestión al  Archivo Central de la Entidad</t>
  </si>
  <si>
    <t>Intervención archivística de 150 metros lineales de los archivos de gestión</t>
  </si>
  <si>
    <t>Actualización, Capacitación y/o Sensibilización  e Implementación de los Instrumentos  y Herramientas Archivisticas y del Gestor Documental Orfeo</t>
  </si>
  <si>
    <t>Implementación del SIC – Plan de Conservación Documental - Tercera Fase</t>
  </si>
  <si>
    <t>Implementación del SIC – Plan de Preservación Digital a Largo Plazo Tercera Fase</t>
  </si>
  <si>
    <t>Gestión Documental</t>
  </si>
  <si>
    <t>Ejecutar al 90% la implementación de la politica de Gestión Documental institucional</t>
  </si>
  <si>
    <t>Archivos de la entidad organizados y transferidos, dispuestos para consulta</t>
  </si>
  <si>
    <t>Suma</t>
  </si>
  <si>
    <t xml:space="preserve">Metros lineales de archivo transferido </t>
  </si>
  <si>
    <t>Actas de legalización de trasnferencia</t>
  </si>
  <si>
    <t>Archivos de la entidad organizados e intervenidos, dispuestos para trasnferencia primaria</t>
  </si>
  <si>
    <t xml:space="preserve">Metros lineales de archivo intervenido </t>
  </si>
  <si>
    <t>Reporte de seguimiento a la intervención</t>
  </si>
  <si>
    <t>Instrumentos archivisticos actualizados y publicados, dispuestos para consulta</t>
  </si>
  <si>
    <t>Instrumento actualizado y publicado</t>
  </si>
  <si>
    <t>Reporte de seguimiento a la actividad</t>
  </si>
  <si>
    <t>Gestión Administrativa</t>
  </si>
  <si>
    <t xml:space="preserve">Realizar oportunamente los informes de Austeridad en el Gasto Público que sean solicitados por las partes interesadas. </t>
  </si>
  <si>
    <t xml:space="preserve">Informes enviados a control interno y al Concejo en la fechas establecidas </t>
  </si>
  <si>
    <t>Consolidar e implementar la herramienta técnologica para administrar automaticamente la información de inventarios de la Entidad</t>
  </si>
  <si>
    <t>Reportes generados por el aplicativo</t>
  </si>
  <si>
    <t xml:space="preserve">Mantener actualizado el inventario físico de los bienes y elementos de la Entidad. </t>
  </si>
  <si>
    <t>Semestral</t>
  </si>
  <si>
    <t>Informe parcial y final de la toma fisica de inventarios</t>
  </si>
  <si>
    <t>Gestión Financiera</t>
  </si>
  <si>
    <t>Presentar los Estados Financieros oportunamente de acuerdo con la normatividad establecida</t>
  </si>
  <si>
    <t>Publicaciones en la web</t>
  </si>
  <si>
    <t>Presentar la información tributaria (información exógena), de acuerdo con la normativa vigente</t>
  </si>
  <si>
    <t>Informames enviados</t>
  </si>
  <si>
    <t>De acuerdo a los tiempos establecidos por la SDH</t>
  </si>
  <si>
    <t>Informes enviados:
* Enero estampillas
* Abril exogena nacional
* Julio estampillas
* Agosto exogena Distrital</t>
  </si>
  <si>
    <t>Tramitar las solicitudes de CDP y CRP requeridas en la Entidad.</t>
  </si>
  <si>
    <t>Cantidad CDP y CRP</t>
  </si>
  <si>
    <t>Reporte mensual de CDP y CRP registrados en Bogdata</t>
  </si>
  <si>
    <t>Elaborar y publicar reportes de seguimiento de la ejecución presupuestal y pagos programados a través de los aplicativos establecidos por la SDHacienda para tal fin</t>
  </si>
  <si>
    <t>Reportes publicados en la página web</t>
  </si>
  <si>
    <t xml:space="preserve">Informes publicados en la página web </t>
  </si>
  <si>
    <t>Gestión de Talento Humano</t>
  </si>
  <si>
    <t>Plan de Bienestar Social, Estímulos e Incentivos.</t>
  </si>
  <si>
    <t>Formular, ejecutar y evaluar el Plan de Bienestar Social, Estímulos e Incentivos en la Entidad, para la vigencia 2022.</t>
  </si>
  <si>
    <t>TRIMESTRAL</t>
  </si>
  <si>
    <t>Actas, registros de asistencia, registros fotográficos, videos, piezas de comunicaciones, correos electrónicos, certificados, comunicaciones internas y externas, archivos de excel, presentaciones power point, invitaciones, entre otros, de las actividades ejecutadas.</t>
  </si>
  <si>
    <t>Plan Institucional de Formación y Capacitación.</t>
  </si>
  <si>
    <t>Formular, ejecutar y evaluar el Plan Institucional de Formación y Capacitación de la Secretaría Distrital de la Mujer, para la vigencia 2022.</t>
  </si>
  <si>
    <t>Plan de Trabajo Anual en Seguridad y Salud en el Trabajo</t>
  </si>
  <si>
    <t>Formular, ejecutar y evaluar el Plan de Trabajo Anual en Seguridad y Salud en el Trabajo, así como desarrollar el Sistema de Gestión de Seguridad y Salud en el Trabajo, de acuerdo a la normatividad legal vigente en la Secretaría Distrital de la Mujer, para la vigencia 2022.</t>
  </si>
  <si>
    <t>Buenas prácticas</t>
  </si>
  <si>
    <t>Sumatoria del avance en la ejecución de actividades programadas para la implementación de cada una de las buenas prácticas: fortalecimiento tecnológico (meta 1 del proyecto), fortalecimiento organizacional (meta 2) y fortalecimiento Modelo Integrado de Planeación y Gestión – MIPG (meta 3)</t>
  </si>
  <si>
    <t>Reporte Plan de Acción, Reporte SEGPLAN</t>
  </si>
  <si>
    <t>Avanzar en el 85% en la Implementación de las políticas de Gobierno Digital y Seguridad Digital contenidas en la Dimensión Gestión con valores para Resultados</t>
  </si>
  <si>
    <t xml:space="preserve">Porcentaje de avance en la implementación de la Politica de Gobierno Digital 
</t>
  </si>
  <si>
    <t>Porcentaje de avance en la implementación de la politica de gobierno digital durante el periodo de medición según la herramienta de autodiagnóstico</t>
  </si>
  <si>
    <t>Herramienta de Autodiagnóstico de la Política de Gobierno Digital</t>
  </si>
  <si>
    <t xml:space="preserve">Porcentaje de avance en la implementación de la Politica de Seguridad Digital
</t>
  </si>
  <si>
    <t>Porcentaje de avance en la implementación de la politica de seguridad digital durante el periodo de medición según el instrumento de evaluación del MSPI</t>
  </si>
  <si>
    <t xml:space="preserve">Instrumento de evaluación del Modelo de Seguridad y Privacidad de la Información - MSPI </t>
  </si>
  <si>
    <t>Adquirir productos de software (licenciamiento) a cargo de gestión tecnológica.</t>
  </si>
  <si>
    <t>Porcentaje de productos  de software (licenciamiento) adquiridos e instalados de la Sdmujer</t>
  </si>
  <si>
    <t xml:space="preserve">(No de productos de software instalados /No de productos de software adquiridos) * 100% </t>
  </si>
  <si>
    <t xml:space="preserve">Plan de compras - Contrato - Ingreso al almacén  </t>
  </si>
  <si>
    <t>Adquirir e implementar bienes y/o servicios tecnológicos  a cargo de gestión tecnológica.</t>
  </si>
  <si>
    <t>Porcentaje de bienes y/o servicios tecnológicos adquridos e implementados.</t>
  </si>
  <si>
    <t xml:space="preserve">(No de bienes y/o servicios tecnológicos adquiridos e implementados durante el periodo de medición / No de bienes y/o servicios tecnológicos proyectados en la vigencia) * 100% </t>
  </si>
  <si>
    <t xml:space="preserve">Plan de compras - Contrato - Ingreso al almacén </t>
  </si>
  <si>
    <t>Gestionar y cerrar los requerimientos tecnológicos de mesa de ayuda que requieran las diferentes áreas de la entidad</t>
  </si>
  <si>
    <t xml:space="preserve">Porcentaje de requerimientos tecnológicos de mesa de ayuda atendidos </t>
  </si>
  <si>
    <t>(No. de requerimientos tecnológicos de mesa de ayuda atendidos / No. de requerimientos tecnológicos de mesa de ayuda solicitados) * 100%</t>
  </si>
  <si>
    <t xml:space="preserve">Reporte de Requerimientos Mesa de Ayuda </t>
  </si>
  <si>
    <t>Ejecutar el plan de mantenimiento a la infraestructura tecnológica de la SDMujer</t>
  </si>
  <si>
    <t>Porcentaje de ejecución del plan de mantenimiento de la infraestructura tecnológica</t>
  </si>
  <si>
    <t>(No de mantenimientos realizados durante el periodo de medición / No de mantenimientos proyectados) /100%</t>
  </si>
  <si>
    <t xml:space="preserve">Plan de mantenimiento, informes de plan de mantenimiento. </t>
  </si>
  <si>
    <t>Ejecutar el plan de mantenimiento de los sistemas de información de la SDMujer</t>
  </si>
  <si>
    <t xml:space="preserve">Porcentaje de ejecución del plan de mantenimiento de los sistemas de información </t>
  </si>
  <si>
    <t>Plan de mantenimiento de sistemas de información, informes de proveedores de servicios.</t>
  </si>
  <si>
    <t>Atender los requerimientos de desarrollo aprobados para la automatización de los procesos de las diferentes áreas de la entidad.</t>
  </si>
  <si>
    <t>Porcentaje de requerimientos de desarrollo aprobados y atendidos</t>
  </si>
  <si>
    <t>(No de requerimientos de desarrollo atendidos / No. de requerimientos de desarrollo aprobados)/ 100%</t>
  </si>
  <si>
    <t xml:space="preserve">Requerimientos Mesa de Ayuda 
Plan de automatización de procesos 
Acta de recibo a satisfacción de sistemas de información
</t>
  </si>
  <si>
    <t>Porcentaje de actividades del Plan de Bienestar Social, Estímulos e Incentivos ejecutadas</t>
  </si>
  <si>
    <t>(No de actividades ejecutadas en el Plan de Bienestar durante el periodo de medición / No de actividades programadas del Plan de Bienestar) *100</t>
  </si>
  <si>
    <t>suma</t>
  </si>
  <si>
    <t>Porcentaje de actividades previstas en el Plan Institucional de Formación y Capacitación ejecutadas</t>
  </si>
  <si>
    <t>(No de actividades ejecutadas en el Plan de Capacitación durante el periodo de medición/ No de actividades programadas en el Plan de Capacitación) *100</t>
  </si>
  <si>
    <t>Porcentaje de las actividades previstas en el Plan de Trabajo Anual de Seguridad y Salud en el Trabajo ejecutadas</t>
  </si>
  <si>
    <t>(No de actividades ejecutadas en el Plan Anual en Seguridad y Salud en el Trabajo durante el periodo de medición / No de actividades programadas en el Plan Anual de Seguridad y Salud en el Trabajo) *100</t>
  </si>
  <si>
    <t>Porcentaje de ejecución al Plan de Adecuación y Sostenibilidad del MIPG</t>
  </si>
  <si>
    <t>(No. acciones ejecutadas del plan de adecuación y sostenibilidad de MIPG durante el periodo de medición / No. de acciones totales del plan de adecuación y sostenibilidad de MIPG)*100</t>
  </si>
  <si>
    <t>Porcentaje de solicitudes atendidas de acompañamiento a los procesos de la entidad para la formulacion de planes de mejoramiento derivados de las auditorias internas y externas.</t>
  </si>
  <si>
    <t xml:space="preserve">((No. de solicitudes de acompañamiento a la formulación de planes de mejoramiento atendidos / No. Total de solicitudes de acompañamiento recibidas)*100) </t>
  </si>
  <si>
    <t>Porcentaje de ejecución del Plan Institucional de Gestión Ambiental - PIGA 2022</t>
  </si>
  <si>
    <t>(No. de actividades ejecutadas del Plan de Acción del PIGA durante el periodo de medición / No. de actividades programadas del Plan de Acción del PIGA) * 100</t>
  </si>
  <si>
    <t xml:space="preserve">Correos electrónicos y/o evidencias de reuniones, comunicaciones internas, externas y/o informes  </t>
  </si>
  <si>
    <t xml:space="preserve">Porcentaje de documentos actualización asociados a riesgos </t>
  </si>
  <si>
    <t>(No. de documentos asociados a riesgos actualizados / No. de documentos asociados a riesgos a actualizar) * 100</t>
  </si>
  <si>
    <t>Porcentaje de información actualizada en el Botón de transparencia</t>
  </si>
  <si>
    <t>(No. de informes publicados en el período de medición / No. de informes a publicar en el periodo de medición)* 100</t>
  </si>
  <si>
    <t>(No de auditorias realizadas en el periodo de medición con informes emitidos/No de auditoria programados)*100</t>
  </si>
  <si>
    <t>Porcentaje de informes de seguimiento elaborados, remitidos y publicados de acuerdo con el Plan Anual de Auditoría aprobado.</t>
  </si>
  <si>
    <t>(No de Informes de seguimiento emitidos durante el periodo de medición / Número de Informes de seguimiento programados)*100</t>
  </si>
  <si>
    <t>(No de Informes reglamentarios emitidos durante el periodo de medición /Número de Informes reglamentarios programados)*100</t>
  </si>
  <si>
    <t>Ejecutar actividades de consultoría (asesoría y acompañamiento) requeridas, que contribuyan al mejoramiento de la gestión y desempeño de la entidad.</t>
  </si>
  <si>
    <t>Porcentaje de actividades de consultoría (asesoría y acompañamiento) ejecutadas, que contribuyan al mejoramiento de la gestión y desempeño de la entidad.</t>
  </si>
  <si>
    <t>(No de actividades de consultoría que contribuyan al mejoramiento de la gestión y desempeño de la entidad ejecutadas/No de actividades de consultoría que contribuyan al mejoramiento de la gestión y desempeño de la entidad requeridas) * 100</t>
  </si>
  <si>
    <t>Sumatoria de metros lineales de archivo tranferido dispuestos para consulta durante el periodo de medición</t>
  </si>
  <si>
    <t>Sumatoria de metros lineales de archivo intervenido y dispuesto para transferencia primaria</t>
  </si>
  <si>
    <t>Instrumentos actualizados y publicados</t>
  </si>
  <si>
    <t>Sumatoria de instrumentos actualizados y publicados</t>
  </si>
  <si>
    <t xml:space="preserve">Porcentje de implementación tercera fase de conservación documental </t>
  </si>
  <si>
    <t>No de actividades realizadas de la tercera fase de conservación documental durante el periodo de medición / No de actividades previstas en el cronograma de la tercera fase de conservación documental</t>
  </si>
  <si>
    <t>Porcentaje de implementación tercera fase de preservación a largo plazo</t>
  </si>
  <si>
    <t xml:space="preserve">No de actividades realizadas de la tercera fase de preservación a largo plazo durante el periodo de medición / No de actividades previstas en el cronograma de la tercera fase de preservación a largo plazo </t>
  </si>
  <si>
    <t>Informes de austeridad del gasto enviados al Concejo de Bogotá y entregados a la Oficina de Control Interno en los tiempos establecidos</t>
  </si>
  <si>
    <t xml:space="preserve">Sumatoria de informes de austeridad del gasto enviados </t>
  </si>
  <si>
    <t>Porcentaje de reportes extaridos del aplicativo de acuerdo con la necesidad de gestión</t>
  </si>
  <si>
    <t>(No de reportes extraidos del aplicativo / No de requerimientos de información para cubrir necesidad de gestión)</t>
  </si>
  <si>
    <t>Informes de identificación y actualización del inventario de la entidad elaborados</t>
  </si>
  <si>
    <t>Informes elaborados</t>
  </si>
  <si>
    <t>Sumatoria de los informes elaborados de la actualización del inventario físico</t>
  </si>
  <si>
    <t>Porcentaje de publicaciones de estados financieros de la entidad realizados</t>
  </si>
  <si>
    <t>No de publicaciones realizadas en la página web de estados financieros / No de publicaciones establecidas por la normatividad</t>
  </si>
  <si>
    <t>Porcentaje de reportes de información exogena presentados da la SDH</t>
  </si>
  <si>
    <t>No de informes enviados a la SHD / No de reportes a presetar de acuerdo con la normatividad vigente</t>
  </si>
  <si>
    <t xml:space="preserve">Porcentaje de CDP y CRP solicitados y emitidos </t>
  </si>
  <si>
    <t>No de CDP y CRP emitidos / No de CDP y CRP solicitados</t>
  </si>
  <si>
    <t>Porcentaje de reportes de  ejecución presupuestal elaborados y publicados.</t>
  </si>
  <si>
    <t>No de reportes publicados de ejecución presupuestal en la página web en el periodo de medición / 12</t>
  </si>
  <si>
    <t xml:space="preserve">Nombre: </t>
  </si>
  <si>
    <t>1.1</t>
  </si>
  <si>
    <t xml:space="preserve">Control Disciplinario Interno </t>
  </si>
  <si>
    <t>Realizar dos (2) jornadas de trabajo con las servidoras y servidores de la SDMujer sobre el cumplimiento de los deberes funcionales y la responsabilidad desde el punto de vista disciplinario y fiscal, con el fin afianzar los principios de transparencia, prevención y lucha contra la corrupción.</t>
  </si>
  <si>
    <t>Numero de  jornadas de trabajo con las servidoras y servidores de la SDMujer</t>
  </si>
  <si>
    <t>Jornadas</t>
  </si>
  <si>
    <t xml:space="preserve">Listado de asistencia </t>
  </si>
  <si>
    <t>1.2</t>
  </si>
  <si>
    <t xml:space="preserve">Numero de autos proferidos </t>
  </si>
  <si>
    <t xml:space="preserve">Autos </t>
  </si>
  <si>
    <t xml:space="preserve">Anual </t>
  </si>
  <si>
    <t>1.3</t>
  </si>
  <si>
    <t>Numero de jornadas de sensibilización</t>
  </si>
  <si>
    <t>1.4</t>
  </si>
  <si>
    <t xml:space="preserve">Llevar a cabo una semana de la Oficina de Control Interno Disciplinario </t>
  </si>
  <si>
    <t xml:space="preserve">Listados y encuestas de satisfaccion </t>
  </si>
  <si>
    <t xml:space="preserve">Dirección de Contratación </t>
  </si>
  <si>
    <t>Contrataciòn</t>
  </si>
  <si>
    <t>Desarrollo del 100% de los procesos radicados en la Dirección de Contratación, que cumplan con todos los requisitos definidos en la normativa vigente.</t>
  </si>
  <si>
    <t xml:space="preserve">Trimestral </t>
  </si>
  <si>
    <t>Porcentaje de contratos firmados y legalizados</t>
  </si>
  <si>
    <t>(No. de contratos firmados y legalizados / No. de solicitudes de contratación recibidas)*100 (peso porcentual del periodo)</t>
  </si>
  <si>
    <t>(No. de liquidaciones realizadas  /No. de soliciutdes liquidaciones radicadas ) * 100 (peso porcentual del periodo)</t>
  </si>
  <si>
    <t>Memorandos y/o correos remitidos a las dependencias.</t>
  </si>
  <si>
    <t>Atención a la Ciudadanía</t>
  </si>
  <si>
    <t>Actualizar el 100% de la información relacionada al proceso de Atención a la Ciudadanía en plataformas virtuales (Portal Web Institucional y Guía de Trámites y Servicios de la Alcaldía Mayor de Bogotá D.C.).</t>
  </si>
  <si>
    <t>Porcentaje de actualizaciones de la información relacionada al proceso de Atención a la Ciudadanía en plataformas virtuales</t>
  </si>
  <si>
    <t>Evidencias de actualización de la Información relacionada al proceso de Atención a la Ciudadanía en plataformas virtuales</t>
  </si>
  <si>
    <t>Participar en Ferias de Servicio a la Ciudadanía, programadas por la Secretaría General de Bogotá D.C. u otras entidades distritales, y priorizadas por el proceso de Atención a la Ciudadanía.</t>
  </si>
  <si>
    <t>Registros de participaciones en Ferias de Servicio a la Ciudadanía</t>
  </si>
  <si>
    <t>Desarrollar actividades para evaluar el cumplimiento de los aspectos de accesibilidad al medio físico en los puntos de atención a la ciudadanía.</t>
  </si>
  <si>
    <t>Evidencias del desarrollo de sensibilizaciones en temas de atención a la ciudadanía y gestión de peticiones ciudadanas</t>
  </si>
  <si>
    <t>Difundir mínimo 10 piezas comunicacionales para sensibilizar a las servidoras/es y contratistas en temas de atención a la ciudadanía y gestión de peticiones ciudadanas.</t>
  </si>
  <si>
    <t>Realizar el seguimiento y actualización a la documentación asociada al proceso de atención a la ciudadanía de acuerdo con la normatividad vigente.</t>
  </si>
  <si>
    <t>Recibir, registrar, asignar y hacer seguimiento a la gestión de las peticiones ciudadanas (PQRS) y al manejo del Sistema Distrital para la Gestión de Peticiones Ciudadanas, Bogotá Te Escucha.</t>
  </si>
  <si>
    <t>Reportes de gestión de las peticiones ciudadanas (PQRS) en la Secretaría Distrital de la Mujer</t>
  </si>
  <si>
    <t>Participar en los espacios de articulación interinstitucional y promoción de la cooperación e intercambio de conocimientos en temas de atención a la ciudadanía de la Red Distrital de Quejas y Reclamos (Veeduría Distrital), Secretaría General de la Alcaldía Mayor de Bogotá, y otras entidades distritales y nacionales.</t>
  </si>
  <si>
    <t>Adoptar al 100% las sugerencias relacionadas con la emisión de respuestas y la operatividad del Sistema Distrital para la Gestión de Peticiones Ciudadanas, Bogotá Te Escucha, remitidas desde la Dirección Distrital de Calidad del Servicio de la Secretaría General de la Alcaldía Mayor de Bogotá.</t>
  </si>
  <si>
    <t>Elaborar informes de seguimiento a la gestión de las peticiones ciudadanas y a la gestión del proceso de Atención a la Ciudadanía.</t>
  </si>
  <si>
    <t>Medir la satisfacción de la ciudadanía con respecto a la atención y retroalimentar sus resultados.</t>
  </si>
  <si>
    <t xml:space="preserve"> Firma:</t>
  </si>
  <si>
    <t>APROBÓ</t>
  </si>
  <si>
    <t xml:space="preserve">Firma: </t>
  </si>
  <si>
    <t>REVISIÓN OFICINA ASESORA DE PLANEACIÓN</t>
  </si>
  <si>
    <t xml:space="preserve"> Firmas:</t>
  </si>
  <si>
    <t>Nombre: Zareth Ivana Doncel Baracaldo</t>
  </si>
  <si>
    <t>Nombre: Catalina Campos Romero</t>
  </si>
  <si>
    <t>Cargo: Líder Técnico.Contratista OAP</t>
  </si>
  <si>
    <t>x</t>
  </si>
  <si>
    <t>Direccionamiento Estratégico</t>
  </si>
  <si>
    <t>Cargo: Contratista - Lideresa Técnica</t>
  </si>
  <si>
    <t>Contratación</t>
  </si>
  <si>
    <t xml:space="preserve">Porcentaje de estudios previos (procesos precontractuales) revisados </t>
  </si>
  <si>
    <t>(No. de estudios previos revisados en el periodo de medición / No. de estudios  previos recibidos en el periodo de medición)</t>
  </si>
  <si>
    <t>Estudios previos recibidos para revisión 
Estudios previos revisados remitidos al área solicitante</t>
  </si>
  <si>
    <r>
      <t xml:space="preserve">Minutas (Secop II) de los Contratos Electrónicos y Minutas (Secop I) cuando aplique
</t>
    </r>
    <r>
      <rPr>
        <sz val="11"/>
        <color indexed="10"/>
        <rFont val="Times New Roman"/>
        <family val="1"/>
      </rPr>
      <t>Actas de inicio?</t>
    </r>
  </si>
  <si>
    <t>Porcentaje de procesos con pliegos de condiciones elaborados y publicados</t>
  </si>
  <si>
    <t>(No. de  pliegos de condiciones elabrorados y publicados / No. de estudios previos y anexos técnicos radicados para elaboración de pliego de condiciones)*100 (peso porcentual del periodo)</t>
  </si>
  <si>
    <t xml:space="preserve">Solicitudes de contratación radicadas
Pliegos publicados en SECOP </t>
  </si>
  <si>
    <t>Porcentaje de informes de seguimiento al PAABS elaborados y presentados</t>
  </si>
  <si>
    <t>(Numero de informes de seguimiento al PAABS elaborados y presentados en el periodo de medición/ Numero total de informes de seguimiento al PAABS a elaborar en la vigencia) * 100</t>
  </si>
  <si>
    <t>Informes de seguimiento al PAABS
Correos electrónicos 
Actas de reuniones de seguimiento.</t>
  </si>
  <si>
    <t xml:space="preserve">Porcentaje de respuestas a requerimientos emitidas. </t>
  </si>
  <si>
    <t>(No. De respuestas a requerimientos emitidas o expedidas / No. de requerimientos recibidos)*100 (peso porcentual del periodo)</t>
  </si>
  <si>
    <t xml:space="preserve">Correos, oficios o memorandos con respuestas emitidas
</t>
  </si>
  <si>
    <t>Porcentaje de capacitaciones y/o socializaciones sobre procesos de contratación realizadas</t>
  </si>
  <si>
    <t>(Número de capacitaciones y/o sensibilizaciones realizadas en el periodo de medición/4)*100</t>
  </si>
  <si>
    <t>Actas
Grabaciones  
Listados de asistencia</t>
  </si>
  <si>
    <t>Porcentaje de contratos y/o convenios liquidados</t>
  </si>
  <si>
    <t>Solicitudes de liquidación liquidadas
Actas de liquidación realizadas y publicadas en SECOP</t>
  </si>
  <si>
    <t>Porcentaje de alertas generadas de estado y fecha límite para trámite de liquidación de contratos y/o convenios</t>
  </si>
  <si>
    <t>(No. de alertas generadas / No. de alertas identificadas)</t>
  </si>
  <si>
    <t>(No de actualizaciones desarrolladas en plataformas virtuales/No de actualizaciones programadas o solicitadas en plataformas virtuales)*100*(peso ponderado del periodo de medición)</t>
  </si>
  <si>
    <t>Porcentaje de ferias de servicio a la ciudadanía con participación de la SDMujer</t>
  </si>
  <si>
    <t>(No de ferias de servicio a la ciudadanía con participación de la SDMujer/No de ferias de servicio a la ciudadanía programadas o solicitadas)*100*porcentaje de ponderación del periodo</t>
  </si>
  <si>
    <t xml:space="preserve">Desarrollo de actividades para evaluar el cumplimiento de los aspectos de accesibilidad al medio físico en los puntos de atención a la ciudadanía </t>
  </si>
  <si>
    <t>Número</t>
  </si>
  <si>
    <t>Número de informes de seguimiento</t>
  </si>
  <si>
    <t>Anual</t>
  </si>
  <si>
    <t xml:space="preserve">Informe de seguimiento al desarrollo de actividades para evaluar el cumplimiento de los aspectos de accesibilidad al medio físico en los puntos de atención a la ciudadanía </t>
  </si>
  <si>
    <t xml:space="preserve">Desarrollar mínimo 12 sensibilizaciones a servidoras/es y contratistas en temas de atención a la ciudadanía y gestión de peticiones ciudadanas. </t>
  </si>
  <si>
    <t>Número de sensibilizaciones a servidoras/es y contratistas en temas de atención a la ciudadanía y gestión de peticiones ciudadanas realizadas</t>
  </si>
  <si>
    <t>No de sensibilizaciones en temas de atención a la ciudadanía realizadas en el periodo de medición</t>
  </si>
  <si>
    <t>Número de piezas comunicacionales para sensibilizar a las servidoras/es y contratistas en temas de atención a la ciudadanía y gestión de peticiones ciudadanas difundidas</t>
  </si>
  <si>
    <t>No de piezas de comunicación difundidas para sensibilizar a las servidoras/es y contratistas en temas de atención a la ciudadanía y gestión de peticiones ciudadanas en el periodo de medición</t>
  </si>
  <si>
    <t>Correos electrónicos
Boletinas</t>
  </si>
  <si>
    <t>Porcentaje de avance en la ejecución de las actividades programadas para el seguimiento y actualización a la documentación del proceso de atención a la ciudadanía.</t>
  </si>
  <si>
    <t>(Número de actividades de seguimiento a la documentación realizadas en el periodo de medición/Número de actividades programadas o solicitadas de seguimiento a la documentación)*100</t>
  </si>
  <si>
    <t>Reportes de las actividades de seguimiento realizadas</t>
  </si>
  <si>
    <t>Porcentaje de respuestas peticiones ciudadanas con respuesta oportuna de acuerdo con la normatividad vigente</t>
  </si>
  <si>
    <t>(No de peticiones ciudadanas atendidas oportunamente/No de peticiones ciudadana recibidas)</t>
  </si>
  <si>
    <t>Porcentaje de espacios de articulación interinstitucional y promoción de la cooperación e intercambio de conocimientos en temas de atención a la ciudadanía con participación de la SDMujer</t>
  </si>
  <si>
    <t>(Número de espacios de articulación interinstitucional con participación de la SDMujer en el periodo de medición/Número de espacios de articulación interinstitucional participaciones programados Red Distrital de Quejas y Reclamos (Veeduría Distrital), Secretaría General de la Alcaldía Mayor de Bogotá, y otras entidades distritales y nacionales.)</t>
  </si>
  <si>
    <t>Listados de asistencia</t>
  </si>
  <si>
    <t>Reporte del seguimiento de la gestión realizada frente a las sugerencias de la Secretaría General de la Alcaldía Mayor de Bogotá relacionadas con la emisión de respuestas y la operatividad del Sistema Bogotá Te Escucha adoptadas</t>
  </si>
  <si>
    <t>No de Reporte del seguimiento de la gestión realizada frente a las sugerencias de la Secretaría General de la Alcaldía Mayor de Bogotá relacionadas con la emisión de respuestas y la operatividad del Sistema Bogotá Te Escucha adoptadas</t>
  </si>
  <si>
    <t xml:space="preserve">Reportes de seguimiento a las sugerencias recibidas </t>
  </si>
  <si>
    <t>Porcentaje de informes de seguimiento a la Atención a la Ciudadanía elaborados</t>
  </si>
  <si>
    <t>(No de informes de seguimiento a la Atención a la Ciudadanía elaborados/ No de informes de seguimiento a la Atención a la Ciudadanía programados para la vigencia)*100</t>
  </si>
  <si>
    <t xml:space="preserve">Informes de seguimiento </t>
  </si>
  <si>
    <t>Informes de medición de la satisfacción ciudadana con respecto a la atención de la SDMujer elaborados</t>
  </si>
  <si>
    <t>No de informes de medición de la satisfacción de la ciudadanía elaborados</t>
  </si>
  <si>
    <t xml:space="preserve">Informes de medición de la satisfacción de la cuidadanía </t>
  </si>
  <si>
    <t xml:space="preserve">Brindar asesoría jurídica dentro del marco de sus competencias a la Secretaría conforme a la normatividad vigente. </t>
  </si>
  <si>
    <t>Gestión Jurídica</t>
  </si>
  <si>
    <t xml:space="preserve"> Actividad 1: Expedir los conceptos jurídicos requeridos en el marco de la gestión institucional para crear unidad de criterio en la interpretación, aplicación e implementación de las disposiciones normativas y responder los derechos de petición a que hubiere lugar en ejercicio de sus funciones.</t>
  </si>
  <si>
    <t>Porcentaje de conceptos jurídicos emitidos y/o derechos de petición, atendidos</t>
  </si>
  <si>
    <t>(No. de conceptos jurídicos emitidos y/o derechos de petición atendidos / No. de conceptos jurídicos emitidos y/o derechos de petición requeridos)*100</t>
  </si>
  <si>
    <t>Conceptos jurídicos - respuestas a derechos de petición</t>
  </si>
  <si>
    <t>Actividad 2: Proyectar, analizar  y conceptuar acerca de la viabilidad jurídica de los proyectos de ley, de acuerdo y demás actos administrativos</t>
  </si>
  <si>
    <t>Porcentaje de proyectos de ley y/o de Acuerdo y Actos administrativos analizados</t>
  </si>
  <si>
    <t xml:space="preserve">(No. de proyectos de ley y/o de Acuerdos, conceptuados /No. Proyectos de ley y/o de acuerdo, requeridos)*100*porcentaje de ponderación del periodo </t>
  </si>
  <si>
    <t>Comentarios a Proyectos de ley y/o acuerdo</t>
  </si>
  <si>
    <t>Actividad 3:Ejercer y orientar la defensa judicial de la Secretaría, representándola judicial y extrajudicialmente en los procesos y demás acciones legales que se instauren en su contra o que esta deba promover de conformidad con los lineamientos legales.</t>
  </si>
  <si>
    <t>Porcentaje de casos en representación judicial con actuaciones y respuestas realizadas en el marco del ejerccicio de defensa y representación judicial de la entidad</t>
  </si>
  <si>
    <t>constante</t>
  </si>
  <si>
    <t>(No. de actuaciones y respuestas realizadas en el marco del ejercicio de la defensa y representación judicial de la entidad, atendidos /No. de actuaciones en el marco de la representación judicial, requeridos)*100</t>
  </si>
  <si>
    <t>Contestación de demandas,  y de acciones constitucionales y actuacioens judicales</t>
  </si>
  <si>
    <t>Actividad 4: Estudiar y proyectar las providencias y fallos que deba proferir la (el) Secretaria (o) en segunda instancia en los procesos disciplinarios contra las servidoras y servidores públicos de la Entidad.</t>
  </si>
  <si>
    <t>Porcentaje de fallos en segunda instancia sustanciados</t>
  </si>
  <si>
    <t>(No. de fallos en segunda instancia, sustanciados / No. de fallos en segunda instancia, solicitados)*100</t>
  </si>
  <si>
    <t>Actos administrativos de  segunda instancia</t>
  </si>
  <si>
    <t>Actividad 5: Efectuar la revisión y ajuste desde la competencia normativa  y consolidación de las respuestas a Proposiciones</t>
  </si>
  <si>
    <t>Porcentaje de proposiciones con respuestas consolidadas</t>
  </si>
  <si>
    <t>(No. de proposiciones atendidas /No. de proposiciones recibidas)*100</t>
  </si>
  <si>
    <t>Respuesta a Proposiciones</t>
  </si>
  <si>
    <t>Actividad 6: Analizar y emitir conceptos de los casos que le sean asignados a la OAJ en el marco del Comité de Enlaces de la Estrategia Justicia de Género</t>
  </si>
  <si>
    <t>Porcentaje de casos asignados a la OAJ en el marco del Comité de Enlaces de Justicia de género analizados</t>
  </si>
  <si>
    <t>(No. de casos estudiados  / No. de casos asignados a la OAJ en el marco del Comité de Enlaces de Justicia de Género )*100</t>
  </si>
  <si>
    <t>Acta de Asistencia al Comité - Casos analizados por la OAJ</t>
  </si>
  <si>
    <t>Actividad 7:Ejercer la Secretaría Técnica para apoyar la labor del Comité de Conciliación de la Entidad.</t>
  </si>
  <si>
    <t>Sesiones realizadas del Comité de Conciliación de conformidad con el marco legal.</t>
  </si>
  <si>
    <t>(No. de sesiones del Comité de Conciliación realizadas en el periodo de medición / No. de sesiones del Comité programadas para la vigencia)*100</t>
  </si>
  <si>
    <t>Actas del Comité de Conciliación</t>
  </si>
  <si>
    <t>Nombre: Claudia González Alfonso</t>
  </si>
  <si>
    <t>Cargo: Contratista DGAF</t>
  </si>
  <si>
    <t>Nombre: Ana Rocío Murcia Gómez</t>
  </si>
  <si>
    <t>Cargo: Directora de Gestión Administrativa y Financiera</t>
  </si>
  <si>
    <t>Nombre: Mario Alejandro Mayorga Rodríguez</t>
  </si>
  <si>
    <t>Cargo: Profesional Especializado-Lider Técnico</t>
  </si>
  <si>
    <t>Cargo: Contratista-Oficina Asesora de Planeación</t>
  </si>
  <si>
    <t xml:space="preserve">Nombre: Diana Milena Blanco Jaimes </t>
  </si>
  <si>
    <t>Nombre: Laura Marcela Tami Leal</t>
  </si>
  <si>
    <t>Cargo: Subsecretaria de Gestión Corporativa</t>
  </si>
  <si>
    <t>Nombre: Luz Amparo Macías Quintana</t>
  </si>
  <si>
    <t>Cargo: Contratista - Subsecretaria de Gestión Corporativa</t>
  </si>
  <si>
    <t>Nombre: Diego Andrés Pedraza Peña</t>
  </si>
  <si>
    <t>Nombre: Luis Guillermo Flechas Salcedo</t>
  </si>
  <si>
    <t>Nombre:  Jennifer Lorena Moreno Arcila</t>
  </si>
  <si>
    <t>Cargo: Abogada - Contratista Dirección de Contratación</t>
  </si>
  <si>
    <t>Cargo: Jefe Oficina Asesora Jurídica</t>
  </si>
  <si>
    <t>Nombre: Kelly Carolina Morantes Pérez</t>
  </si>
  <si>
    <t xml:space="preserve">Cargo: Profesional Especializado </t>
  </si>
  <si>
    <t>Informe semestral de las decisones de fondo que son proferidas por la OCDI Sdmujer</t>
  </si>
  <si>
    <t xml:space="preserve">Cargo: Gerenta de Proyecto - Jefa Oficina Asesora de Planeación </t>
  </si>
  <si>
    <t>Nombre: Sonia Orjuela Perilla</t>
  </si>
  <si>
    <t>Cargo: Contratista - Oficina Asesora de Planeación</t>
  </si>
  <si>
    <t>Nombre: Marily Andrea Ballen Gómez</t>
  </si>
  <si>
    <t>Cargo: Directora De Talento Humano</t>
  </si>
  <si>
    <t>Nombre: Andrea Milena Parada Ortiz</t>
  </si>
  <si>
    <t>Cargo: Profesional Universitario</t>
  </si>
  <si>
    <t>Nombre: Monica Libia De la cruz Villota</t>
  </si>
  <si>
    <t>Cargo: Jefa Oficina de Control Interno</t>
  </si>
  <si>
    <t>Nombre: Angela Johanna Márquez Mora</t>
  </si>
  <si>
    <t>Nombre: Nombre: Nidia Lucero Clavijo Rozo</t>
  </si>
  <si>
    <t>Nombre: Erika de Lourdes Cervantes Linero</t>
  </si>
  <si>
    <t>Cargo: Jefe de Oficina de Control Interno Disciplinario</t>
  </si>
  <si>
    <t>Cargo: Director de Contratación</t>
  </si>
  <si>
    <t xml:space="preserve">Cargo:  </t>
  </si>
  <si>
    <t>Nombre: Andrea Catalina Zota Berna</t>
  </si>
  <si>
    <t xml:space="preserve">Expedir cincuenta (50) decisiones de fondo dentro de los procesos disciplinarios iniciados en 2016, 2017, 2018, 2019, 2020, 2021 y 2022 </t>
  </si>
  <si>
    <t>Informe semestral soportado a traves de una matriz de las decisones de fondo que son proferidas por la OCDI Sdmujer</t>
  </si>
  <si>
    <t xml:space="preserve">Adelantar 10 jornadas de sensibilización a servidoras y contratistas de la SDMujer a fin de lograr una mayor visualizacion de la OCDI ante la entidad </t>
  </si>
  <si>
    <t>Informe bimestral de las diferentes jornadas adelantadas por la OCDI SDMujer</t>
  </si>
  <si>
    <t>Bimestral</t>
  </si>
  <si>
    <t xml:space="preserve">Semana de la Oficina de Control Interno Disciplinario </t>
  </si>
  <si>
    <t xml:space="preserve">Jornada de la semana de la Oficina de Control Interno Disciplinario </t>
  </si>
  <si>
    <t>META</t>
  </si>
  <si>
    <t>OBLIGACIONES</t>
  </si>
  <si>
    <t>VIGENCIA</t>
  </si>
  <si>
    <t>RESERVA</t>
  </si>
  <si>
    <t>ANULACIONES</t>
  </si>
  <si>
    <t>RES DEF</t>
  </si>
  <si>
    <t>Programcio de compromisos valor consituid y liberaciones</t>
  </si>
  <si>
    <t>Solo liberaciones</t>
  </si>
  <si>
    <t>PROGRAMACION COMPRO</t>
  </si>
  <si>
    <t xml:space="preserve">Se esta progranando para ser llevado a cabo a mitad de año </t>
  </si>
  <si>
    <t>De acuerdo a la reasignación procesal adelantada en el mes de enero de 2022 se ha logrado adelantar una buena gestión en relación con las decisiones de fondo dentro de los expedientes activos de 2016 a 2022</t>
  </si>
  <si>
    <t>En cuanto a las jornadas descritas en la meta se solicitó a cada dependencia un elance para poder programar las jornadas jornadas de acuerdo con el tiempo y las necesidades de cada dependencia, para ello se solicitó la designación de los enlaces mediante memorando 3-2022-001820, ya contamos con el listado de enlace el cual se adjunta como evidencia en el informe del mes de abril de 2022 y el 25 de abril de 2022 se llevó a cabo reunión con los enlaces para tratar los temas relacionados con la prgramación de las jornadas de prevención (cronogramas y tematicas)</t>
  </si>
  <si>
    <t>Se realizó reuniones de seguimiento a los proyectos del PETI con el equipo de trabajo de Gestión Tecnológica, cuyo objetivo fue verificar el avance de las actividades y las evidencias de ejecución, actualizar los porcentajes de avance, e identificar los pendientes.
Se realizó reunión de Líneas de Defensa realizada desde Secretaría General por Nohora Carrasco, en la cual se abordó los temas relacionados con Seguridad de la Información y fueron incluidos en el instrumento de seguimiento.</t>
  </si>
  <si>
    <t>Se realizó reunión para gestionar un piloto, frente a la metodología de riesgos de seguridad - proceso de planeación y gestión.
Se realizó reunión con el equipo de trabajo de la DGAF, cuyo objetivo fue validar la definición de lineamientos de ingreso y salida de equipos de cómputo de las instalaciones de la entidad.
Se realizó reunión de seguimiento al Plan de Tratamiento de Riesgos de Seguridad de la Información con el equipo MIPG y la jefe de la OAP
Se realizó reunión de seguimiento al Plan de Seguridad de la Información con el equipo MIPG y la jefe de la OAP.
Se realizó seguimiento a los riesgos de gestión y corrupción del proceso de Gestión Tecnológica con el equipo de trabajo y la jefa de la OAP, se verificó el acta correspondiente y se ajustó acorde a las sugerencias del equipo de trabajo.
Se realizó actualización del Manual de políticas específicas de seguridad, para revisión y observaciones</t>
  </si>
  <si>
    <t>Se cuenta con 4.285 suscripciones de productos con Microsoft, incluyendo las power BI, de las cuales se están utilizando 4.175 (97% de utilización).
Se abrio el proceso en Colombia compra eficiente No. 129401 de licencias de Microsoft.
Se programaron capacitaciones de apropiación de las herramientas de microsoft 365 para el mes de mayo
Se realizo reunión de apropiación de la herramienta Yammer con la dirección de territorialización.</t>
  </si>
  <si>
    <t>Se tramitaron los desembolsos de las ordenes de compra  83694 - 83695  de adquisición de equipos de cómputo.
Se radicaron los procesos ante contratación de: Licenciamiento adobe, celulares(adjudicado), firmas electrónicas, SSL, oracle Cloud (orden de compra),herramienta de desarrollo, mantenimiento de aire (ajuste de anexo técnico)
 Los procesos de: DLP se encuentra en respuesta a observaciones, adición de Kawak (revisión de abogada) y UPS (revisión de contratación)
Por solicitud de contratación se cambiaron los estudios previos de comunicaciones convergentes de licitación publica a acuerdo marco y se van a dividir los procesos entre subasta y acuerdo marco.
Se recibio  a satisfacción contrato 860 nodo de hiperconvergencia, se realiza facturación en el mes de mayo.
Se aprobó adición de 2 meses con ETB hasta 30 de junio de 2022.
Se entregaron equipos de cómputo  a funcionarios y contratistas.
Se aprobó prorroga del contrato 860 hasta el 31 de agosto de 2022.</t>
  </si>
  <si>
    <t xml:space="preserve">En el mes de abril se recibieron 524 requerimientos de los cuales se atendieron en el mes 467 quedando pendiente 57 para ser atendidos en el mes de mayo, debido a su complejidad. 
 </t>
  </si>
  <si>
    <t xml:space="preserve">Se radico ante la dirección de contratación el proceso 139 de mantenimiento de aire y se encuentra en revisión el proceso de UPS </t>
  </si>
  <si>
    <t>Se realizó el alistamiento de maquina en los servidores de Oracle para el formulario del sistema de cuidado SIDICU</t>
  </si>
  <si>
    <t xml:space="preserve">Se atendieron  446 requerimientos de soporte , 22 actualizaciones al aplicativo, 1 requerimiento adicional para consolidación y descargue.
A la fecha se han atendido 533 requerimientos, relacionados con soporte a la página Web, los cuales corresponden a actualización de contenido y de funcionalidades.
Se realizo actualización de inventarios documentales FUID .
sSe esta realizando la integración  del sistema de inventarios y almacén SAE-SAI.
Se realizaron ajustes al formulario para el reporte del Decreto 332 de 2020.
</t>
  </si>
  <si>
    <t>El porcentaje de ejecución se encuentra en un 80% debido a que el proceso se encuentra aperturado en Colombia Compra eficiente para asignación</t>
  </si>
  <si>
    <t>el contrato 541 de 2021 de Microsoft se encuentra vigente hasta el  30  de abril por ende se cuenta con las licencias activas a esta fecha.</t>
  </si>
  <si>
    <t>Los requerimientos pendientes se atienden a principio de mes debido a que por su complejidad requieren mas tiempo para ser solucionados, la mayoria de casos pendiente son de SIMISIONAL  y estos requieren de mayor tiempo para su cierre</t>
  </si>
  <si>
    <t>Continuar realizando seguimiento  al ciere de casos en el momento de su atención</t>
  </si>
  <si>
    <t xml:space="preserve">Se realizó reunión de Líneas de Defensa realizada desde Secretaría General por Nohora Carrasco, en la cual se abordó los temas relacionados con Seguridad de la Información y fueron incluidos en el instrumento de seguimiento.
Se realizó reunión para gestionar un piloto, frente a la metodología de riesgos de seguridad - proceso de planeación y gestión.
Se realizó reunión con el equipo de trabajo de la DGAF, cuyo objetivo fue validar la definición de lineamientos de ingreso y salida de equipos de cómputo de las instalaciones de la entidad.
Se realizó reunión de seguimiento al Plan de Tratamiento de Riesgos de Seguridad de la Información con el equipo MIPG y la jefe de la OAP
Se realizó reunión de seguimiento al Plan de Seguridad de la Información con el equipo MIPG y la jefe de la OAP.
Se realizó seguimiento a los riesgos de gestión y corrupción del proceso de Gestión Tecnológica con el equipo de trabajo y la jefa de la OAP, se verificó el acta correspondiente y se ajustó acorde a las sugerencias del equipo de trabajo.
Se realizó actualización del Manual de políticas específicas de seguridad, para revisión y observaciones
Se realizó reuniones de seguimiento a los proyectos del PETI con el equipo de trabajo de Gestión Tecnológica, cuyo objetivo fue verificar el avance de las actividades y las evidencias de ejecución, actualizar los porcentajes de avance, e identificar los pendientes.Se realizó revisión de la política de seguridad para realizar actualización 
Se proyectó el manual de gestión de riesgos de seguridad de la información </t>
  </si>
  <si>
    <t>Se realizó reunión de Líneas de Defensa realizada desde Secretaría General por Nohora Carrasco, en la cual se abordó los temas relacionados con Seguridad de la Información y fueron incluidos en el instrumento de seguimiento.
Se realizó reunión para gestionar un piloto, frente a la metodología de riesgos de seguridad - proceso de planeación y gestión.
Se realizó reunión con el equipo de trabajo de la DGAF, cuyo objetivo fue validar la definición de lineamientos de ingreso y salida de equipos de cómputo de las instalaciones de la entidad.
Se realizó reunión de seguimiento al Plan de Tratamiento de Riesgos de Seguridad de la Información con el equipo MIPG y la jefe de la OAP
Se realizó reunión de seguimiento al Plan de Seguridad de la Información con el equipo MIPG y la jefe de la OAP.
Se realizó seguimiento a los riesgos de gestión y corrupción del proceso de Gestión Tecnológica con el equipo de trabajo y la jefa de la OAP, se verificó el acta correspondiente y se ajustó acorde a las sugerencias del equipo de trabajo.
Se realizó actualización del Manual de políticas específicas de seguridad, para revisión y observaciones
Se realizó reuniones de seguimiento a los proyectos del PETI con el equipo de trabajo de Gestión Tecnológica, cuyo objetivo fue verificar el avance de las actividades y las evidencias de ejecución, actualizar los porcentajes de avance, e identificar los pendientes.</t>
  </si>
  <si>
    <r>
      <t xml:space="preserve">Se atendieron  446 requerimientos de soporte , 22 actualizaciones al aplicativo, 1 requerimiento adicional para consolidación y descargue.
</t>
    </r>
    <r>
      <rPr>
        <sz val="11"/>
        <rFont val="Times New Roman"/>
        <family val="1"/>
      </rPr>
      <t xml:space="preserve">A la fecha se han atendido 533 requerimientos, relacionados con soporte a la página Web, los cuales corresponden a actualización de contenido y de funcionalidades.
</t>
    </r>
    <r>
      <rPr>
        <sz val="11"/>
        <color indexed="8"/>
        <rFont val="Times New Roman"/>
        <family val="1"/>
      </rPr>
      <t xml:space="preserve">Se realizo actualización de inventarios documentales FUID .
sSe esta realizando la integración  del sistema de inventarios y almacén SAE-SAI.
Se realizaron ajustes al formulario para el reporte del Decreto 332 de 2020.
Se realizó el alistamiento de maquina en los servidores de Oracle para el formulario del sistema de cuidado SIDICU
</t>
    </r>
  </si>
  <si>
    <t xml:space="preserve">AUDITORIAS INTERNAS, Se dio cierre a las Auditorias a los procesos de Territorialización de la Política Pública y Gestión del Conocimiento OMEG mediante la publicación de los informes finales de auditoria en pág web y se dio a conocer con rad. 3-2022-001848 (04.04.22) y 3-2022-001888 (06.04.22). Además, se enviaron los memorandos de anuncio de inicio de auditoría para los procesos de Gestión Jurídica rad. 3-2022-002062 (26.04.22) y Gestión del Conocimiento CIDigital rad. 3-2022-002063 (26.04.22). </t>
  </si>
  <si>
    <t>SEGUIMIENTOS, se elaboró el seguimiento a las acciones de mejora para los planes de mejoramiento institucionales de lo cual se envió informe final a los procesos responsables mediante rad. 3-2022-001965 (13.04.2022) para internos con anexo del estado de acciones, se realizó un alcance al informe a través rad. 3-2022-002111 (28.04.22) con anexo correspondiente y con ocasión de la revisión se enviaron memorandos de reiteración para formulación de acciones de mejora con rad. 3-2022-002042 (25.04.22) y 3-2022-002131 (29.04.22), además se solicito reformulación de acciones con rad. 3-2022-002043, 44 y 45 respectivamente del (25.04.22). Para segto a PMExternos se dio a conocer informe final con rad. 3-2022-002126 del 29.04.2022, con anexo sobre ejecución de acciones para auditorías externas. Para el Segto Ejecución Presupuestal y de pagos se reiteró a la OAP la solicitud de información para elaboración del informe final con rad. 3-2022-001841 (04.04.2022).</t>
  </si>
  <si>
    <t>INF. REGLAMENTARIOS, se elaboró el seguimiento de Austeridad del Gasto 1 Trim 2022, del cual se envió informe preliminar con rad. 3-2022-002092 (28.04.22). Para el Segto PAAC 1 Cuatrim se inició la etapa de planeación mediante solicitud de información con rad. 3-2022-2046 (25.04.22)</t>
  </si>
  <si>
    <t>ASESORIAS: Mesa de trabajo con OAP del 20.04.2022 para asesoría en Política de Riesgos, participación en mesa de trabajo Enlaces MIPG 08.04.22, se llevó a cabo la capacitación de enlaces MIPG con OAP el 22.04.22, se realizó la invitación mediante rad. 3-2022-001945 (11.04.22), asesorías en 03 mesas de trabajo líneas de defensa procesos GContractual y GTecnológica del 04.04.22 y 08.04.22. La OCI llevó a cabo la secretaria técnica del CICCI en sesión del día 22 de abril de 2022.</t>
  </si>
  <si>
    <t>El PAA se ha ejecutado así: AUD INTERNAS, Cierre Auditorias a los procesos de Territorialización Política Pública y GConocimiento-OMEG con publicación inf.finales en pág web y se socializó con rad. 3-2022-001848 (04.04.22) y 3-2022-001888 (06.04.22). Además, se enviaron memos de inicio de auditoría para GJurídica rad. 3-2022-002062 (26.04.22) y GConocimiento-CIDigital rad. 3-2022-002063 (26.04.22).  REGLAMENTARIOS, se elaboró segto Austeridad Gasto 1 Trim 2022, del cual se envió inf. preliminar rad. 3-2022-002092 (28.04.22). Para el Segto PAAC 1 Cuatrim se inició etapa de planeación con solicitud de información rad. 3-2022-2046 (25.04.22). SEGUIMIENTOS, se elaboró seguimiento acciones de mejora para planes de mejoramiento institucional, de lo cual se envió inf. final a procesos responsables con rad. 3-2022-001965 (13.04.22) para internos con anexo del estado de acciones, se realizó un alcance al informe a través rad. 3-2022-002111 (28.04.22) con anexo correspondiente y con ocasión de la revisión se envió reiteración para formulación de acciones de mejora con rad. 3-2022-002042 (25.04.22) y 3-2022-002131 (29.04.22).  Además se solicitó reformulación de acciones PMI con rad. 3-2022-002043, 44 y 45 respectivamente del (25.04.22). Para segto a PMExternos se publicó inf. final con rad. 3-2022-002126 (29.04.22) y anexo con ejecución de acciones.Para el Segto Ejec. Presupuestal y Pagos se reiteró a OAP, solicitud de información con rad. 3-2022-001841 (04.04.22). ASESORIAS: Mesa de trabajo con OAP (20.04.22) para asesoría en Política de Riesgos, participación en mesa de trabajo Enlaces MIPG 08.04.22, se llevó a cabo la capacitación de enlaces MIPG con OAP de lo cual se realizó la invitación mediante rad. 3-2022-001945 (11.04.22) para su desarrollo el día 22.04.22, asesorías en 03 mesas de trabajo líneas de defensa procesos GContractual y GTecnológica del 04.04.22 y 08.04.22. La OCI llevó a cabo la secretaria técnica del CICCI en sesión (22.04.22).</t>
  </si>
  <si>
    <t xml:space="preserve">Desde la Subsecretaría de Gestión Corporativa, en el marco del proyecto de inversión 7662, con corte al mes de abril  de  2022, se llevaron las siguientes actividades : 1. Revisión de minutas y certificaciones de contratos con objetos iguales, previa revisión de los soportes .  2. Revisión y aprobación en el SECOP II  de contratos de Prestación de Servicios Profesionales y de Apoyo a la Gestión suscritos por la SDMujer.  3. Revisión de las respuestas de las observaciones de los pliegos de condiciones de los procesos que adelanta la entidad   4. Seguimiento al PAAC  y a los  riesgos asociados a los  procesos que hacen parte de la Subcorporativa.  5.  Elaboración y publicación del informe mensual (Enero, febrero, y marzo 2022) y trimestral (1er trimestre de 2022) de seguimiento a la gestión de PQRS y atención a la ciudadanía.   6. Consolidación, rendición y publicación de la cuenta mensual de diciembre 2021, enero, febrero y marzo de 2022 en la plataforma Sivicof.  7.  Respuesta a requerimientos a Órganos de Control.   8. Revisión de gestión de pagos sobre cuentas registradas por contratistas y proveedores. 9.  Apoyo a las áreas técnicas en aspectos financieros de la contratación.  10. Apoyo en la revisón de actos administrativos                                                                                                                                                                                                                                                                                                                                                                                                                                                                                                                                                                                                                                                                                                                                                               </t>
  </si>
  <si>
    <t>La Dirección de Contratación, en el marco del proyecto de inversión 7662 con corte al mes de abril  de 2022, ha recibido de las diferentes áreas 128 solicitudes de contracción y 737 solicitudes de otros proyectos, para un total de 860 solicitudes, las cuales fueron tramitadas y a su vez se suscribieron los respectivos contratos. 
Así mismo, se realizó un total de 171  modificaciones entre las cuales se encuentran, Adiciones, Adiciones y Prórroga, Prórroga, Terminaciones Anticipadas, Otro Sí Modificatorios, Cesiones, Suspensiones,  liquidaciones, Aclaratorios</t>
  </si>
  <si>
    <r>
      <t xml:space="preserve">Enero a abril de 2022, la DTH formuló el Plan Estratégico de Talento Humano y sus 5 planes anexos, los cuales fueron aprobados por el comité de MIPG de la entidad.
</t>
    </r>
    <r>
      <rPr>
        <b/>
        <sz val="11"/>
        <color indexed="8"/>
        <rFont val="Times New Roman"/>
        <family val="1"/>
      </rPr>
      <t>Bienestar:</t>
    </r>
    <r>
      <rPr>
        <sz val="11"/>
        <color indexed="8"/>
        <rFont val="Times New Roman"/>
        <family val="1"/>
      </rPr>
      <t xml:space="preserve"> Se enviaron correos a las servidoras(es) públicos por su cumpleaños y se hizo la entrega de los detalles, se apoyaron las acciones relacionadas con la conmemoración 8M, se envió comunicado de condolencias, se envió felicitación a los periodistas y contadoras de la entidad, se socializaron las actividades de tiempos de bienestar de Compensar, se brindaron primeros auxilios psicológicos, se celebró el día de las secretarias(os), se realizó caminata, pausas mentales, espacio de respiro emocional, feria de servicios Compensar y taller de manualidades.  </t>
    </r>
    <r>
      <rPr>
        <b/>
        <sz val="11"/>
        <color indexed="8"/>
        <rFont val="Times New Roman"/>
        <family val="1"/>
      </rPr>
      <t>Capacitación:</t>
    </r>
    <r>
      <rPr>
        <sz val="11"/>
        <color indexed="8"/>
        <rFont val="Times New Roman"/>
        <family val="1"/>
      </rPr>
      <t xml:space="preserve"> Se socializó la oferta del SENA, se realizaron capacitaciones de evaluación del desempeño, recomendaciones para la atención de las mujeres en sus diferencias y diversidades, temas contables, ORFEO, Gestión Documental, socialización de servicios y estrategias de la SDMUJER, socialización derecho a la cultura, mesa de ayuda y lineamientos conceptuales del Sistema de Cuidado. </t>
    </r>
    <r>
      <rPr>
        <b/>
        <sz val="11"/>
        <color indexed="8"/>
        <rFont val="Times New Roman"/>
        <family val="1"/>
      </rPr>
      <t xml:space="preserve">Seguridad y Salud en el Trabajo: </t>
    </r>
    <r>
      <rPr>
        <sz val="11"/>
        <color indexed="8"/>
        <rFont val="Times New Roman"/>
        <family val="1"/>
      </rPr>
      <t xml:space="preserve">Afiliaciones a ARL, exámenes médicos, seguimiento a casos COVID-19, vacunación, entrega de EPP, presentación de estrategia de riesgo psicosocial, reunión COPASST, autoevaluación SG-SST, actualización indicadores, reporte e investigación de accidentes de trabajo, inspecciones puestos de trabajo, levantamiento matriz de peligros, promoción cuidado del oído y la audición, capacitación al CCL, conformación brigada de emergencia, capacitación de riesgo público y socialización de la política de SST. </t>
    </r>
    <r>
      <rPr>
        <b/>
        <sz val="11"/>
        <color indexed="8"/>
        <rFont val="Times New Roman"/>
        <family val="1"/>
      </rPr>
      <t>Situaciones Administrativas</t>
    </r>
    <r>
      <rPr>
        <sz val="11"/>
        <color indexed="8"/>
        <rFont val="Times New Roman"/>
        <family val="1"/>
      </rPr>
      <t>: Se adelantaron las acciones correspondientes a la contratación de personal para el fortalecimiento de la DTH, se realizaron los trámites requeridos para la provisión de empleos vacantes y se gestionaron las situaciones administrativas allegadas a la Dirección (retiros, licencias, primas técnicas, entre otras).</t>
    </r>
  </si>
  <si>
    <t xml:space="preserve">Algunos de los principales beneficios que se han logrado en el mes son: 
1. Contar con un porcentaje significativo del personal contratado para que brinde apoyo al cumplimiento de la Misión, objetivos y metas de la SDMujer.
2. Dar respuesta en los tiempos establecidos por la ley a los diferentes requerimientos allegados a la SDMujer.
3. Tramitar en el menor tiempo las órdenes de pago a contratistas.  </t>
  </si>
  <si>
    <t>A 30 de abril se abordaron las actividades de: Trasnferencias, intervención archivística, actualización de instrumentos archivísticos, implementación de la tercera fase del sistema integrado de conservación y plan de preservación digital a largo plazo.  Se efectuó la actualización de documentación del proceso de gestión documental y se desarrollaron capacitaciones del aplicativo ORFEO del aplicativo FUID para que se incluyan los inventarios documentales por parte de auxiliares operativas de las CIOM.</t>
  </si>
  <si>
    <t>Contar con archivos de gestión y central con el cumplimiento de la normatividad emitida a nivel distrital, por la Dirección de Archivo de Bogotá y a nivel Nacional por el Archivo General de la Nación, garantizando la conservación de la memoria institucional de la SDMujer y con la disponibilidad de los archivos para atender con oportunidad los requerimientos y observaciones de ciudadanas, ciudadanos, entidades del orden distrital, nacional y entes de control y vigilancia en materia de gestión documental.</t>
  </si>
  <si>
    <t xml:space="preserve">Durante el mes de abril se efectuó el alistamiento de la transferencia documental de expedientes contractuales de la vigencia  2018 en donde se efectúa el proceso de organización y la respectiva hoja de control de los expedientes, además se actualizó la guía de transferencias documentales primarias publicado en el aplicativo lucha https://kawak.com.co/sdmujer/gst_documental/doc_visualizar.php?v=1650 </t>
  </si>
  <si>
    <t>Durante el mes de abril junto con el equipo de trabajo de auxiliares  técnicas se atendió principalmente el requerimiento de la Contraloría General de la República en la Circular 005 de 2021, en donde se apoyó la gestión de conformación de las carpetas de gestión financiea, gestión contable y gestión de supervisión de los contratos de prestación de servicios durante la vigencia de la Ley de Garantías 2159 de 2021. Además se generó intervención archivistica de expedientes contractuales de la dirección de contratación.</t>
  </si>
  <si>
    <t>En el mes de abril se efectuó actualización de documentos del proceso de gestión documental y revisión de algunos formatos e instructivos que se deben retirar en el mapa de procesos de Kawak, del proceso de gestión administrativa en donde están públicados y se deben transladar al proceso de gestión documental y se continuó con actualización de las tablas de retención documental.</t>
  </si>
  <si>
    <t>En el mes de abril se efectuó la revisión de procesos de adquisición , carpetas y kits de emergencia. Se efectúo la medición de condiciones ambientales en los archivos de gestión de las Direcciones de Talento Humano y Contratación y en el Archivo Central. También se participó en las visitas a las CIOM para verificación de condiciones de la documentación y generar las recomendaciones a que haya lugar para garantizar la implementación del plan de conservación para la documentación que se encuentra en soporte papel.</t>
  </si>
  <si>
    <t>Para el mes de abril se desarrolló el soporte técnico por medio de la mesa de ayuda para los reportes presentados en el ORFEO, también en varias sesiones de capacitación se dieron los lineamientos para la radicación de comunicaciones oficiales a nuevas (os) servidoras (es) y contratistas vinculados a la Secretaría,  apuntando a desarrollar el plan de preservación digital a largo plazo que hace parte del Sistema Integrado de Conservación.</t>
  </si>
  <si>
    <t xml:space="preserve">Durante el primer trimestre del 2022 se cumplió con la transferencia de 12 mt lineales de archivo, correspondiente a las áreas de Control Interno en enero, Casa de igualdad de oportunidades en febrero y Diseño de políticas en marzo.
Durante el mes de abril se efectuó el alistamiento de la transferencia documental de expedientes contractuales de la vigencia  2018 en donde se efectúa el proceso de organización y la respectiva hoja de control de los expedientes, además se actualizó la guía de transferencias documentales primarias publicado en el aplicativo lucha https://kawak.com.co/sdmujer/gst_documental/doc_visualizar.php?v=1650 </t>
  </si>
  <si>
    <t>Ninguno</t>
  </si>
  <si>
    <t>Durante el primer trimestre del 2022 se cumplió con la intervención de 22,5 mt lineales de archivo, correspondiente a las áreas de Contratación, Talento Humano y Control Disciplinario.
Durante el mes de abril junto con el equipo de trabajo de auxiliares  técnicas se atendió principalmente el requerimiento de la Contraloría General de la República en la Circular 005 de 2021, en donde se apoyó la gestión de conformación de las carpetas de gestión financiea, gestión contable y gestión de supervisión de los contratos de prestación de servicios durante la vigencia de la Ley de Garantías 2159 de 2021. Además se generó intervención archivistica de expedientes contractuales de la dirección de contratación.</t>
  </si>
  <si>
    <t>Se reporta el instrumento archivistico actualizado y publicado PINAR, en cumplimiento de la meta programada para el indicador en el I Trimestre de 2022. 
En el mes de abril se efectuó actualización de documentos del proceso de gestión documental y revisión de algunos formatos e instructivos que se deben retirar en el mapa de procesos de Kawak, del proceso de gestión administrativa en donde están públicados y se deben transladar al proceso de gestión documental y se continuó con actualización de las tablas de retención documental.</t>
  </si>
  <si>
    <t>Para el primer trimestre de 2022 se cumple con el 25%  del cronograma previsto para la implementación de la tercera fase de conservación documental.
En el mes de abril se efectuó la revisión de procesos de adquisición , carpetas y kits de emergencia. Se efectúo la medición de condiciones ambientales en los archivos de gestión de las Direcciones de Talento Humano y Contratación y en el Archivo Central. También se participó en las visitas a las CIOM para verificación de condiciones de la documentación y generar las recomendaciones a que haya lugar para garantizar la implementación del plan de conservación para la documentación que se encuentra en soporte papel.</t>
  </si>
  <si>
    <t>Para el primer trimestre de 2022 se cumple con el 25%  del cronograma previsto para la implementación de la tercera fase de preservación a largo plazo.
Para el mes de abril se desarrolló el soporte técnico por medio de la mesa de ayuda para los reportes presentados en el ORFEO, también en varias sesiones de capacitación se dieron los lineamientos para la radicación de comunicaciones oficiales a nuevas (os) servidoras (es) y contratistas vinculados a la Secretaría,  apuntando a desarrollar el plan de preservación digital a largo plazo que hace parte del Sistema Integrado de Conservación.</t>
  </si>
  <si>
    <t>Desde la Dirección de Gestión Administrativa y financiera, se dio respuesta con radicado 3-2022-001865 del 05-04-2022; a la solicitud de información de control Interno No. 3-2022-001769, sobre las medidas de austeridad en el gasto público- primer trimestre de 2022. La respuesta contiene la información relacionada con transporte, vehículos de la entidad, servicio de fotocopiado e impresión, entradas y salida de almacén, servicios públicos y seguimiento a los indicadores de Austeridad durante el I trimestre 2022. De igual forma, desde la Subsecretaria Corporativa; se dio respuesta con radicado 3-2022-001861 del 04-04-2022; a la Solicitud de Información de Control Interno No. 3-2022-001767 sobre las Medidas de Austeridad en el Gasto Público - Primer trimestre de 2022. El informe da cuenta de las conmemoraciones que se han llevado a cabo en la Secretaría de la Mujer, en virtud de su misionalidad; implementación de campañas de sensibilización que promuevan el uso eficiente de los recursos empleados en la Entidad, así como la reducción de impactos negativos que puedan generarse;  Dentro de los programas del PIGA se destacan los de uso eficiente de agua y energía, gestión integral de residuos sólidos, prácticas sostenibles y consumo sostenible; y pago de horas extras entre otros.</t>
  </si>
  <si>
    <t>En abril no se reporta avance, de acuerdo con la periodicidad del indicador.</t>
  </si>
  <si>
    <t>En abril se avanzó en la toma física de inventarios de la Casa de Igualdad y Oportunidad para las mujeres  de Rafael Uribe y Casa de Todas,  el informe parcial de toma física se entregará en junio de acuerdo a la periodicidad del indicador.</t>
  </si>
  <si>
    <t>De conformidad con lo establecido en la Resolución No. DDC-000002 de 2018 “Por la cual se establecen los plazos y requisitos para el reporte de la información financiera a la Dirección Distrital de Contabilidad de la Secretaría de Hacienda, con fines de consolidación y análisis, y se fijan lineamientos para la gestión de operaciones en el Distrito Capital”, aunado con lo establecido en el Manual de Operaciones Contables adoptado mediante Resolución No 177 de 2020, numeral 7 indica... "Publicación de los Estados Contables. La Dirección de Gestión Administrativa y Financiera de la Secretaría Distrital de la Mujer, publica mensualmente en las carteleras de información institucional de la Entidad, el Estado de Situación Financiera y de Actividad Financiera, a nivel de cuenta, así mismo se divulgan en la página Web de la Entidad. al cierre de cada vigencia, adicionalmente publica las notas a los Estados Financieros, atendiendo las directrices, y guías emitidas por la Dirección Distrital de Contabilidad DDC y lo establecido en el procedimiento de registro contable de la Entidad".    En virtud de lo anterior, el 20 de abril del 2022 se publicó en la página Web de la entidad los Estados Financieros comparativos periodo de marzo 2022-2021, los cuales se relacionan a continuación:   ESTADO DE SITUACION FINANCIERA – ESTADO DE ACTIVIDAD FINANCIERA ECONOMICA SOCIAL Y AMBIENTAL –– CERTIFICACION A LOS ESTADOS FINANCIEROS – NOTAS A LOS ESTADOS FINANCIEROS – VARIACIONES TRIMESTRALES SIGNIFICATIVAS –RECIPROCAS_COVID_19 MARZO 2022 – COVID_19 MARZO 2022 – CGN 2015 002 1T MARZO 2022 – CGN 2015 001 1T MARZO 2022</t>
  </si>
  <si>
    <t xml:space="preserve">El  , de abril, se realizo reunión con la Oficina de Consolidación de la Tesorería Distrital de la Secretaría Dsitrital de Hacienda, para el cargue en la plataforma Muisca- Dian de la Información de los Formatos 1001 - Información de pagos o abonos en cuenta y de retenciones en la fuente practicadas, Formato 1009 - Información del saldo de los pasivos a 31 de diciembre de 2021, y Formato 2276 - Información del certificado de ingresos y retenciones para personas naturales empleados por el año gravable 2021, en cumplimiento a lo dispuesto en la Circular DDT No 01 de 2022 del 17 de febrero de 2022 Resolución No. 000098 del 28 de octubre del 2020 y Resolución No. 000147 del 07 de diciembre de 2021 expedida por la Dirección de Impuestos y Aduanas Nacionales.
El día 21 de abril de 2022, se realizo el reenvio del Formato 1001 - Información de pagos o abonos en cuenta y de retenciones en la fuente practicadas, en cumplimiento de la Conjunta No 001 del 7 de abril de 2022 y el día 19 de abril se envio oficio donde se radicaban las respuestas frente a la informacion a reportar en el formato 1159-Información de convenios de cooperación con organismos internacionales por parte de los organismos internacionales.
</t>
  </si>
  <si>
    <t xml:space="preserve">Se atendieron todas las solicitudes de certificados presupuestales recibidas, expidiendo durante el mes de abril 43 Certificados de Disponibilidad Presupuestal - CDP, con lo que se llega a un acumulado de 1031 CDP expedidos entre enero y abril.  Respecto a Certificados de Registro Presupuestal - CRP, se expidieron 50 en el mes de abril, para un acumulado de 1024 CRP expedidos entre enero y abril. </t>
  </si>
  <si>
    <t>En abril se publica la ejecución presupuestal de marzo 2022.
La publicación mensual se hace mes vencido, teniendo en cuenta los tiempos para firma por parte de la ordenadora del gasto y responsable del presupuesto en la ejecución.</t>
  </si>
  <si>
    <t>Se realizó la actualización mensual de los servicios de la SDMujer en la Guía de Trámites y Servicios, y se remitió el certificado de confiabilidad a la Secretaría General de la Alcaldía Mayor de Bogotá. Esta información puede ser consultada en el siguiente enlace:
http://guiatramitesyservicios.bogota.gov.co/entidad/secretaria_distrital_de_la_mujer</t>
  </si>
  <si>
    <t>Teniendo en cuenta que la información estadística es remitida por la Secretaría General los primeros días del mes siguiente, durante el mes anterior (marzo) se registraron 246 peticiones y se realizó el cierre de 220 peticiones, todas ellas recibidas a través de los distintos canales de atención dispuestos por la Secretaría Distrital de la Mujer y por traslado en el Sistema Distrital para la Gestión de Peticiones Ciudadanas - Bogotá te escucha.</t>
  </si>
  <si>
    <t>Durante el período, el proceso de Atención a la Ciudadanía de la SDMujer, participó en los siguientes espacios de articulación:
• 05 de abril: Reunión Nodo Intersectorial de Comunicaciones y Lenguaje Claro, realizada por la Veeduría Distrital.
• 21 de abril: Reunión de acompañamiento estrategia de comunicación, realizada por la Veeduría Distrital.
• 28 de abril: Capacitación de administradores funcionales del sistema Bogotá te escucha, realizada por la Dirección Distrital de Calidad del Servicio de la Secretaría General.</t>
  </si>
  <si>
    <t>En el periodo de elaboró el informe mensual y trimestral de seguimiento de PQRS y atención a la ciudadanía del mes de marzo y del primer trimestre de la vigencia 2022. Los informes se encuentran publicados en la página web de la SDMujer, en el menú "Atención y Servicios a la Ciudadanía", en la siguiente ruta:
https://www.sdmujer.gov.co/ley-de-transparencia-y-acceso-a-la-informacion-publica/instrumentos-de-gestion-de-informacion-publica/informe-de-peticiones-quejas-reclamos-denuncias-y-solicitudes-de-acceso-a-la-informacion</t>
  </si>
  <si>
    <t xml:space="preserve">Se procedio con la revison de los Estudios Previos de repuestos de extintores, apoyo logistico y corredor de seguro </t>
  </si>
  <si>
    <t xml:space="preserve">Para este mes no se desarrollo esta actividad,  sin embargo para el mes de enero  y marzo se cumplio con la meta trimestal”. Este fue reemplazado precisamente por el reporte realizado en enero y marzo que corresponde a “allegar Minutas de los pocesos de bienes y servicios.  </t>
  </si>
  <si>
    <t>Sse anexa Pliego de Condiciones de proceso de apoyo logístico para atender las actividades misionales y/o de apoyo que adelante la Secretaría 
Distrital de la Mujer en cumplimiento de sus funciones, de conformidad con el anexo técnico y la oferta presentada por el 
contratista.</t>
  </si>
  <si>
    <t>Se remiten correos de segumiento de publicaciòn de PAABS</t>
  </si>
  <si>
    <t>Se expidieron comunicaciones oficiales, respuesta a SDQS, Derechos de Petición, certificaciones, referencias laborales internas y externas.</t>
  </si>
  <si>
    <t>Se realizo capacitaciòn de Planeación contractual y supervisión de contratos</t>
  </si>
  <si>
    <t xml:space="preserve">Se emitieron 21 liquidaciones de contratos de prestaciones de servicios profesionales y apoyoa la gestiòn y de personas juridicas </t>
  </si>
  <si>
    <t xml:space="preserve">Se remitieron alertas a los supervisores de los contratos de prestacion de servicios y de apoyo a la gestiòn y juridicos para que realicen el tramite de liquidaciòn </t>
  </si>
  <si>
    <r>
      <rPr>
        <b/>
        <u val="single"/>
        <sz val="10"/>
        <color indexed="8"/>
        <rFont val="Times New Roman"/>
        <family val="1"/>
      </rPr>
      <t>Abril:</t>
    </r>
    <r>
      <rPr>
        <sz val="10"/>
        <color indexed="8"/>
        <rFont val="Times New Roman"/>
        <family val="1"/>
      </rPr>
      <t xml:space="preserve"> Durante este mes se adelantaron las siguientes acciones, de acuerdo con el Plan de Bienestar Social e Incentivos aprobado para la vigencia 2022:
</t>
    </r>
    <r>
      <rPr>
        <b/>
        <u val="single"/>
        <sz val="10"/>
        <color indexed="8"/>
        <rFont val="Times New Roman"/>
        <family val="1"/>
      </rPr>
      <t>1. Autocuidado:</t>
    </r>
    <r>
      <rPr>
        <sz val="10"/>
        <color indexed="8"/>
        <rFont val="Times New Roman"/>
        <family val="1"/>
      </rPr>
      <t xml:space="preserve"> Se remitieron correos electrónicos de felicitación a las servidoras y servidores públicos que cumplieron años y se envíó a su domicilio un detalle. 13 servidoras y servidores .
</t>
    </r>
    <r>
      <rPr>
        <b/>
        <u val="single"/>
        <sz val="10"/>
        <color indexed="8"/>
        <rFont val="Times New Roman"/>
        <family val="1"/>
      </rPr>
      <t>2. Expresión emotiva:</t>
    </r>
    <r>
      <rPr>
        <sz val="10"/>
        <color indexed="8"/>
        <rFont val="Times New Roman"/>
        <family val="1"/>
      </rPr>
      <t xml:space="preserve"> Se remitió correo electrónico de condolencias en las situaciones presentadas en este mes.
</t>
    </r>
    <r>
      <rPr>
        <b/>
        <u val="single"/>
        <sz val="10"/>
        <color indexed="8"/>
        <rFont val="Times New Roman"/>
        <family val="1"/>
      </rPr>
      <t>3. Primeros Auxilios Psicológicos:</t>
    </r>
    <r>
      <rPr>
        <sz val="10"/>
        <color indexed="8"/>
        <rFont val="Times New Roman"/>
        <family val="1"/>
      </rPr>
      <t xml:space="preserve"> Se ejecutaron 6 horas de consulta para 1 servidora pública.
</t>
    </r>
    <r>
      <rPr>
        <b/>
        <u val="single"/>
        <sz val="10"/>
        <color indexed="8"/>
        <rFont val="Times New Roman"/>
        <family val="1"/>
      </rPr>
      <t>4. Conmemoracion del dia de la secretarias y secretarios:</t>
    </r>
    <r>
      <rPr>
        <sz val="10"/>
        <color indexed="8"/>
        <rFont val="Times New Roman"/>
        <family val="1"/>
      </rPr>
      <t xml:space="preserve"> El DASCD, realizo la conmemoración el 29 de abril en compensar con la asistencia de 35 personas de la entidad. 
</t>
    </r>
    <r>
      <rPr>
        <b/>
        <u val="single"/>
        <sz val="10"/>
        <color indexed="8"/>
        <rFont val="Times New Roman"/>
        <family val="1"/>
      </rPr>
      <t>5. Taller de manualidades:</t>
    </r>
    <r>
      <rPr>
        <sz val="10"/>
        <color indexed="8"/>
        <rFont val="Times New Roman"/>
        <family val="1"/>
      </rPr>
      <t xml:space="preserve">  Se realizo el taller de decoración en vitral con la asistencia de 30 personas y con envío de los materiales a los domicilios de los participantes. 
</t>
    </r>
    <r>
      <rPr>
        <b/>
        <u val="single"/>
        <sz val="10"/>
        <color indexed="8"/>
        <rFont val="Times New Roman"/>
        <family val="1"/>
      </rPr>
      <t xml:space="preserve">6. Caminata: </t>
    </r>
    <r>
      <rPr>
        <sz val="10"/>
        <color indexed="8"/>
        <rFont val="Times New Roman"/>
        <family val="1"/>
      </rPr>
      <t>S</t>
    </r>
    <r>
      <rPr>
        <sz val="10"/>
        <color indexed="8"/>
        <rFont val="Times New Roman"/>
        <family val="1"/>
      </rPr>
      <t xml:space="preserve">e realizo la primera caminata al cerro de monserrate con la asistencia de 30 personas. 
</t>
    </r>
    <r>
      <rPr>
        <b/>
        <u val="single"/>
        <sz val="10"/>
        <color indexed="8"/>
        <rFont val="Times New Roman"/>
        <family val="1"/>
      </rPr>
      <t>7. Pausas mentales:</t>
    </r>
    <r>
      <rPr>
        <sz val="10"/>
        <color indexed="8"/>
        <rFont val="Times New Roman"/>
        <family val="1"/>
      </rPr>
      <t xml:space="preserve"> Se realizo la actividad de pausa mental con la TEMÁTICA MINDFULLNESS, con la asistencia de 25 personas.
</t>
    </r>
    <r>
      <rPr>
        <b/>
        <u val="single"/>
        <sz val="10"/>
        <color indexed="8"/>
        <rFont val="Times New Roman"/>
        <family val="1"/>
      </rPr>
      <t>8. Capacitacion de respiro emocional:</t>
    </r>
    <r>
      <rPr>
        <sz val="10"/>
        <color indexed="8"/>
        <rFont val="Times New Roman"/>
        <family val="1"/>
      </rPr>
      <t xml:space="preserve">  Se realizo la primera charla denominada plasticidad emocional, con la asistencia de 24 servidoras, servidores y contratistas de las direcciones de talento humano y contratacion.
</t>
    </r>
    <r>
      <rPr>
        <b/>
        <u val="single"/>
        <sz val="10"/>
        <color indexed="8"/>
        <rFont val="Times New Roman"/>
        <family val="1"/>
      </rPr>
      <t>9. Feria de servicios Compensar:</t>
    </r>
    <r>
      <rPr>
        <sz val="10"/>
        <color indexed="8"/>
        <rFont val="Times New Roman"/>
        <family val="1"/>
      </rPr>
      <t xml:space="preserve">  Se realizo la socializacion de los servicios que tiene caja para las servidoras y servidores del distrito y sus familias, contó con la asistencia de 20 servidoras y servidores el 28 de abril.</t>
    </r>
  </si>
  <si>
    <t>La actividad de capcitacion en compentencias blandas con las directivas  se realizará en meses posteriores por temas de agenda del despacho.
La actividad de torneo de bolos se realizará en el mes de mayo, por agenda y disponibilidad de canchas en la bolera de compensar.
La actividad de clase de culinaria se programó para el 21 de mayo, por disponibilidad de agenda.
La actividad de entrega de boletas se relizará en el mes de mayo, dado las agendas de las directivas que van a realizar el sorteo para la entrega de las 70 boletas dobles. 
La actividad de voces de mujeres se realizará en el mes de mayo con la subsecretaria del cuidado y políticas de igualdad, por agenda.</t>
  </si>
  <si>
    <t>Las actividades que no se lograron ejecutar dentro del mes de abril, están programadas para el mes de mayo.</t>
  </si>
  <si>
    <r>
      <t>Abril:</t>
    </r>
    <r>
      <rPr>
        <b/>
        <sz val="10"/>
        <color indexed="8"/>
        <rFont val="Times New Roman"/>
        <family val="1"/>
      </rPr>
      <t xml:space="preserve"> </t>
    </r>
    <r>
      <rPr>
        <sz val="10"/>
        <color indexed="8"/>
        <rFont val="Times New Roman"/>
        <family val="1"/>
      </rPr>
      <t xml:space="preserve">Durante este mes se adelantaron las siguientes acciones, de acuerdo con el Plan Institucional de Capacitación aprobado para la vigencia 2022:
</t>
    </r>
    <r>
      <rPr>
        <sz val="10"/>
        <color indexed="8"/>
        <rFont val="Times New Roman"/>
        <family val="1"/>
      </rPr>
      <t>1. Capacitacion en ORFEO, con asistencia de 39 personas.  
2. Capacitacion en Gestion Documental , con asistencia de 30 personas. 
3. Capacitación socialización derecho a la cultura (PPMYEG), con asistencia de 62 personas.
4. Capacitaciopn sobre manejo de mesa de ayuda , con la asistencia de 117 personas.
5. Capacitacion sobre lineamientos conceptuales del Sistema de Cuidado, con la asistencia de 185 personas.</t>
    </r>
  </si>
  <si>
    <r>
      <t>Abril:</t>
    </r>
    <r>
      <rPr>
        <sz val="10"/>
        <color indexed="8"/>
        <rFont val="Times New Roman"/>
        <family val="1"/>
      </rPr>
      <t xml:space="preserve"> durante este mes se adelantaron las siguientes acciones, de acuerdo con el Plan de Seguridad y Salud en el trabajo, aprobado para la vigencia 2022:</t>
    </r>
    <r>
      <rPr>
        <b/>
        <u val="single"/>
        <sz val="10"/>
        <color indexed="8"/>
        <rFont val="Times New Roman"/>
        <family val="1"/>
      </rPr>
      <t xml:space="preserve">
</t>
    </r>
    <r>
      <rPr>
        <sz val="10"/>
        <color indexed="8"/>
        <rFont val="Times New Roman"/>
        <family val="1"/>
      </rPr>
      <t xml:space="preserve">
1. Se realizaron las afiliaciones a la ARL.
2. Se realizó la sesión del COPASST.
3. Se realizó el reporte e investigación de los accidentes de trabajo.
4. Se realizó entrega de los elementos de protección personal para mitigar el riesgo de contagio y se socializó la pieza para promover la entrega de los mismos.
5. Se realizó la divulgación de las piezas relacionadas con la estrategia de prevención de riesgo psicosocial "cuidar, cuidarse y sentise bien".
6. Se realizó la visita a 3 CIOM para revisar la adaptación de puestos de trabajo que cumplan con las condiciones locativas.
7. Se realizó la capacitación de prevención de riesgo público.
8. Se realizaron los exámenes médicos ocupacionales requeridos.
9. Se realizó el registro de los indicadores del SG-SST.</t>
    </r>
  </si>
  <si>
    <r>
      <rPr>
        <sz val="11"/>
        <color indexed="8"/>
        <rFont val="Times New Roman"/>
        <family val="1"/>
      </rPr>
      <t xml:space="preserve">1. </t>
    </r>
    <r>
      <rPr>
        <b/>
        <sz val="11"/>
        <color indexed="8"/>
        <rFont val="Times New Roman"/>
        <family val="1"/>
      </rPr>
      <t>Se actualizaron 50 documentos</t>
    </r>
    <r>
      <rPr>
        <sz val="11"/>
        <color indexed="8"/>
        <rFont val="Times New Roman"/>
        <family val="1"/>
      </rPr>
      <t xml:space="preserve">, entre estos 33 formatos, 4 guías, 6 instructivos, 3 manuales, 4 procedimientos, distribuidos en los procesos de Gestión de talento humano (8), Gestión contractual (4), Gestión documental (27), Gestión financiera (2), Seguimiento evaluación y control (2) y Territorialización de la Política Pública (7) </t>
    </r>
    <r>
      <rPr>
        <b/>
        <sz val="11"/>
        <color indexed="8"/>
        <rFont val="Times New Roman"/>
        <family val="1"/>
      </rPr>
      <t xml:space="preserve"> 2. Avance en Planes de mejoramiento:</t>
    </r>
    <r>
      <rPr>
        <sz val="11"/>
        <color indexed="8"/>
        <rFont val="Times New Roman"/>
        <family val="1"/>
      </rPr>
      <t xml:space="preserve"> 271 planes de acción a corte 30-04-2022 abiertos y 7 reabiertos, de lo cuales 45% ya se encuentran finalizados a la espera del seguimiento de control interno, 45% tienen un avance inferior al 50%, y el 5% con avance superior al 50%. Se realizaron entrenamientos sobre manejo de LUCHA, planes de mejoramiento, solicitudes de usuarios, entre otros.</t>
    </r>
    <r>
      <rPr>
        <sz val="11"/>
        <color indexed="8"/>
        <rFont val="Times New Roman"/>
        <family val="1"/>
      </rPr>
      <t>3</t>
    </r>
    <r>
      <rPr>
        <b/>
        <sz val="11"/>
        <color indexed="8"/>
        <rFont val="Times New Roman"/>
        <family val="1"/>
      </rPr>
      <t>. Implementación de las políticas MIPG:</t>
    </r>
    <r>
      <rPr>
        <sz val="11"/>
        <color indexed="8"/>
        <rFont val="Times New Roman"/>
        <family val="1"/>
      </rPr>
      <t xml:space="preserve"> Se realizó seguimiento a planes de mejora FURAG 2021 de acuerdo con cronograma 2022, resultados planes institucionales TH, TI y PAAC, se presentaran los resultados en comité de MIPG y se envio para aprobacion propuesta de de estrategia de RDC 2022 para las subsecretaria</t>
    </r>
    <r>
      <rPr>
        <sz val="11"/>
        <color indexed="8"/>
        <rFont val="Times New Roman"/>
        <family val="1"/>
      </rPr>
      <t xml:space="preserve">s. </t>
    </r>
    <r>
      <rPr>
        <b/>
        <sz val="11"/>
        <color indexed="8"/>
        <rFont val="Times New Roman"/>
        <family val="1"/>
      </rPr>
      <t>4. Administración de Riesgos:</t>
    </r>
    <r>
      <rPr>
        <sz val="11"/>
        <color indexed="8"/>
        <rFont val="Times New Roman"/>
        <family val="1"/>
      </rPr>
      <t xml:space="preserve"> Al 30 de abril, se realizron 22  mesas de trabajo de 12 procesos de la Entidad donde se ajustaron los riesgos en Lucha en cuanto a los responsable por cambio de enlace y lider de proceso, se realiza monitoreo a las actividades del PAAC en cuanto al C1.</t>
    </r>
    <r>
      <rPr>
        <sz val="11"/>
        <color indexed="10"/>
        <rFont val="Times New Roman"/>
        <family val="1"/>
      </rPr>
      <t xml:space="preserve"> </t>
    </r>
    <r>
      <rPr>
        <b/>
        <sz val="11"/>
        <color indexed="8"/>
        <rFont val="Times New Roman"/>
        <family val="1"/>
      </rPr>
      <t xml:space="preserve"> 5. PIGA:</t>
    </r>
    <r>
      <rPr>
        <sz val="11"/>
        <color indexed="8"/>
        <rFont val="Times New Roman"/>
        <family val="1"/>
      </rPr>
      <t xml:space="preserve"> Reunión estrategia de divulgación campañas PIGA. Atención visita de evaluación, control y seguimiento al PIGA de la SDA. Se elaboró "Lista de chequeo inspección ambiental de sedes" actividades para la Semana Ambiental. Se atendió notificación de la SDA. Sensibilización uso eficiente del agua, Capacitación personal servicios generales de PIGA,Seguimiento generación de residuos aprovechables. Seguimiento consumo agua, energía y telefonía. Atención solicitud de Dirección administrativa- aplicación de uso de beneficios otorgados a partir del uso de la bicicleta.</t>
    </r>
  </si>
  <si>
    <t>Con corte al mes abril de 2022, se continua con los seguimientos a planes de mejora FURAG 2021, con la revisión de los planes institucionales para presentar a comité MIPG de abril, se inicia revisión para ITA, se continua con la ejecución de las actividades de PIGA, riesgos y procesos.
En la sesión del Comité Institucional de Gestión y Desempeño se presentarán para aprobación los seguimientos a planes de FURAG de acuerdo con el cronograma 2022, adicionalmente se presentarán los temas programados para esta vigencia como los resultados de PQRSD del  primer trimestre de 2022, Informes de gestión administrativa y financiera, resultados planes institucionales (TH, TI y PAAC).</t>
  </si>
  <si>
    <t xml:space="preserve">Puesta en marcha de las buenas practicas en la entidad para la implementacion de las politcas del MIPG enmarcadas en los planes de mejora FURAG    
   </t>
  </si>
  <si>
    <t>Se da cumplimiento a las actividades propuestas en este plan teniendo en cuenta los planes que se desarrollan desde el año pasado y algunos estan retrasados como el PETI, Seguridad y Riesgos de seguridad, manejo de indicadores y conflicto de interes</t>
  </si>
  <si>
    <t>Incumlimientos en algunos planes insttucionales como el PETI, seguridad, riesgos de seguridad y Talento Huemnao</t>
  </si>
  <si>
    <t>Se restablecieron fechas  nuevas para sus cumplimientos dutante la vigencia.y se revisarán en los siguientes seguimientos</t>
  </si>
  <si>
    <t>Se atienden el 100%  de las solicitudes de asesoría, entrenamiento, asignación de usuarios y permisos, y acompañamiento en la revisión, actualización cargue y gestión de las oportunidades de mejora y planes de acción en LUCHA, así como de las solicitudes de actualización documental.</t>
  </si>
  <si>
    <t xml:space="preserve">Se realizó sensibilización recurso agua y una capacitación en tres programas a servicios generales
Avance de establecimiento de actividades para semana ambiental
Avance en ajuste de estudios previos y documentos asociados para Acuerdo de corresponsabilidad
Atención visita de ECS al PIGA con un resultado promedio de ejecución y cumplimiento del 75%
Elaboración documento para visitas a sedes con valoración de 4 aspectos ambientales
Seguimiento de consummo de recursos de primer trimestre 2022 y de generación de residuos aprovechables
Atención del 100% de solicitudes de información de otras áreas
</t>
  </si>
  <si>
    <t>Se presenta retraso en ejecución de campañas de los cinco programas PIGA</t>
  </si>
  <si>
    <t>Elevar solicitud de creación correo PIGA y permiso de socialización de campañas desde la OAP</t>
  </si>
  <si>
    <t xml:space="preserve">Se realiza monitoreo a los riesgoss y acompañamiento en cuanto al ajuste de situacion de forma dentro del aplicativo Luchas  de los suiguientes proceso: Gestión Administrativa, gestión Financiera, Gestion Documental,  Control Interno Disciplinario,  Gestión de Conocimiento, Comunicación Estrategica,  Gestion de politicas publicas y Transversalización, Gestión Disciplinaria y Gestión Tecnologica, Gestion de talento Humano,  Prevencion y atención, </t>
  </si>
  <si>
    <t>Se publican los siguientes documentos en el botón de Transparencia: 
Numeral 2.1.3 Normativa: Acuerdo 05 de 2022; Normograma marzo 2022 Y Resolución 093 Abr4il 2022.
Numeral 3.2 Información ejecución contratos 2022, Información contractual marzo y Directorio de Contratistas
Numeral 4.1.2. Variaciones  trimestrales significativas
Notas a los estados financieros corte 31 de marzo
Reciprocas Covid 19 marzo 2022; Covid 19 Marzco 2022
Cgn 2015 002 1T Marzo 2022; Cgn 2015 001 1T Marzo 2022
Certificación EF Marzo 2022; Estado actividad financiera marzo 2022 y Estado Situación financiera marzo 2022.
Numeral 4.2 : Ejecución presupuestal reserva a 31 de marzo 2022; Ejecución presupuestal vigencia a 31 de marzo 2022
4.3 Ítem Planes de Acción Seguimientos Marzo 2022 a los diferentes proyectos de SDMujer.
4.7.1 : Ítem Informe de Rendición de cuentas a los ciudadanos: Seguimiento a los compromisos de la rendición de cuentas 2021 y Ítem Informe Rendición de la cuenta fiscal: Informe de rendición de cuenta fiscal a la Contraloría Marzo 2022.
4.7.3 Seguimiento a los compromisos de rendición de cuentas 2021.
4.8 : Seguimiento  a los planes de mejoramiento interno
Informe auditoria proceso Gestión delConocimiento
Informe auditoria Proceso de Territorialización de la Política Pública</t>
  </si>
  <si>
    <t>Se cuenta con 4.285 suscripciones de productos con Microsoft, incluyendo las power BI, de las cuales se están utilizando 4.175 (97% de utilización).
A la fecha se han recibido 2290 requerimientos por mesa de ayuda, de los cuales se atendieron 2238, quedando 52 para ser atendidos en el mes de mayo, debido a su complejidad.
Se abrio el proceso en Colombia compra eficiente No. 129401 de licencias de Microsoft.
Se programaron capacitaciones de apropiación de las herramientas de microsoft 365 para el mes de mayo
Se realizo reunión de apropiación de la herramienta Yammer con la dirección de territorialización.
Se tramitaron los desembolsos de las ordenes de compra  83694 - 83695  de adquisición de equipos de cómputo.
Se radicaron los procesos ante contratación de: Licenciamiento adobe, celulares(adjudicado), firmas electrónicas, SSL, oracle Cloud (orden de compra),herramienta de desarrollo, mantenimiento de aire (ajuste de anexo técnico)
 Los procesos de: DLP se encuentra en respuesta a observaciones, adición de Kawak (revisión de abogada) y UPS (revisión de contratación)
Por solicitud de contratación se cambiaron los estudios previos de comunicaciones convergentes de licitación publica a acuerdo marco y se van a dividir los procesos entre subasta y acuerdo marco.
Se recibio  a satisfacción contrato 860 nodo de hiperconvergencia, se realiza facturación en el mes de mayo.
Se cambio el cableado estructurado  y AP de la solución adquirida en el servicio  con la ETB de Nivel Central. 
Se aprobó adición de 2 meses con ETB hasta 30 de junio de 2022.
Se entregaron equipos de cómputo  a funcionarios y contratistas.
Se enviaron ajustes solicitadas por contratación de las liquidación 163 de 2020 y 679 y 640 de 2021.
Se aprobó prorroga del contrato 860 hasta el 31 de agosto de 2022.</t>
  </si>
  <si>
    <t>A la fecha no se presentan retrasos en la ejecución de las actividades</t>
  </si>
  <si>
    <t xml:space="preserve">La ejecución de las actividades aportan de manera continua a  lograr los objetivos trazados frente al cumplimiento proyectado en la implementación de los planes. 
Se realiza seguimiento continuo a los proyectos del PETI y a los planes de gobierno y seguridad Digital, en los cuales se refleja el avance en las actividades proyectadas y se presenta al comite institucional de gestión y desempeño.
Se realiza revisión y monitoreo a la infraestructura tecnológica con el fin de garantizar el correcto funcionamiento de los servicios de la entidad.
Se realiza mantenimiento y actualización de los componentes de los sistemas de información con el fin de matenerlos operativos y mejorar las condiciones de seguridad. 
 Se realiza seguimiento permanente a la gestión de requerimientos y/o incidentes cuya finalidad es garantizar la correcta operación de los servicios, sistemas de información, aplicativos de la entidad e infraestructura técnológica de la entidad. 
</t>
  </si>
  <si>
    <t>Desde la Oficina Asesora Jurídica, en el marco del proyecto de inversión 7662, en 2022 se gestionaron los procesos de contratación de 5 profesionales para apoyar las estrategias y procesos jurídicos a cargo de la Entidad, dando inicio a su ejecuciòn a partir del  17 de enero conforme a las actas de inicio. Así, con CORTE A 30 DE ABRIL se han tramitado 144 respuestas a requerimientos asignados a la OAJ en los términos legales establecidos y de acuerdo con el marco normativo vigente. Se anexa excel con evidencias.</t>
  </si>
  <si>
    <r>
      <t xml:space="preserve">En el mes de abril se recibieron y respondieron </t>
    </r>
    <r>
      <rPr>
        <sz val="9"/>
        <color indexed="8"/>
        <rFont val="Times New Roman"/>
        <family val="1"/>
      </rPr>
      <t>30 peticiones y solicitudes de concepto, relacionadas</t>
    </r>
    <r>
      <rPr>
        <sz val="9"/>
        <rFont val="Times New Roman"/>
        <family val="1"/>
      </rPr>
      <t xml:space="preserve"> con peticiones de Concejales, Entes de Control y solicitud de información de particulares. Es importante precisar que de una solicitud de concepto o derecho de petición se pueden generar varios radicados de salida, los cuales se contabilizan dentro de un sólo trámite de respuesta. </t>
    </r>
  </si>
  <si>
    <t xml:space="preserve">En el mes de abril se recibieron 5 solicitudes de pronunciamiento de Proyectos de Acuerdo y/o Ley y se emitieron 5 conceptos en respuesta a las solicitudes.   </t>
  </si>
  <si>
    <t xml:space="preserve">En el mes de abril se recibió y tramitó una  accion de tutela. Asi mismo se llevaron a cabo actuaciones judiciales dentro de uno de los procesos que cursan ante la Jurisdicción Contenciosa Administrativa en los que la Sdmujer actúa como sujeto procesal, asi como un trámite de solicitud ante Juez de Tutela. Para el mes de marzo la Entidad fue notificada de 2 nuevos procesos  en calidad de demandada, para un total de 6 procesos judiciales en los que es parte procesal la SDMujer. </t>
  </si>
  <si>
    <t>En el mes de abril no se requirió proyectar decisiones de segunda instancia en los procesos disciplinarios de la entidad.</t>
  </si>
  <si>
    <t>En el mes de abril se recibieron 21 solicitudes por control político referentes a proposiciones del Concejo de Bogotá y se dio respuesta a las 21 solicitudes.</t>
  </si>
  <si>
    <t>En el mes de abril se asistió a 4 Comités de enlaces ordinario virtual ralizado por la plataforma teams, y se asiganarón por parte de  la secretaría técnica del comité 2 casos para estudio y presentación, los cuales fueron presentados ante el comité.</t>
  </si>
  <si>
    <t xml:space="preserve">En el mes de abril se realizarón 2 sesiones ordinarias del Comité de Conciliación, conforme a las 2 sesiones planeadas por mes. Igualmente se realizó una sesion extraordinaria, </t>
  </si>
  <si>
    <t>SPI</t>
  </si>
  <si>
    <t>PLAN DE ACCIÓN</t>
  </si>
  <si>
    <t>Acumulado es equivalente al 41%</t>
  </si>
  <si>
    <t>Se llevó a cabo la revisión de los reportes de seguimiento del plan de acción con corte a 31 de marzo de 2022 de los proyectos de inversión y se realizó el acompañamiento en el cargue del seguimiento mensual DNP-SPI (Marzo 2022) y trimestral en SEGPLAN de proyectos. Se realizó validación de necesidad de inclusión u homologación de elementos POSPRE de recursos de inversión en el sistema BOGDATA. Elaboración de respuestas a derechos de petición, proposiciones y requerimientos de información de Control Interno y Contraloría. Se elaboró propuesta de informe de ejecución mensual y presentación de seguimiento Plan de Acción para comité MIPG.</t>
  </si>
  <si>
    <t>Para dar cumplimiento a los objetivos del proyecto de inversión 7662, y poder brindar el soporte transversal necesario para la óptima ejecución de los recursos, la SD de la Mujer, en aras de cumplir con su misional, presentan los siguientes avances: 
1. Se realizan trámites de contratación en la SDMujer, se da respuestas a órganos de control, se ha trámite de pago a contratistas y proveedores. se realizó la aprobación y publicación en la página web de la entidad del Plan Estratégico de Talento Humano y sus 5 planes anexos. Seguimiento al PAAC  y a los  riesgos asociados a los procesos que hacen parte de la Subcorporativa y apoyo en la revisón de actos administrativos. 
2. Se continua con los seguimientos a planes de mejora FURAG 2021, con la revisión de los planes institucionales para presentar a comité MIPG de abril, se inicia revisión para ITA, se continua con la ejecución de las actividades de PIGA, riesgos y procesos. En la sesión del Comité Institucional de Gestión y Desempeño se presentarán para aprobación los seguimientos a planes de FURAG de acuerdo con el cronograma 2022, adicionalmente se presentarán los temas programados para esta vigencia como los resultados de PQRSD del primer trimestre de 2022, Informes de gestión administrativa y financiera, resultados planes institucionales (TH, TI y PAAC).
3. Se llevó a cabo la revisión de los reportes de seguimiento del plan de acción con corte a 31 de marzo de 2022 de los proyectos de inversión y se realizó el acompañamiento en el cargue del seguimiento mensual DNP-SPI (Marzo 2022) y trimestral en SEGPLAN de proyectos. Se realizó validación de necesidad de inclusión u homologación de elementos POSPRE de recursos de inversión en el sistema BOGDATA. Elaboración de respuestas a derechos de petición, proposiciones y requerimientos de información de Control Interno y Contraloría. Se elaboró propuesta de informe de ejecución mensual y presentación de seguimiento Plan de Acción para comité MIPG.</t>
  </si>
  <si>
    <t xml:space="preserve">En el mes de abril  de 2022 se realizó la contratación del personal de apoyo en la SDMujer. A continuación se describen algunos de los avances y/o logros:
1.  Respuestas a órganos de control.    
2.  Trámites de pago a contratistas y proveedores.                                                                                                                                  
3. Aprobación y publicación en la página web de la entidad del Plan Estratégico de Talento Humano y sus 5 planes anexos.
4.  Seguimiento al PAAC  y a los  riesgos asociados a los  procesos que hacen parte de la Subcorporativa                                            
5. Apoyo en la revisón de actos administrativos </t>
  </si>
  <si>
    <t>Desde la Dirección de Gestión Administrativa y Financiera, en el marco del proyecto de inversión 7662 con corte al mes de abril  de 2022,  se gestionó los requerimientos para el desarrollo de las actividades de la Secretaría Distrital de la Mujer.  
En aspectos presupuestales, en el mes de abril se expidió 43 Certificados de Disponibilidad Presupuestal - CDP  y 50 Certificados de Registro Presupuestal - CRP, para un acumulado en lo corrido del año, de 1031 CDP y 1024 CRP, lo que refleja un avance en la ejecución presupuestal del 59,66% y de giros de 15,03% con corte al mes de abril. 
En aspectos administrativos, en lo relacionado con solicitudes de almacen e inventarios, se recibieron en el mes de abril 25 solicitudes por mesa de ayuda relacionadas con elementos de consumo, mobiliario, enseres y equipos que hacen parte del inventario, así como de los mantenimientos preventivos y/o correctivos requeridos a los bienes muebles e inmuebles a cargo de la entidad. Adicionalmente, es importante mencionar que se atienden otras solicitudes recibidas a través del correo electrónico o identificadas en los recorridos de inspección, recibiendo en almacén un total de 14 solicitudes que se encuentran incluidos en el Archivo digital ubicado en la carpeta One Drive de la Dirección Administrativa.</t>
  </si>
</sst>
</file>

<file path=xl/styles.xml><?xml version="1.0" encoding="utf-8"?>
<styleSheet xmlns="http://schemas.openxmlformats.org/spreadsheetml/2006/main">
  <numFmts count="5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quot;$&quot;\ * #,##0.00_-;\-&quot;$&quot;\ * #,##0.00_-;_-&quot;$&quot;\ * &quot;-&quot;??_-;_-@_-"/>
    <numFmt numFmtId="170" formatCode="#,##0\ &quot;€&quot;;\-#,##0\ &quot;€&quot;"/>
    <numFmt numFmtId="171" formatCode="#,##0\ &quot;€&quot;;[Red]\-#,##0\ &quot;€&quot;"/>
    <numFmt numFmtId="172" formatCode="#,##0.00\ &quot;€&quot;;\-#,##0.00\ &quot;€&quot;"/>
    <numFmt numFmtId="173" formatCode="#,##0.00\ &quot;€&quot;;[Red]\-#,##0.00\ &quot;€&quot;"/>
    <numFmt numFmtId="174" formatCode="_-* #,##0\ &quot;€&quot;_-;\-* #,##0\ &quot;€&quot;_-;_-* &quot;-&quot;\ &quot;€&quot;_-;_-@_-"/>
    <numFmt numFmtId="175" formatCode="_-* #,##0\ _€_-;\-* #,##0\ _€_-;_-* &quot;-&quot;\ _€_-;_-@_-"/>
    <numFmt numFmtId="176" formatCode="_-* #,##0.00\ &quot;€&quot;_-;\-* #,##0.00\ &quot;€&quot;_-;_-* &quot;-&quot;??\ &quot;€&quot;_-;_-@_-"/>
    <numFmt numFmtId="177" formatCode="_-* #,##0.00\ _€_-;\-* #,##0.00\ _€_-;_-* &quot;-&quot;??\ _€_-;_-@_-"/>
    <numFmt numFmtId="178" formatCode="&quot;$&quot;\ #,##0_);\(&quot;$&quot;\ #,##0\)"/>
    <numFmt numFmtId="179" formatCode="&quot;$&quot;\ #,##0_);[Red]\(&quot;$&quot;\ #,##0\)"/>
    <numFmt numFmtId="180" formatCode="&quot;$&quot;\ #,##0.00_);\(&quot;$&quot;\ #,##0.00\)"/>
    <numFmt numFmtId="181" formatCode="&quot;$&quot;\ #,##0.00_);[Red]\(&quot;$&quot;\ #,##0.00\)"/>
    <numFmt numFmtId="182" formatCode="_(&quot;$&quot;\ * #,##0_);_(&quot;$&quot;\ * \(#,##0\);_(&quot;$&quot;\ * &quot;-&quot;_);_(@_)"/>
    <numFmt numFmtId="183" formatCode="_(* #,##0_);_(* \(#,##0\);_(* &quot;-&quot;_);_(@_)"/>
    <numFmt numFmtId="184" formatCode="_(&quot;$&quot;\ * #,##0.00_);_(&quot;$&quot;\ * \(#,##0.00\);_(&quot;$&quot;\ * &quot;-&quot;??_);_(@_)"/>
    <numFmt numFmtId="185" formatCode="_(* #,##0.00_);_(* \(#,##0.00\);_(* &quot;-&quot;??_);_(@_)"/>
    <numFmt numFmtId="186" formatCode="_ &quot;$&quot;\ * #,##0.00_ ;_ &quot;$&quot;\ * \-#,##0.00_ ;_ &quot;$&quot;\ * &quot;-&quot;??_ ;_ @_ "/>
    <numFmt numFmtId="187" formatCode="#,##0_ ;[Red]\-#,##0\ "/>
    <numFmt numFmtId="188" formatCode="&quot;$&quot;\ #,##0"/>
    <numFmt numFmtId="189" formatCode="_-* #,##0\ _€_-;\-* #,##0\ _€_-;_-* &quot;-&quot;??\ _€_-;_-@_-"/>
    <numFmt numFmtId="190" formatCode="0.0%"/>
    <numFmt numFmtId="191" formatCode="[$$-240A]\ #,##0;[Red][$$-240A]\ #,##0"/>
    <numFmt numFmtId="192" formatCode="#,##0;[Red]#,##0"/>
    <numFmt numFmtId="193" formatCode="0.000%"/>
    <numFmt numFmtId="194" formatCode="0.0000%"/>
    <numFmt numFmtId="195" formatCode="0.00000%"/>
    <numFmt numFmtId="196" formatCode="[$-240A]dddd\,\ d\ &quot;de&quot;\ mmmm\ &quot;de&quot;\ yyyy"/>
    <numFmt numFmtId="197" formatCode="[$-240A]h:mm:ss\ AM/PM"/>
    <numFmt numFmtId="198" formatCode="_-* #,##0.0\ _€_-;\-* #,##0.0\ _€_-;_-* &quot;-&quot;\ _€_-;_-@_-"/>
    <numFmt numFmtId="199" formatCode="_-* #,##0.00\ _€_-;\-* #,##0.00\ _€_-;_-* &quot;-&quot;\ _€_-;_-@_-"/>
    <numFmt numFmtId="200" formatCode="_-* #,##0.000\ _€_-;\-* #,##0.000\ _€_-;_-* &quot;-&quot;\ _€_-;_-@_-"/>
    <numFmt numFmtId="201" formatCode="_-* #,##0.0000\ _€_-;\-* #,##0.0000\ _€_-;_-* &quot;-&quot;\ _€_-;_-@_-"/>
    <numFmt numFmtId="202" formatCode="_-[$$-240A]\ * #,##0.00_-;\-[$$-240A]\ * #,##0.00_-;_-[$$-240A]\ * &quot;-&quot;??_-;_-@_-"/>
    <numFmt numFmtId="203" formatCode="&quot;Sí&quot;;&quot;Sí&quot;;&quot;No&quot;"/>
    <numFmt numFmtId="204" formatCode="&quot;Verdadero&quot;;&quot;Verdadero&quot;;&quot;Falso&quot;"/>
    <numFmt numFmtId="205" formatCode="&quot;Activado&quot;;&quot;Activado&quot;;&quot;Desactivado&quot;"/>
    <numFmt numFmtId="206" formatCode="[$€-2]\ #,##0.00_);[Red]\([$€-2]\ #,##0.00\)"/>
    <numFmt numFmtId="207" formatCode="_-* #,##0.0\ _€_-;\-* #,##0.0\ _€_-;_-* &quot;-&quot;??\ _€_-;_-@_-"/>
    <numFmt numFmtId="208" formatCode="0.0"/>
    <numFmt numFmtId="209" formatCode="0;[Red]0"/>
    <numFmt numFmtId="210" formatCode="#,##0.0"/>
    <numFmt numFmtId="211" formatCode="0.000"/>
  </numFmts>
  <fonts count="95">
    <font>
      <sz val="11"/>
      <color theme="1"/>
      <name val="Calibri"/>
      <family val="2"/>
    </font>
    <font>
      <sz val="11"/>
      <color indexed="8"/>
      <name val="Calibri"/>
      <family val="2"/>
    </font>
    <font>
      <sz val="10"/>
      <name val="Arial"/>
      <family val="2"/>
    </font>
    <font>
      <b/>
      <sz val="10"/>
      <name val="Times New Roman"/>
      <family val="1"/>
    </font>
    <font>
      <sz val="10"/>
      <name val="Times New Roman"/>
      <family val="1"/>
    </font>
    <font>
      <sz val="10"/>
      <name val="Arial Narrow"/>
      <family val="2"/>
    </font>
    <font>
      <b/>
      <sz val="10"/>
      <color indexed="8"/>
      <name val="Tahoma"/>
      <family val="2"/>
    </font>
    <font>
      <sz val="10"/>
      <color indexed="8"/>
      <name val="Tahoma"/>
      <family val="2"/>
    </font>
    <font>
      <b/>
      <sz val="9"/>
      <color indexed="8"/>
      <name val="Tahoma"/>
      <family val="2"/>
    </font>
    <font>
      <sz val="9"/>
      <color indexed="8"/>
      <name val="Tahoma"/>
      <family val="2"/>
    </font>
    <font>
      <sz val="11"/>
      <name val="Times New Roman"/>
      <family val="1"/>
    </font>
    <font>
      <b/>
      <sz val="11"/>
      <name val="Times New Roman"/>
      <family val="1"/>
    </font>
    <font>
      <b/>
      <sz val="11"/>
      <color indexed="8"/>
      <name val="Times New Roman"/>
      <family val="1"/>
    </font>
    <font>
      <b/>
      <sz val="11"/>
      <color indexed="10"/>
      <name val="Times New Roman"/>
      <family val="1"/>
    </font>
    <font>
      <b/>
      <i/>
      <sz val="11"/>
      <name val="Times New Roman"/>
      <family val="1"/>
    </font>
    <font>
      <b/>
      <sz val="11"/>
      <name val="Arial Narrow"/>
      <family val="2"/>
    </font>
    <font>
      <sz val="11"/>
      <color indexed="8"/>
      <name val="Times New Roman"/>
      <family val="1"/>
    </font>
    <font>
      <i/>
      <sz val="11"/>
      <name val="Times New Roman"/>
      <family val="1"/>
    </font>
    <font>
      <sz val="10"/>
      <name val="Calibri"/>
      <family val="2"/>
    </font>
    <font>
      <b/>
      <sz val="10"/>
      <name val="Calibri"/>
      <family val="2"/>
    </font>
    <font>
      <sz val="8"/>
      <name val="Calibri"/>
      <family val="2"/>
    </font>
    <font>
      <sz val="11"/>
      <color indexed="10"/>
      <name val="Times New Roman"/>
      <family val="1"/>
    </font>
    <font>
      <sz val="10"/>
      <color indexed="8"/>
      <name val="Times New Roman"/>
      <family val="1"/>
    </font>
    <font>
      <sz val="9"/>
      <name val="Times New Roman"/>
      <family val="1"/>
    </font>
    <font>
      <sz val="9"/>
      <color indexed="8"/>
      <name val="Times New Roman"/>
      <family val="1"/>
    </font>
    <font>
      <b/>
      <u val="single"/>
      <sz val="10"/>
      <color indexed="8"/>
      <name val="Times New Roman"/>
      <family val="1"/>
    </font>
    <font>
      <b/>
      <sz val="10"/>
      <color indexed="8"/>
      <name val="Times New Roman"/>
      <family val="1"/>
    </font>
    <font>
      <sz val="11"/>
      <color indexed="9"/>
      <name val="Calibri"/>
      <family val="2"/>
    </font>
    <font>
      <sz val="10"/>
      <color indexed="8"/>
      <name val="Verdana"/>
      <family val="2"/>
    </font>
    <font>
      <sz val="11"/>
      <color indexed="17"/>
      <name val="Calibri"/>
      <family val="2"/>
    </font>
    <font>
      <b/>
      <sz val="11"/>
      <color indexed="52"/>
      <name val="Calibri"/>
      <family val="2"/>
    </font>
    <font>
      <b/>
      <sz val="11"/>
      <color indexed="9"/>
      <name val="Calibri"/>
      <family val="2"/>
    </font>
    <font>
      <sz val="11"/>
      <color indexed="52"/>
      <name val="Calibri"/>
      <family val="2"/>
    </font>
    <font>
      <sz val="17"/>
      <color indexed="9"/>
      <name val="Calibri"/>
      <family val="2"/>
    </font>
    <font>
      <sz val="11"/>
      <color indexed="21"/>
      <name val="Calibri"/>
      <family val="2"/>
    </font>
    <font>
      <b/>
      <sz val="11"/>
      <color indexed="56"/>
      <name val="Calibri"/>
      <family val="2"/>
    </font>
    <font>
      <sz val="11"/>
      <color indexed="62"/>
      <name val="Calibri"/>
      <family val="2"/>
    </font>
    <font>
      <sz val="11"/>
      <name val="Calibri"/>
      <family val="2"/>
    </font>
    <font>
      <b/>
      <sz val="10"/>
      <color indexed="8"/>
      <name val="Verdana"/>
      <family val="2"/>
    </font>
    <font>
      <u val="single"/>
      <sz val="11"/>
      <color indexed="12"/>
      <name val="Calibri"/>
      <family val="2"/>
    </font>
    <font>
      <u val="single"/>
      <sz val="11"/>
      <color indexed="20"/>
      <name val="Calibri"/>
      <family val="2"/>
    </font>
    <font>
      <sz val="11"/>
      <color indexed="1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sz val="42"/>
      <color indexed="9"/>
      <name val="Segoe UI"/>
      <family val="2"/>
    </font>
    <font>
      <b/>
      <sz val="11"/>
      <color indexed="8"/>
      <name val="Calibri"/>
      <family val="2"/>
    </font>
    <font>
      <b/>
      <sz val="11"/>
      <color indexed="55"/>
      <name val="Calibri"/>
      <family val="2"/>
    </font>
    <font>
      <sz val="10"/>
      <color indexed="8"/>
      <name val="Calibri"/>
      <family val="2"/>
    </font>
    <font>
      <sz val="11"/>
      <color indexed="63"/>
      <name val="Times New Roman"/>
      <family val="1"/>
    </font>
    <font>
      <b/>
      <sz val="18"/>
      <color indexed="55"/>
      <name val="Calibri"/>
      <family val="2"/>
    </font>
    <font>
      <b/>
      <sz val="11"/>
      <color indexed="55"/>
      <name val="Times New Roman"/>
      <family val="1"/>
    </font>
    <font>
      <sz val="11.5"/>
      <color indexed="8"/>
      <name val="Times New Roman"/>
      <family val="1"/>
    </font>
    <font>
      <sz val="11"/>
      <color theme="0"/>
      <name val="Calibri"/>
      <family val="2"/>
    </font>
    <font>
      <sz val="10"/>
      <color theme="1"/>
      <name val="Verdana"/>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sz val="17"/>
      <color theme="0"/>
      <name val="Calibri"/>
      <family val="2"/>
    </font>
    <font>
      <sz val="11"/>
      <color rgb="FF0B744D"/>
      <name val="Calibri"/>
      <family val="2"/>
    </font>
    <font>
      <b/>
      <sz val="11"/>
      <color theme="3"/>
      <name val="Calibri"/>
      <family val="2"/>
    </font>
    <font>
      <sz val="11"/>
      <color rgb="FF3F3F76"/>
      <name val="Calibri"/>
      <family val="2"/>
    </font>
    <font>
      <b/>
      <sz val="10"/>
      <color theme="1"/>
      <name val="Verdana"/>
      <family val="2"/>
    </font>
    <font>
      <u val="single"/>
      <sz val="11"/>
      <color theme="10"/>
      <name val="Calibri"/>
      <family val="2"/>
    </font>
    <font>
      <u val="single"/>
      <sz val="11"/>
      <color theme="11"/>
      <name val="Calibri"/>
      <family val="2"/>
    </font>
    <font>
      <sz val="11"/>
      <color rgb="FF9C0006"/>
      <name val="Calibri"/>
      <family val="2"/>
    </font>
    <font>
      <sz val="11"/>
      <color rgb="FF9C6500"/>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sz val="42"/>
      <color theme="0"/>
      <name val="Segoe UI"/>
      <family val="2"/>
    </font>
    <font>
      <b/>
      <sz val="11"/>
      <color theme="1"/>
      <name val="Calibri"/>
      <family val="2"/>
    </font>
    <font>
      <sz val="11"/>
      <color theme="1"/>
      <name val="Times New Roman"/>
      <family val="1"/>
    </font>
    <font>
      <sz val="11"/>
      <color rgb="FFFF0000"/>
      <name val="Times New Roman"/>
      <family val="1"/>
    </font>
    <font>
      <b/>
      <sz val="11"/>
      <color theme="1"/>
      <name val="Times New Roman"/>
      <family val="1"/>
    </font>
    <font>
      <b/>
      <sz val="11"/>
      <color rgb="FF000000"/>
      <name val="Times New Roman"/>
      <family val="1"/>
    </font>
    <font>
      <sz val="11"/>
      <color rgb="FF000000"/>
      <name val="Times New Roman"/>
      <family val="1"/>
    </font>
    <font>
      <b/>
      <sz val="11"/>
      <color theme="0" tint="-0.3499799966812134"/>
      <name val="Calibri"/>
      <family val="2"/>
    </font>
    <font>
      <sz val="10"/>
      <color rgb="FF000000"/>
      <name val="Calibri"/>
      <family val="2"/>
    </font>
    <font>
      <sz val="11"/>
      <color rgb="FF242424"/>
      <name val="Times New Roman"/>
      <family val="1"/>
    </font>
    <font>
      <sz val="10"/>
      <color theme="1"/>
      <name val="Times New Roman"/>
      <family val="1"/>
    </font>
    <font>
      <sz val="11.5"/>
      <color theme="1"/>
      <name val="Times New Roman"/>
      <family val="1"/>
    </font>
    <font>
      <sz val="9"/>
      <color theme="1"/>
      <name val="Times New Roman"/>
      <family val="1"/>
    </font>
    <font>
      <b/>
      <sz val="18"/>
      <color theme="0" tint="-0.3499799966812134"/>
      <name val="Calibri"/>
      <family val="2"/>
    </font>
    <font>
      <b/>
      <sz val="11"/>
      <color theme="0" tint="-0.3499799966812134"/>
      <name val="Times New Roman"/>
      <family val="1"/>
    </font>
    <font>
      <b/>
      <sz val="8"/>
      <name val="Calibri"/>
      <family val="2"/>
    </font>
  </fonts>
  <fills count="4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9" tint="0.7999799847602844"/>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rgb="FF217346"/>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DBE5F1"/>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3" tint="0.5999900102615356"/>
        <bgColor indexed="64"/>
      </patternFill>
    </fill>
    <fill>
      <patternFill patternType="solid">
        <fgColor rgb="FF92D050"/>
        <bgColor indexed="64"/>
      </patternFill>
    </fill>
    <fill>
      <patternFill patternType="solid">
        <fgColor theme="0"/>
        <bgColor indexed="64"/>
      </patternFill>
    </fill>
    <fill>
      <patternFill patternType="solid">
        <fgColor indexed="9"/>
        <bgColor indexed="64"/>
      </patternFill>
    </fill>
    <fill>
      <patternFill patternType="solid">
        <fgColor rgb="FFDDDDDD"/>
        <bgColor indexed="64"/>
      </patternFill>
    </fill>
    <fill>
      <patternFill patternType="solid">
        <fgColor theme="0" tint="-0.1499900072813034"/>
        <bgColor indexed="64"/>
      </patternFill>
    </fill>
    <fill>
      <patternFill patternType="solid">
        <fgColor rgb="FFFFFF00"/>
        <bgColor indexed="64"/>
      </patternFill>
    </fill>
  </fills>
  <borders count="91">
    <border>
      <left/>
      <right/>
      <top/>
      <bottom/>
      <diagonal/>
    </border>
    <border>
      <left>
        <color indexed="63"/>
      </left>
      <right>
        <color indexed="63"/>
      </right>
      <top style="thin">
        <color theme="9" tint="0.3999499976634979"/>
      </top>
      <bottom style="thin">
        <color theme="9" tint="0.3999499976634979"/>
      </bottom>
    </border>
    <border>
      <left>
        <color indexed="63"/>
      </left>
      <right style="thin">
        <color theme="9" tint="0.39991000294685364"/>
      </right>
      <top>
        <color indexed="63"/>
      </top>
      <bottom style="thin">
        <color theme="9" tint="0.39991000294685364"/>
      </bottom>
    </border>
    <border>
      <left style="thin">
        <color theme="9" tint="0.3999499976634979"/>
      </left>
      <right>
        <color indexed="63"/>
      </right>
      <top>
        <color indexed="63"/>
      </top>
      <bottom style="thin">
        <color theme="9" tint="0.3999100029468536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color indexed="63"/>
      </right>
      <top style="thin"/>
      <bottom style="thin"/>
    </border>
    <border>
      <left>
        <color indexed="63"/>
      </left>
      <right>
        <color indexed="63"/>
      </right>
      <top>
        <color indexed="63"/>
      </top>
      <bottom style="thin"/>
    </border>
    <border>
      <left style="thin"/>
      <right style="thin"/>
      <top>
        <color indexed="63"/>
      </top>
      <bottom style="thin"/>
    </border>
    <border>
      <left>
        <color indexed="63"/>
      </left>
      <right style="thin"/>
      <top style="thin"/>
      <bottom style="thin"/>
    </border>
    <border>
      <left style="medium"/>
      <right>
        <color indexed="63"/>
      </right>
      <top>
        <color indexed="63"/>
      </top>
      <bottom style="thin"/>
    </border>
    <border>
      <left>
        <color indexed="63"/>
      </left>
      <right style="medium"/>
      <top>
        <color indexed="63"/>
      </top>
      <bottom style="thin"/>
    </border>
    <border>
      <left style="medium"/>
      <right style="thin"/>
      <top style="thin"/>
      <bottom style="thin"/>
    </border>
    <border>
      <left style="thin"/>
      <right style="medium"/>
      <top style="thin"/>
      <bottom style="thin"/>
    </border>
    <border>
      <left style="thin"/>
      <right style="thin"/>
      <top style="thin"/>
      <bottom>
        <color indexed="63"/>
      </bottom>
    </border>
    <border>
      <left style="medium"/>
      <right style="medium">
        <color theme="0"/>
      </right>
      <top style="medium"/>
      <bottom style="medium">
        <color theme="0"/>
      </bottom>
    </border>
    <border>
      <left style="medium">
        <color theme="0"/>
      </left>
      <right>
        <color indexed="63"/>
      </right>
      <top style="medium"/>
      <bottom style="medium">
        <color theme="0"/>
      </bottom>
    </border>
    <border>
      <left style="medium">
        <color theme="0"/>
      </left>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color indexed="63"/>
      </left>
      <right style="thin">
        <color theme="0"/>
      </right>
      <top style="thin">
        <color theme="0"/>
      </top>
      <bottom style="thin">
        <color theme="0"/>
      </bottom>
    </border>
    <border>
      <left style="thin">
        <color theme="0"/>
      </left>
      <right style="thin">
        <color theme="0"/>
      </right>
      <top style="thin">
        <color theme="0"/>
      </top>
      <bottom style="thin">
        <color theme="0"/>
      </bottom>
    </border>
    <border>
      <left style="thin">
        <color theme="0"/>
      </left>
      <right>
        <color indexed="63"/>
      </right>
      <top style="thin">
        <color theme="0"/>
      </top>
      <bottom style="thin">
        <color theme="0"/>
      </bottom>
    </border>
    <border>
      <left style="medium">
        <color theme="0"/>
      </left>
      <right>
        <color indexed="63"/>
      </right>
      <top style="medium"/>
      <bottom style="medium"/>
    </border>
    <border>
      <left>
        <color indexed="63"/>
      </left>
      <right>
        <color indexed="63"/>
      </right>
      <top>
        <color indexed="63"/>
      </top>
      <bottom style="medium"/>
    </border>
    <border>
      <left>
        <color indexed="63"/>
      </left>
      <right style="medium"/>
      <top>
        <color indexed="63"/>
      </top>
      <bottom style="medium"/>
    </border>
    <border>
      <left style="medium"/>
      <right style="medium"/>
      <top style="medium"/>
      <bottom style="medium"/>
    </border>
    <border>
      <left style="medium"/>
      <right style="thin"/>
      <top style="thin"/>
      <bottom>
        <color indexed="63"/>
      </bottom>
    </border>
    <border>
      <left style="thin"/>
      <right style="thin"/>
      <top style="thin"/>
      <bottom style="medium"/>
    </border>
    <border>
      <left style="thin"/>
      <right>
        <color indexed="63"/>
      </right>
      <top>
        <color indexed="63"/>
      </top>
      <bottom style="thin"/>
    </border>
    <border>
      <left style="thin"/>
      <right>
        <color indexed="63"/>
      </right>
      <top style="thin"/>
      <bottom style="medium"/>
    </border>
    <border>
      <left>
        <color indexed="63"/>
      </left>
      <right>
        <color indexed="63"/>
      </right>
      <top style="thin"/>
      <bottom>
        <color indexed="63"/>
      </bottom>
    </border>
    <border>
      <left>
        <color indexed="63"/>
      </left>
      <right style="thin"/>
      <top style="thin"/>
      <bottom>
        <color indexed="63"/>
      </bottom>
    </border>
    <border>
      <left>
        <color indexed="63"/>
      </left>
      <right style="thin"/>
      <top>
        <color indexed="63"/>
      </top>
      <bottom>
        <color indexed="63"/>
      </bottom>
    </border>
    <border>
      <left>
        <color indexed="63"/>
      </left>
      <right style="thin"/>
      <top>
        <color indexed="63"/>
      </top>
      <bottom style="thin"/>
    </border>
    <border>
      <left>
        <color indexed="63"/>
      </left>
      <right style="medium"/>
      <top style="thin"/>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color indexed="63"/>
      </right>
      <top style="thin"/>
      <bottom>
        <color indexed="63"/>
      </bottom>
    </border>
    <border>
      <left style="medium"/>
      <right style="thin"/>
      <top style="thin"/>
      <bottom style="medium"/>
    </border>
    <border>
      <left style="medium"/>
      <right style="thin"/>
      <top>
        <color indexed="63"/>
      </top>
      <bottom style="thin"/>
    </border>
    <border>
      <left style="thin"/>
      <right style="medium"/>
      <top style="thin"/>
      <bottom style="medium"/>
    </border>
    <border>
      <left style="thin"/>
      <right style="medium"/>
      <top>
        <color indexed="63"/>
      </top>
      <bottom style="thin"/>
    </border>
    <border>
      <left style="thin"/>
      <right style="thin"/>
      <top>
        <color indexed="63"/>
      </top>
      <bottom>
        <color indexed="63"/>
      </bottom>
    </border>
    <border>
      <left style="thin"/>
      <right>
        <color indexed="63"/>
      </right>
      <top style="medium"/>
      <bottom style="thin"/>
    </border>
    <border>
      <left>
        <color indexed="63"/>
      </left>
      <right>
        <color indexed="63"/>
      </right>
      <top style="medium"/>
      <bottom style="thin"/>
    </border>
    <border>
      <left>
        <color indexed="63"/>
      </left>
      <right style="thin"/>
      <top style="medium"/>
      <bottom style="thin"/>
    </border>
    <border>
      <left>
        <color indexed="63"/>
      </left>
      <right style="medium"/>
      <top style="medium"/>
      <bottom style="thin"/>
    </border>
    <border>
      <left style="thin">
        <color rgb="FF000000"/>
      </left>
      <right style="thin">
        <color rgb="FF000000"/>
      </right>
      <top style="thin">
        <color rgb="FF000000"/>
      </top>
      <bottom style="thin">
        <color rgb="FF000000"/>
      </bottom>
    </border>
    <border>
      <left style="medium"/>
      <right>
        <color indexed="63"/>
      </right>
      <top style="medium"/>
      <bottom>
        <color indexed="63"/>
      </bottom>
    </border>
    <border>
      <left style="medium"/>
      <right>
        <color indexed="63"/>
      </right>
      <top>
        <color indexed="63"/>
      </top>
      <bottom style="medium"/>
    </border>
    <border>
      <left style="medium"/>
      <right>
        <color indexed="63"/>
      </right>
      <top style="medium"/>
      <bottom style="thin"/>
    </border>
    <border>
      <left style="medium"/>
      <right style="medium"/>
      <top style="medium"/>
      <bottom>
        <color indexed="63"/>
      </bottom>
    </border>
    <border>
      <left style="medium"/>
      <right style="medium"/>
      <top>
        <color indexed="63"/>
      </top>
      <bottom>
        <color indexed="63"/>
      </bottom>
    </border>
    <border>
      <left style="medium"/>
      <right style="medium"/>
      <top>
        <color indexed="63"/>
      </top>
      <bottom style="medium"/>
    </border>
    <border>
      <left style="thin"/>
      <right style="thin"/>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style="medium"/>
      <top style="thin"/>
      <bottom style="medium"/>
    </border>
    <border>
      <left>
        <color indexed="63"/>
      </left>
      <right style="thin"/>
      <top style="thin"/>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style="medium"/>
      <right style="thin"/>
      <top style="medium"/>
      <bottom style="thin"/>
    </border>
    <border>
      <left style="thin"/>
      <right>
        <color indexed="63"/>
      </right>
      <top style="thin"/>
      <bottom>
        <color indexed="63"/>
      </bottom>
    </border>
    <border>
      <left>
        <color indexed="63"/>
      </left>
      <right>
        <color indexed="63"/>
      </right>
      <top style="thin"/>
      <bottom style="thin"/>
    </border>
    <border>
      <left style="medium"/>
      <right style="thin"/>
      <top>
        <color indexed="63"/>
      </top>
      <bottom style="medium"/>
    </border>
    <border>
      <left style="thin"/>
      <right style="thin"/>
      <top>
        <color indexed="63"/>
      </top>
      <bottom style="medium"/>
    </border>
    <border>
      <left style="thin"/>
      <right>
        <color indexed="63"/>
      </right>
      <top>
        <color indexed="63"/>
      </top>
      <bottom style="medium"/>
    </border>
    <border>
      <left>
        <color indexed="63"/>
      </left>
      <right style="thin"/>
      <top>
        <color indexed="63"/>
      </top>
      <bottom style="medium"/>
    </border>
    <border>
      <left>
        <color indexed="63"/>
      </left>
      <right style="medium"/>
      <top style="thin"/>
      <bottom>
        <color indexed="63"/>
      </bottom>
    </border>
    <border>
      <left style="thin"/>
      <right style="thin"/>
      <top style="medium"/>
      <bottom>
        <color indexed="63"/>
      </bottom>
    </border>
    <border>
      <left style="thin"/>
      <right>
        <color indexed="63"/>
      </right>
      <top>
        <color indexed="63"/>
      </top>
      <bottom>
        <color indexed="63"/>
      </bottom>
    </border>
    <border>
      <left style="medium"/>
      <right style="thin"/>
      <top>
        <color indexed="63"/>
      </top>
      <bottom>
        <color indexed="63"/>
      </bottom>
    </border>
    <border>
      <left style="thin"/>
      <right style="medium"/>
      <top style="thin"/>
      <bottom>
        <color indexed="63"/>
      </bottom>
    </border>
    <border>
      <left style="thin"/>
      <right style="medium"/>
      <top>
        <color indexed="63"/>
      </top>
      <bottom style="medium"/>
    </border>
    <border>
      <left style="thin"/>
      <right>
        <color indexed="63"/>
      </right>
      <top style="medium"/>
      <bottom>
        <color indexed="63"/>
      </bottom>
    </border>
    <border>
      <left>
        <color indexed="63"/>
      </left>
      <right style="thin"/>
      <top style="medium"/>
      <bottom>
        <color indexed="63"/>
      </bottom>
    </border>
    <border>
      <left>
        <color indexed="63"/>
      </left>
      <right>
        <color indexed="63"/>
      </right>
      <top style="thin"/>
      <bottom style="medium"/>
    </border>
  </borders>
  <cellStyleXfs count="9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1" applyNumberFormat="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9" borderId="0" applyNumberFormat="0" applyBorder="0" applyAlignment="0" applyProtection="0"/>
    <xf numFmtId="49" fontId="58" fillId="0" borderId="0" applyFill="0" applyBorder="0" applyProtection="0">
      <alignment horizontal="left" vertical="center"/>
    </xf>
    <xf numFmtId="0" fontId="0" fillId="20" borderId="2" applyNumberFormat="0" applyFont="0" applyFill="0" applyAlignment="0">
      <protection/>
    </xf>
    <xf numFmtId="0" fontId="0" fillId="20" borderId="3" applyNumberFormat="0" applyFont="0" applyFill="0" applyAlignment="0">
      <protection/>
    </xf>
    <xf numFmtId="0" fontId="59" fillId="21" borderId="0" applyNumberFormat="0" applyBorder="0" applyAlignment="0" applyProtection="0"/>
    <xf numFmtId="0" fontId="60" fillId="22" borderId="4" applyNumberFormat="0" applyAlignment="0" applyProtection="0"/>
    <xf numFmtId="0" fontId="61" fillId="23" borderId="5" applyNumberFormat="0" applyAlignment="0" applyProtection="0"/>
    <xf numFmtId="0" fontId="62" fillId="0" borderId="6" applyNumberFormat="0" applyFill="0" applyAlignment="0" applyProtection="0"/>
    <xf numFmtId="0" fontId="63" fillId="24" borderId="0" applyNumberFormat="0" applyProtection="0">
      <alignment horizontal="left" wrapText="1" indent="4"/>
    </xf>
    <xf numFmtId="0" fontId="64" fillId="24" borderId="0" applyNumberFormat="0" applyProtection="0">
      <alignment horizontal="left" wrapText="1" indent="4"/>
    </xf>
    <xf numFmtId="0" fontId="65" fillId="0" borderId="0" applyNumberFormat="0" applyFill="0" applyBorder="0" applyAlignment="0" applyProtection="0"/>
    <xf numFmtId="0" fontId="57" fillId="25" borderId="0" applyNumberFormat="0" applyBorder="0" applyAlignment="0" applyProtection="0"/>
    <xf numFmtId="0" fontId="57" fillId="26" borderId="0" applyNumberFormat="0" applyBorder="0" applyAlignment="0" applyProtection="0"/>
    <xf numFmtId="0" fontId="57" fillId="27" borderId="0" applyNumberFormat="0" applyBorder="0" applyAlignment="0" applyProtection="0"/>
    <xf numFmtId="0" fontId="57" fillId="28" borderId="0" applyNumberFormat="0" applyBorder="0" applyAlignment="0" applyProtection="0"/>
    <xf numFmtId="0" fontId="57" fillId="29" borderId="0" applyNumberFormat="0" applyBorder="0" applyAlignment="0" applyProtection="0"/>
    <xf numFmtId="0" fontId="57" fillId="30" borderId="0" applyNumberFormat="0" applyBorder="0" applyAlignment="0" applyProtection="0"/>
    <xf numFmtId="0" fontId="61" fillId="30" borderId="0" applyNumberFormat="0" applyBorder="0" applyAlignment="0" applyProtection="0"/>
    <xf numFmtId="0" fontId="66" fillId="31" borderId="4" applyNumberFormat="0" applyAlignment="0" applyProtection="0"/>
    <xf numFmtId="16" fontId="37" fillId="0" borderId="0" applyFont="0" applyFill="0" applyBorder="0" applyAlignment="0">
      <protection/>
    </xf>
    <xf numFmtId="0" fontId="67" fillId="32" borderId="0" applyNumberFormat="0" applyBorder="0" applyProtection="0">
      <alignment horizontal="center" vertical="center"/>
    </xf>
    <xf numFmtId="0" fontId="68" fillId="0" borderId="0" applyNumberFormat="0" applyFill="0" applyBorder="0" applyAlignment="0" applyProtection="0"/>
    <xf numFmtId="0" fontId="69" fillId="0" borderId="0" applyNumberFormat="0" applyFill="0" applyBorder="0" applyAlignment="0" applyProtection="0"/>
    <xf numFmtId="0" fontId="70" fillId="33" borderId="0" applyNumberFormat="0" applyBorder="0" applyAlignment="0" applyProtection="0"/>
    <xf numFmtId="177" fontId="0" fillId="0" borderId="0" applyFont="0" applyFill="0" applyBorder="0" applyAlignment="0" applyProtection="0"/>
    <xf numFmtId="175" fontId="0" fillId="0" borderId="0" applyFont="0" applyFill="0" applyBorder="0" applyAlignment="0" applyProtection="0"/>
    <xf numFmtId="41" fontId="0" fillId="0" borderId="0" applyFont="0" applyFill="0" applyBorder="0" applyAlignment="0" applyProtection="0"/>
    <xf numFmtId="177" fontId="5" fillId="0" borderId="0" applyFont="0" applyFill="0" applyBorder="0" applyAlignment="0" applyProtection="0"/>
    <xf numFmtId="176" fontId="0" fillId="0" borderId="0" applyFont="0" applyFill="0" applyBorder="0" applyAlignment="0" applyProtection="0"/>
    <xf numFmtId="174" fontId="0" fillId="0" borderId="0" applyFont="0" applyFill="0" applyBorder="0" applyAlignment="0" applyProtection="0"/>
    <xf numFmtId="44" fontId="0" fillId="0" borderId="0" applyFont="0" applyFill="0" applyBorder="0" applyAlignment="0" applyProtection="0"/>
    <xf numFmtId="186" fontId="2" fillId="0" borderId="0" applyFont="0" applyFill="0" applyBorder="0" applyAlignment="0" applyProtection="0"/>
    <xf numFmtId="184" fontId="0" fillId="0" borderId="0" applyFont="0" applyFill="0" applyBorder="0" applyAlignment="0" applyProtection="0"/>
    <xf numFmtId="44" fontId="1" fillId="0" borderId="0" applyFont="0" applyFill="0" applyBorder="0" applyAlignment="0" applyProtection="0"/>
    <xf numFmtId="170" fontId="0" fillId="0" borderId="0" applyFont="0" applyFill="0" applyBorder="0" applyAlignment="0" applyProtection="0"/>
    <xf numFmtId="0" fontId="71" fillId="34" borderId="0" applyNumberFormat="0" applyBorder="0" applyAlignment="0" applyProtection="0"/>
    <xf numFmtId="0" fontId="72" fillId="34" borderId="0" applyNumberFormat="0" applyBorder="0" applyAlignment="0" applyProtection="0"/>
    <xf numFmtId="0" fontId="2" fillId="0" borderId="0">
      <alignment/>
      <protection/>
    </xf>
    <xf numFmtId="0" fontId="2" fillId="0" borderId="0">
      <alignment/>
      <protection/>
    </xf>
    <xf numFmtId="0" fontId="0" fillId="0" borderId="0">
      <alignment/>
      <protection/>
    </xf>
    <xf numFmtId="0" fontId="5" fillId="0" borderId="0">
      <alignment/>
      <protection/>
    </xf>
    <xf numFmtId="0" fontId="5" fillId="0" borderId="0">
      <alignment/>
      <protection/>
    </xf>
    <xf numFmtId="0" fontId="0" fillId="0" borderId="0">
      <alignment/>
      <protection/>
    </xf>
    <xf numFmtId="0" fontId="2" fillId="0" borderId="0">
      <alignment/>
      <protection/>
    </xf>
    <xf numFmtId="0" fontId="0" fillId="35" borderId="7" applyNumberFormat="0" applyFont="0" applyAlignment="0" applyProtection="0"/>
    <xf numFmtId="9" fontId="0" fillId="0" borderId="0" applyFont="0" applyFill="0" applyBorder="0" applyAlignment="0" applyProtection="0"/>
    <xf numFmtId="9" fontId="5" fillId="0" borderId="0" applyFont="0" applyFill="0" applyBorder="0" applyAlignment="0" applyProtection="0"/>
    <xf numFmtId="9" fontId="2" fillId="0" borderId="0" applyFont="0" applyFill="0" applyBorder="0" applyAlignment="0" applyProtection="0"/>
    <xf numFmtId="0" fontId="73" fillId="22" borderId="8" applyNumberFormat="0" applyAlignment="0" applyProtection="0"/>
    <xf numFmtId="0" fontId="74" fillId="0" borderId="0" applyNumberFormat="0" applyFill="0" applyBorder="0" applyAlignment="0" applyProtection="0"/>
    <xf numFmtId="0" fontId="64" fillId="0" borderId="0" applyFill="0" applyBorder="0">
      <alignment wrapText="1"/>
      <protection/>
    </xf>
    <xf numFmtId="0" fontId="57" fillId="0" borderId="0">
      <alignment/>
      <protection/>
    </xf>
    <xf numFmtId="0" fontId="75" fillId="0" borderId="0" applyNumberFormat="0" applyFill="0" applyBorder="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0" borderId="10" applyNumberFormat="0" applyFill="0" applyAlignment="0" applyProtection="0"/>
    <xf numFmtId="0" fontId="65" fillId="0" borderId="11" applyNumberFormat="0" applyFill="0" applyAlignment="0" applyProtection="0"/>
    <xf numFmtId="0" fontId="79" fillId="24" borderId="0" applyNumberFormat="0" applyBorder="0" applyProtection="0">
      <alignment horizontal="left" indent="1"/>
    </xf>
    <xf numFmtId="0" fontId="80" fillId="0" borderId="12" applyNumberFormat="0" applyFill="0" applyAlignment="0" applyProtection="0"/>
  </cellStyleXfs>
  <cellXfs count="834">
    <xf numFmtId="0" fontId="0" fillId="0" borderId="0" xfId="0" applyFont="1" applyAlignment="1">
      <alignment/>
    </xf>
    <xf numFmtId="9" fontId="4" fillId="11" borderId="13" xfId="78" applyFont="1" applyFill="1" applyBorder="1" applyAlignment="1" applyProtection="1">
      <alignment horizontal="center" vertical="center" wrapText="1"/>
      <protection locked="0"/>
    </xf>
    <xf numFmtId="9" fontId="3" fillId="0" borderId="14" xfId="70" applyNumberFormat="1" applyFont="1" applyFill="1" applyBorder="1" applyAlignment="1" applyProtection="1">
      <alignment horizontal="center" vertical="center" wrapText="1"/>
      <protection/>
    </xf>
    <xf numFmtId="0" fontId="0" fillId="0" borderId="0" xfId="0" applyBorder="1" applyAlignment="1">
      <alignment/>
    </xf>
    <xf numFmtId="192" fontId="0" fillId="0" borderId="0" xfId="61" applyNumberFormat="1" applyFont="1" applyBorder="1" applyAlignment="1">
      <alignment vertical="center"/>
    </xf>
    <xf numFmtId="0" fontId="0" fillId="0" borderId="15" xfId="0" applyBorder="1" applyAlignment="1">
      <alignment horizontal="center"/>
    </xf>
    <xf numFmtId="0" fontId="0" fillId="8" borderId="13" xfId="0" applyFill="1" applyBorder="1" applyAlignment="1">
      <alignment/>
    </xf>
    <xf numFmtId="9" fontId="4" fillId="8" borderId="13" xfId="78" applyFont="1" applyFill="1" applyBorder="1" applyAlignment="1" applyProtection="1">
      <alignment horizontal="center" vertical="center" wrapText="1"/>
      <protection locked="0"/>
    </xf>
    <xf numFmtId="9" fontId="3" fillId="8" borderId="14" xfId="70" applyNumberFormat="1" applyFont="1" applyFill="1" applyBorder="1" applyAlignment="1" applyProtection="1">
      <alignment horizontal="center" vertical="center" wrapText="1"/>
      <protection/>
    </xf>
    <xf numFmtId="0" fontId="0" fillId="18" borderId="13" xfId="0" applyFill="1" applyBorder="1" applyAlignment="1">
      <alignment/>
    </xf>
    <xf numFmtId="0" fontId="0" fillId="13" borderId="13" xfId="0" applyFill="1" applyBorder="1" applyAlignment="1">
      <alignment/>
    </xf>
    <xf numFmtId="9" fontId="4" fillId="13" borderId="13" xfId="78" applyFont="1" applyFill="1" applyBorder="1" applyAlignment="1" applyProtection="1">
      <alignment horizontal="center" vertical="center" wrapText="1"/>
      <protection locked="0"/>
    </xf>
    <xf numFmtId="9" fontId="3" fillId="13" borderId="14" xfId="70" applyNumberFormat="1" applyFont="1" applyFill="1" applyBorder="1" applyAlignment="1" applyProtection="1">
      <alignment horizontal="center" vertical="center" wrapText="1"/>
      <protection/>
    </xf>
    <xf numFmtId="0" fontId="0" fillId="3" borderId="13" xfId="0" applyFill="1" applyBorder="1" applyAlignment="1">
      <alignment/>
    </xf>
    <xf numFmtId="0" fontId="0" fillId="9" borderId="13" xfId="0" applyFill="1" applyBorder="1" applyAlignment="1">
      <alignment/>
    </xf>
    <xf numFmtId="0" fontId="0" fillId="10" borderId="13" xfId="0" applyFill="1" applyBorder="1" applyAlignment="1">
      <alignment/>
    </xf>
    <xf numFmtId="0" fontId="0" fillId="11" borderId="13" xfId="0" applyFill="1" applyBorder="1" applyAlignment="1">
      <alignment/>
    </xf>
    <xf numFmtId="0" fontId="0" fillId="36" borderId="13" xfId="0" applyFill="1" applyBorder="1" applyAlignment="1">
      <alignment/>
    </xf>
    <xf numFmtId="0" fontId="0" fillId="10" borderId="16" xfId="0" applyFill="1" applyBorder="1" applyAlignment="1">
      <alignment/>
    </xf>
    <xf numFmtId="0" fontId="0" fillId="12" borderId="13" xfId="0" applyFill="1" applyBorder="1" applyAlignment="1">
      <alignment/>
    </xf>
    <xf numFmtId="0" fontId="0" fillId="13" borderId="14" xfId="0" applyFill="1" applyBorder="1" applyAlignment="1">
      <alignment/>
    </xf>
    <xf numFmtId="0" fontId="0" fillId="10" borderId="14" xfId="0" applyFill="1" applyBorder="1" applyAlignment="1">
      <alignment/>
    </xf>
    <xf numFmtId="0" fontId="0" fillId="11" borderId="14" xfId="0" applyFill="1" applyBorder="1" applyAlignment="1">
      <alignment/>
    </xf>
    <xf numFmtId="0" fontId="0" fillId="12" borderId="14" xfId="0" applyFill="1" applyBorder="1" applyAlignment="1">
      <alignment/>
    </xf>
    <xf numFmtId="0" fontId="0" fillId="9" borderId="14" xfId="0" applyFill="1" applyBorder="1" applyAlignment="1">
      <alignment/>
    </xf>
    <xf numFmtId="0" fontId="0" fillId="8" borderId="17" xfId="0" applyFill="1" applyBorder="1" applyAlignment="1">
      <alignment/>
    </xf>
    <xf numFmtId="0" fontId="0" fillId="13" borderId="17" xfId="0" applyFill="1" applyBorder="1" applyAlignment="1">
      <alignment/>
    </xf>
    <xf numFmtId="0" fontId="0" fillId="10" borderId="17" xfId="0" applyFill="1" applyBorder="1" applyAlignment="1">
      <alignment/>
    </xf>
    <xf numFmtId="0" fontId="0" fillId="11" borderId="17" xfId="0" applyFill="1" applyBorder="1" applyAlignment="1">
      <alignment/>
    </xf>
    <xf numFmtId="0" fontId="0" fillId="12" borderId="17" xfId="0" applyFill="1" applyBorder="1" applyAlignment="1">
      <alignment/>
    </xf>
    <xf numFmtId="0" fontId="0" fillId="9" borderId="17" xfId="0" applyFill="1" applyBorder="1" applyAlignment="1">
      <alignment/>
    </xf>
    <xf numFmtId="0" fontId="0" fillId="0" borderId="18" xfId="0" applyBorder="1" applyAlignment="1">
      <alignment horizontal="center"/>
    </xf>
    <xf numFmtId="0" fontId="0" fillId="0" borderId="19" xfId="0" applyBorder="1" applyAlignment="1">
      <alignment horizontal="center"/>
    </xf>
    <xf numFmtId="9" fontId="4" fillId="8" borderId="20" xfId="78" applyFont="1" applyFill="1" applyBorder="1" applyAlignment="1" applyProtection="1">
      <alignment horizontal="center" vertical="center" wrapText="1"/>
      <protection locked="0"/>
    </xf>
    <xf numFmtId="9" fontId="3" fillId="8" borderId="21" xfId="70" applyNumberFormat="1" applyFont="1" applyFill="1" applyBorder="1" applyAlignment="1" applyProtection="1">
      <alignment horizontal="center" vertical="center" wrapText="1"/>
      <protection/>
    </xf>
    <xf numFmtId="9" fontId="3" fillId="13" borderId="20" xfId="70" applyNumberFormat="1" applyFont="1" applyFill="1" applyBorder="1" applyAlignment="1" applyProtection="1">
      <alignment horizontal="center" vertical="center" wrapText="1"/>
      <protection/>
    </xf>
    <xf numFmtId="0" fontId="0" fillId="13" borderId="21" xfId="0" applyFill="1" applyBorder="1" applyAlignment="1">
      <alignment/>
    </xf>
    <xf numFmtId="0" fontId="0" fillId="13" borderId="20" xfId="0" applyFill="1" applyBorder="1" applyAlignment="1">
      <alignment/>
    </xf>
    <xf numFmtId="0" fontId="0" fillId="10" borderId="20" xfId="0" applyFill="1" applyBorder="1" applyAlignment="1">
      <alignment/>
    </xf>
    <xf numFmtId="0" fontId="0" fillId="10" borderId="21" xfId="0" applyFill="1" applyBorder="1" applyAlignment="1">
      <alignment/>
    </xf>
    <xf numFmtId="0" fontId="0" fillId="11" borderId="20" xfId="0" applyFill="1" applyBorder="1" applyAlignment="1">
      <alignment/>
    </xf>
    <xf numFmtId="0" fontId="0" fillId="11" borderId="21" xfId="0" applyFill="1" applyBorder="1" applyAlignment="1">
      <alignment/>
    </xf>
    <xf numFmtId="0" fontId="0" fillId="12" borderId="20" xfId="0" applyFill="1" applyBorder="1" applyAlignment="1">
      <alignment/>
    </xf>
    <xf numFmtId="0" fontId="0" fillId="12" borderId="21" xfId="0" applyFill="1" applyBorder="1" applyAlignment="1">
      <alignment/>
    </xf>
    <xf numFmtId="0" fontId="0" fillId="9" borderId="20" xfId="0" applyFill="1" applyBorder="1" applyAlignment="1">
      <alignment/>
    </xf>
    <xf numFmtId="0" fontId="0" fillId="9" borderId="21" xfId="0" applyFill="1" applyBorder="1" applyAlignment="1">
      <alignment/>
    </xf>
    <xf numFmtId="0" fontId="0" fillId="10" borderId="22" xfId="0" applyFill="1" applyBorder="1" applyAlignment="1">
      <alignment/>
    </xf>
    <xf numFmtId="0" fontId="0" fillId="37" borderId="16" xfId="0" applyFill="1" applyBorder="1" applyAlignment="1">
      <alignment/>
    </xf>
    <xf numFmtId="0" fontId="0" fillId="37" borderId="13" xfId="0" applyFill="1" applyBorder="1" applyAlignment="1">
      <alignment/>
    </xf>
    <xf numFmtId="0" fontId="0" fillId="37" borderId="22" xfId="0" applyFill="1" applyBorder="1" applyAlignment="1">
      <alignment/>
    </xf>
    <xf numFmtId="9" fontId="80" fillId="0" borderId="0" xfId="78" applyFont="1" applyBorder="1" applyAlignment="1">
      <alignment horizontal="center" vertical="center"/>
    </xf>
    <xf numFmtId="0" fontId="0" fillId="0" borderId="0" xfId="0" applyFont="1" applyBorder="1" applyAlignment="1">
      <alignment vertical="center"/>
    </xf>
    <xf numFmtId="0" fontId="0" fillId="0" borderId="0" xfId="0" applyFont="1" applyAlignment="1">
      <alignment vertical="center"/>
    </xf>
    <xf numFmtId="0" fontId="11" fillId="38" borderId="23" xfId="70" applyFont="1" applyFill="1" applyBorder="1" applyAlignment="1" applyProtection="1">
      <alignment vertical="center" wrapText="1"/>
      <protection/>
    </xf>
    <xf numFmtId="0" fontId="11" fillId="38" borderId="24" xfId="70" applyFont="1" applyFill="1" applyBorder="1" applyAlignment="1" applyProtection="1">
      <alignment vertical="center" wrapText="1"/>
      <protection/>
    </xf>
    <xf numFmtId="0" fontId="11" fillId="38" borderId="25" xfId="70" applyFont="1" applyFill="1" applyBorder="1" applyAlignment="1" applyProtection="1">
      <alignment vertical="center" wrapText="1"/>
      <protection/>
    </xf>
    <xf numFmtId="0" fontId="11" fillId="38" borderId="0" xfId="70" applyFont="1" applyFill="1" applyBorder="1" applyAlignment="1" applyProtection="1">
      <alignment vertical="center" wrapText="1"/>
      <protection/>
    </xf>
    <xf numFmtId="0" fontId="13" fillId="38" borderId="0" xfId="70" applyFont="1" applyFill="1" applyBorder="1" applyAlignment="1" applyProtection="1">
      <alignment vertical="center" wrapText="1"/>
      <protection/>
    </xf>
    <xf numFmtId="0" fontId="11" fillId="38" borderId="26" xfId="70" applyFont="1" applyFill="1" applyBorder="1" applyAlignment="1" applyProtection="1">
      <alignment vertical="center" wrapText="1"/>
      <protection/>
    </xf>
    <xf numFmtId="0" fontId="10" fillId="38" borderId="26" xfId="70" applyFont="1" applyFill="1" applyBorder="1" applyAlignment="1" applyProtection="1">
      <alignment vertical="center" wrapText="1"/>
      <protection/>
    </xf>
    <xf numFmtId="0" fontId="10" fillId="38" borderId="27" xfId="70" applyFont="1" applyFill="1" applyBorder="1" applyAlignment="1" applyProtection="1">
      <alignment vertical="center" wrapText="1"/>
      <protection/>
    </xf>
    <xf numFmtId="0" fontId="11" fillId="38" borderId="28" xfId="70" applyFont="1" applyFill="1" applyBorder="1" applyAlignment="1" applyProtection="1">
      <alignment vertical="center" wrapText="1"/>
      <protection/>
    </xf>
    <xf numFmtId="0" fontId="10" fillId="38" borderId="0" xfId="70" applyFont="1" applyFill="1" applyBorder="1" applyAlignment="1" applyProtection="1">
      <alignment vertical="center" wrapText="1"/>
      <protection/>
    </xf>
    <xf numFmtId="0" fontId="10" fillId="38" borderId="29" xfId="70" applyFont="1" applyFill="1" applyBorder="1" applyAlignment="1" applyProtection="1">
      <alignment vertical="center" wrapText="1"/>
      <protection/>
    </xf>
    <xf numFmtId="0" fontId="0" fillId="0" borderId="30" xfId="0" applyFont="1" applyBorder="1" applyAlignment="1">
      <alignment vertical="center"/>
    </xf>
    <xf numFmtId="0" fontId="0" fillId="0" borderId="31" xfId="0" applyFont="1" applyBorder="1" applyAlignment="1">
      <alignment vertical="center"/>
    </xf>
    <xf numFmtId="0" fontId="0" fillId="0" borderId="32" xfId="0" applyFont="1" applyBorder="1" applyAlignment="1">
      <alignment vertical="center"/>
    </xf>
    <xf numFmtId="0" fontId="11" fillId="0" borderId="0" xfId="70" applyFont="1" applyFill="1" applyBorder="1" applyAlignment="1">
      <alignment horizontal="center" vertical="center" wrapText="1"/>
      <protection/>
    </xf>
    <xf numFmtId="0" fontId="11" fillId="0" borderId="29" xfId="70" applyFont="1" applyFill="1" applyBorder="1" applyAlignment="1">
      <alignment horizontal="center" vertical="center" wrapText="1"/>
      <protection/>
    </xf>
    <xf numFmtId="0" fontId="11" fillId="38" borderId="28" xfId="70" applyFont="1" applyFill="1" applyBorder="1" applyAlignment="1">
      <alignment horizontal="center" vertical="center" wrapText="1"/>
      <protection/>
    </xf>
    <xf numFmtId="0" fontId="11" fillId="38" borderId="33" xfId="70" applyFont="1" applyFill="1" applyBorder="1" applyAlignment="1">
      <alignment horizontal="center" vertical="center" wrapText="1"/>
      <protection/>
    </xf>
    <xf numFmtId="0" fontId="14" fillId="38" borderId="0" xfId="70" applyFont="1" applyFill="1" applyBorder="1" applyAlignment="1">
      <alignment horizontal="center" vertical="center" wrapText="1"/>
      <protection/>
    </xf>
    <xf numFmtId="0" fontId="11" fillId="38" borderId="0" xfId="70" applyFont="1" applyFill="1" applyBorder="1" applyAlignment="1">
      <alignment horizontal="center" vertical="center" wrapText="1"/>
      <protection/>
    </xf>
    <xf numFmtId="0" fontId="14" fillId="0" borderId="0" xfId="70" applyFont="1" applyFill="1" applyBorder="1" applyAlignment="1">
      <alignment horizontal="center" vertical="center" wrapText="1"/>
      <protection/>
    </xf>
    <xf numFmtId="0" fontId="0" fillId="0" borderId="0" xfId="0" applyFont="1" applyBorder="1" applyAlignment="1">
      <alignment horizontal="center" vertical="center" wrapText="1"/>
    </xf>
    <xf numFmtId="0" fontId="10" fillId="38" borderId="34" xfId="70" applyFont="1" applyFill="1" applyBorder="1" applyAlignment="1" applyProtection="1">
      <alignment vertical="center" wrapText="1"/>
      <protection/>
    </xf>
    <xf numFmtId="0" fontId="10" fillId="38" borderId="35" xfId="70" applyFont="1" applyFill="1" applyBorder="1" applyAlignment="1" applyProtection="1">
      <alignment vertical="center" wrapText="1"/>
      <protection/>
    </xf>
    <xf numFmtId="9" fontId="11" fillId="0" borderId="36" xfId="78" applyFont="1" applyFill="1" applyBorder="1" applyAlignment="1" applyProtection="1">
      <alignment horizontal="center" vertical="center" wrapText="1"/>
      <protection/>
    </xf>
    <xf numFmtId="0" fontId="15" fillId="39" borderId="0" xfId="70" applyFont="1" applyFill="1" applyBorder="1" applyAlignment="1" applyProtection="1">
      <alignment vertical="center" wrapText="1"/>
      <protection/>
    </xf>
    <xf numFmtId="0" fontId="81" fillId="38" borderId="28" xfId="0" applyFont="1" applyFill="1" applyBorder="1" applyAlignment="1">
      <alignment vertical="center"/>
    </xf>
    <xf numFmtId="0" fontId="81" fillId="38" borderId="0" xfId="0" applyFont="1" applyFill="1" applyBorder="1" applyAlignment="1">
      <alignment vertical="center"/>
    </xf>
    <xf numFmtId="0" fontId="81" fillId="38" borderId="29" xfId="0" applyFont="1" applyFill="1" applyBorder="1" applyAlignment="1">
      <alignment vertical="center"/>
    </xf>
    <xf numFmtId="0" fontId="11" fillId="38" borderId="0" xfId="70" applyFont="1" applyFill="1" applyBorder="1" applyAlignment="1" applyProtection="1">
      <alignment horizontal="left" vertical="center" wrapText="1"/>
      <protection/>
    </xf>
    <xf numFmtId="0" fontId="11" fillId="38" borderId="0" xfId="70" applyFont="1" applyFill="1" applyBorder="1" applyAlignment="1" applyProtection="1">
      <alignment horizontal="center" vertical="center" wrapText="1"/>
      <protection/>
    </xf>
    <xf numFmtId="0" fontId="0" fillId="38" borderId="0" xfId="0" applyFont="1" applyFill="1" applyBorder="1" applyAlignment="1">
      <alignment vertical="center"/>
    </xf>
    <xf numFmtId="0" fontId="10" fillId="38" borderId="28" xfId="70" applyFont="1" applyFill="1" applyBorder="1" applyAlignment="1" applyProtection="1">
      <alignment vertical="center" wrapText="1"/>
      <protection/>
    </xf>
    <xf numFmtId="192" fontId="0" fillId="0" borderId="0" xfId="0" applyNumberFormat="1" applyFont="1" applyBorder="1" applyAlignment="1">
      <alignment vertical="center"/>
    </xf>
    <xf numFmtId="191" fontId="0" fillId="38" borderId="0" xfId="0" applyNumberFormat="1" applyFont="1" applyFill="1" applyBorder="1" applyAlignment="1">
      <alignment vertical="center"/>
    </xf>
    <xf numFmtId="0" fontId="10" fillId="0" borderId="37" xfId="70" applyFont="1" applyFill="1" applyBorder="1" applyAlignment="1" applyProtection="1">
      <alignment horizontal="left" vertical="center" wrapText="1"/>
      <protection/>
    </xf>
    <xf numFmtId="175" fontId="11" fillId="0" borderId="22" xfId="58" applyFont="1" applyFill="1" applyBorder="1" applyAlignment="1" applyProtection="1">
      <alignment horizontal="center" vertical="center" wrapText="1"/>
      <protection/>
    </xf>
    <xf numFmtId="174" fontId="0" fillId="0" borderId="0" xfId="62" applyFont="1" applyAlignment="1">
      <alignment vertical="center"/>
    </xf>
    <xf numFmtId="0" fontId="11" fillId="5" borderId="13" xfId="70" applyFont="1" applyFill="1" applyBorder="1" applyAlignment="1" applyProtection="1">
      <alignment horizontal="center" vertical="center" wrapText="1"/>
      <protection/>
    </xf>
    <xf numFmtId="0" fontId="11" fillId="0" borderId="22" xfId="70" applyFont="1" applyFill="1" applyBorder="1" applyAlignment="1" applyProtection="1">
      <alignment horizontal="center" vertical="center" wrapText="1"/>
      <protection/>
    </xf>
    <xf numFmtId="0" fontId="11" fillId="0" borderId="16" xfId="70" applyFont="1" applyFill="1" applyBorder="1" applyAlignment="1" applyProtection="1">
      <alignment horizontal="left" vertical="center" wrapText="1"/>
      <protection/>
    </xf>
    <xf numFmtId="0" fontId="11" fillId="11" borderId="38" xfId="70" applyFont="1" applyFill="1" applyBorder="1" applyAlignment="1" applyProtection="1">
      <alignment horizontal="left" vertical="center" wrapText="1"/>
      <protection/>
    </xf>
    <xf numFmtId="9" fontId="82" fillId="11" borderId="38" xfId="80" applyFont="1" applyFill="1" applyBorder="1" applyAlignment="1" applyProtection="1">
      <alignment vertical="center" wrapText="1"/>
      <protection/>
    </xf>
    <xf numFmtId="190" fontId="11" fillId="11" borderId="38" xfId="78" applyNumberFormat="1" applyFont="1" applyFill="1" applyBorder="1" applyAlignment="1" applyProtection="1">
      <alignment vertical="center" wrapText="1"/>
      <protection/>
    </xf>
    <xf numFmtId="0" fontId="0" fillId="0" borderId="0" xfId="0" applyFont="1" applyFill="1" applyAlignment="1">
      <alignment vertical="center"/>
    </xf>
    <xf numFmtId="174" fontId="80" fillId="0" borderId="0" xfId="62" applyFont="1" applyAlignment="1">
      <alignment vertical="center"/>
    </xf>
    <xf numFmtId="9" fontId="10" fillId="0" borderId="16" xfId="79" applyFont="1" applyFill="1" applyBorder="1" applyAlignment="1" applyProtection="1">
      <alignment horizontal="center" vertical="center" wrapText="1"/>
      <protection locked="0"/>
    </xf>
    <xf numFmtId="9" fontId="11" fillId="0" borderId="39" xfId="70" applyNumberFormat="1" applyFont="1" applyFill="1" applyBorder="1" applyAlignment="1" applyProtection="1">
      <alignment horizontal="center" vertical="center" wrapText="1"/>
      <protection/>
    </xf>
    <xf numFmtId="9" fontId="11" fillId="0" borderId="0" xfId="70" applyNumberFormat="1" applyFont="1" applyFill="1" applyBorder="1" applyAlignment="1" applyProtection="1">
      <alignment vertical="center" wrapText="1"/>
      <protection/>
    </xf>
    <xf numFmtId="0" fontId="80" fillId="0" borderId="0" xfId="0" applyFont="1" applyAlignment="1">
      <alignment vertical="center"/>
    </xf>
    <xf numFmtId="0" fontId="11" fillId="11" borderId="13" xfId="70" applyFont="1" applyFill="1" applyBorder="1" applyAlignment="1" applyProtection="1">
      <alignment horizontal="left" vertical="center" wrapText="1"/>
      <protection/>
    </xf>
    <xf numFmtId="9" fontId="10" fillId="11" borderId="13" xfId="78" applyFont="1" applyFill="1" applyBorder="1" applyAlignment="1" applyProtection="1">
      <alignment horizontal="center" vertical="center" wrapText="1"/>
      <protection locked="0"/>
    </xf>
    <xf numFmtId="9" fontId="11" fillId="0" borderId="14" xfId="70" applyNumberFormat="1" applyFont="1" applyFill="1" applyBorder="1" applyAlignment="1" applyProtection="1">
      <alignment horizontal="center" vertical="center" wrapText="1"/>
      <protection/>
    </xf>
    <xf numFmtId="0" fontId="11" fillId="0" borderId="13" xfId="70" applyFont="1" applyFill="1" applyBorder="1" applyAlignment="1" applyProtection="1">
      <alignment horizontal="left" vertical="center" wrapText="1"/>
      <protection/>
    </xf>
    <xf numFmtId="9" fontId="10" fillId="0" borderId="13" xfId="79" applyFont="1" applyFill="1" applyBorder="1" applyAlignment="1" applyProtection="1">
      <alignment horizontal="center" vertical="center" wrapText="1"/>
      <protection locked="0"/>
    </xf>
    <xf numFmtId="9" fontId="10" fillId="11" borderId="14" xfId="78" applyFont="1" applyFill="1" applyBorder="1" applyAlignment="1" applyProtection="1">
      <alignment horizontal="center" vertical="center" wrapText="1"/>
      <protection locked="0"/>
    </xf>
    <xf numFmtId="9" fontId="10" fillId="11" borderId="13" xfId="78" applyNumberFormat="1" applyFont="1" applyFill="1" applyBorder="1" applyAlignment="1" applyProtection="1">
      <alignment horizontal="center" vertical="center" wrapText="1"/>
      <protection locked="0"/>
    </xf>
    <xf numFmtId="9" fontId="10" fillId="11" borderId="38" xfId="78" applyFont="1" applyFill="1" applyBorder="1" applyAlignment="1" applyProtection="1">
      <alignment horizontal="center" vertical="center" wrapText="1"/>
      <protection locked="0"/>
    </xf>
    <xf numFmtId="9" fontId="10" fillId="11" borderId="40" xfId="78" applyFont="1" applyFill="1" applyBorder="1" applyAlignment="1" applyProtection="1">
      <alignment horizontal="center" vertical="center" wrapText="1"/>
      <protection locked="0"/>
    </xf>
    <xf numFmtId="9" fontId="11" fillId="0" borderId="40" xfId="70" applyNumberFormat="1" applyFont="1" applyFill="1" applyBorder="1" applyAlignment="1" applyProtection="1">
      <alignment horizontal="center" vertical="center" wrapText="1"/>
      <protection/>
    </xf>
    <xf numFmtId="0" fontId="81" fillId="0" borderId="0" xfId="0" applyFont="1" applyAlignment="1">
      <alignment vertical="center"/>
    </xf>
    <xf numFmtId="0" fontId="83" fillId="11" borderId="41" xfId="0" applyFont="1" applyFill="1" applyBorder="1" applyAlignment="1">
      <alignment vertical="center"/>
    </xf>
    <xf numFmtId="0" fontId="83" fillId="11" borderId="42" xfId="0" applyFont="1" applyFill="1" applyBorder="1" applyAlignment="1">
      <alignment vertical="center"/>
    </xf>
    <xf numFmtId="0" fontId="83" fillId="11" borderId="0" xfId="0" applyFont="1" applyFill="1" applyBorder="1" applyAlignment="1">
      <alignment vertical="center"/>
    </xf>
    <xf numFmtId="0" fontId="83" fillId="11" borderId="43" xfId="0" applyFont="1" applyFill="1" applyBorder="1" applyAlignment="1">
      <alignment vertical="center"/>
    </xf>
    <xf numFmtId="0" fontId="83" fillId="11" borderId="15" xfId="0" applyFont="1" applyFill="1" applyBorder="1" applyAlignment="1">
      <alignment vertical="center"/>
    </xf>
    <xf numFmtId="0" fontId="83" fillId="11" borderId="44" xfId="0" applyFont="1" applyFill="1" applyBorder="1" applyAlignment="1">
      <alignment vertical="center"/>
    </xf>
    <xf numFmtId="0" fontId="83" fillId="11" borderId="13" xfId="0" applyFont="1" applyFill="1" applyBorder="1" applyAlignment="1">
      <alignment horizontal="center" vertical="center" wrapText="1"/>
    </xf>
    <xf numFmtId="0" fontId="81" fillId="0" borderId="13" xfId="0" applyFont="1" applyBorder="1" applyAlignment="1">
      <alignment horizontal="center" vertical="center"/>
    </xf>
    <xf numFmtId="0" fontId="81" fillId="0" borderId="13" xfId="0" applyFont="1" applyBorder="1" applyAlignment="1">
      <alignment horizontal="center" vertical="center" wrapText="1"/>
    </xf>
    <xf numFmtId="175" fontId="81" fillId="0" borderId="13" xfId="58" applyFont="1" applyBorder="1" applyAlignment="1">
      <alignment horizontal="center" vertical="center" wrapText="1"/>
    </xf>
    <xf numFmtId="0" fontId="81" fillId="0" borderId="13" xfId="0" applyFont="1" applyBorder="1" applyAlignment="1">
      <alignment vertical="center"/>
    </xf>
    <xf numFmtId="9" fontId="81" fillId="0" borderId="13" xfId="78" applyFont="1" applyBorder="1" applyAlignment="1">
      <alignment vertical="center"/>
    </xf>
    <xf numFmtId="0" fontId="81" fillId="0" borderId="13" xfId="0" applyFont="1" applyFill="1" applyBorder="1" applyAlignment="1">
      <alignment horizontal="center" vertical="center"/>
    </xf>
    <xf numFmtId="0" fontId="11" fillId="11" borderId="22" xfId="0" applyFont="1" applyFill="1" applyBorder="1" applyAlignment="1">
      <alignment horizontal="center" vertical="center" wrapText="1"/>
    </xf>
    <xf numFmtId="0" fontId="84" fillId="11" borderId="13" xfId="0" applyFont="1" applyFill="1" applyBorder="1" applyAlignment="1">
      <alignment horizontal="center" vertical="center"/>
    </xf>
    <xf numFmtId="0" fontId="81" fillId="0" borderId="0" xfId="0" applyFont="1" applyAlignment="1">
      <alignment horizontal="center" vertical="center"/>
    </xf>
    <xf numFmtId="0" fontId="85" fillId="0" borderId="13" xfId="0" applyFont="1" applyBorder="1" applyAlignment="1">
      <alignment vertical="center"/>
    </xf>
    <xf numFmtId="0" fontId="84" fillId="11" borderId="13" xfId="0" applyFont="1" applyFill="1" applyBorder="1" applyAlignment="1">
      <alignment horizontal="left" vertical="center"/>
    </xf>
    <xf numFmtId="0" fontId="81" fillId="0" borderId="13" xfId="0" applyFont="1" applyBorder="1" applyAlignment="1">
      <alignment horizontal="left" vertical="center"/>
    </xf>
    <xf numFmtId="0" fontId="81" fillId="0" borderId="14" xfId="0" applyFont="1" applyFill="1" applyBorder="1" applyAlignment="1">
      <alignment horizontal="left" vertical="center"/>
    </xf>
    <xf numFmtId="0" fontId="81" fillId="0" borderId="13" xfId="0" applyFont="1" applyFill="1" applyBorder="1" applyAlignment="1">
      <alignment horizontal="left" vertical="center"/>
    </xf>
    <xf numFmtId="41" fontId="81" fillId="0" borderId="13" xfId="59" applyFont="1" applyFill="1" applyBorder="1" applyAlignment="1">
      <alignment vertical="center"/>
    </xf>
    <xf numFmtId="0" fontId="85" fillId="0" borderId="0" xfId="0" applyFont="1" applyAlignment="1">
      <alignment vertical="center"/>
    </xf>
    <xf numFmtId="0" fontId="16" fillId="0" borderId="13" xfId="0" applyFont="1" applyBorder="1" applyAlignment="1">
      <alignment horizontal="center" vertical="center" wrapText="1"/>
    </xf>
    <xf numFmtId="0" fontId="83" fillId="0" borderId="0" xfId="0" applyFont="1" applyAlignment="1">
      <alignment horizontal="left" vertical="center"/>
    </xf>
    <xf numFmtId="0" fontId="83" fillId="11" borderId="13" xfId="0" applyFont="1" applyFill="1" applyBorder="1" applyAlignment="1">
      <alignment vertical="center"/>
    </xf>
    <xf numFmtId="41" fontId="81" fillId="0" borderId="14" xfId="59" applyFont="1" applyFill="1" applyBorder="1" applyAlignment="1">
      <alignment vertical="center"/>
    </xf>
    <xf numFmtId="49" fontId="81" fillId="0" borderId="14" xfId="59" applyNumberFormat="1" applyFont="1" applyFill="1" applyBorder="1" applyAlignment="1">
      <alignment vertical="center"/>
    </xf>
    <xf numFmtId="49" fontId="81" fillId="0" borderId="13" xfId="59" applyNumberFormat="1" applyFont="1" applyFill="1" applyBorder="1" applyAlignment="1">
      <alignment vertical="center"/>
    </xf>
    <xf numFmtId="0" fontId="81" fillId="0" borderId="0" xfId="0" applyFont="1" applyAlignment="1">
      <alignment horizontal="left" vertical="center"/>
    </xf>
    <xf numFmtId="0" fontId="81" fillId="0" borderId="0" xfId="0" applyFont="1" applyFill="1" applyAlignment="1">
      <alignment horizontal="left" vertical="center"/>
    </xf>
    <xf numFmtId="0" fontId="83" fillId="17" borderId="13" xfId="0" applyFont="1" applyFill="1" applyBorder="1" applyAlignment="1">
      <alignment horizontal="center" vertical="center"/>
    </xf>
    <xf numFmtId="0" fontId="83" fillId="0" borderId="13" xfId="0" applyFont="1" applyFill="1" applyBorder="1" applyAlignment="1">
      <alignment horizontal="center" vertical="center"/>
    </xf>
    <xf numFmtId="0" fontId="81" fillId="0" borderId="16" xfId="0" applyFont="1" applyFill="1" applyBorder="1" applyAlignment="1">
      <alignment horizontal="left" vertical="center" wrapText="1"/>
    </xf>
    <xf numFmtId="0" fontId="81" fillId="0" borderId="13" xfId="0" applyFont="1" applyFill="1" applyBorder="1" applyAlignment="1">
      <alignment horizontal="left" vertical="center" wrapText="1"/>
    </xf>
    <xf numFmtId="0" fontId="83" fillId="0" borderId="13" xfId="0" applyFont="1" applyFill="1" applyBorder="1" applyAlignment="1">
      <alignment horizontal="center" vertical="center" wrapText="1"/>
    </xf>
    <xf numFmtId="0" fontId="81" fillId="0" borderId="13" xfId="0" applyFont="1" applyFill="1" applyBorder="1" applyAlignment="1">
      <alignment vertical="center" wrapText="1"/>
    </xf>
    <xf numFmtId="0" fontId="83" fillId="0" borderId="13" xfId="0" applyFont="1" applyFill="1" applyBorder="1" applyAlignment="1">
      <alignment vertical="center" wrapText="1"/>
    </xf>
    <xf numFmtId="0" fontId="81" fillId="0" borderId="13" xfId="0" applyFont="1" applyBorder="1" applyAlignment="1">
      <alignment horizontal="left" vertical="center" wrapText="1"/>
    </xf>
    <xf numFmtId="0" fontId="10" fillId="38" borderId="13" xfId="0" applyFont="1" applyFill="1" applyBorder="1" applyAlignment="1">
      <alignment horizontal="left" vertical="center" wrapText="1"/>
    </xf>
    <xf numFmtId="0" fontId="83" fillId="0" borderId="22" xfId="0" applyFont="1" applyFill="1" applyBorder="1" applyAlignment="1">
      <alignment horizontal="left" vertical="center" wrapText="1"/>
    </xf>
    <xf numFmtId="0" fontId="81" fillId="0" borderId="22" xfId="0" applyFont="1" applyFill="1" applyBorder="1" applyAlignment="1">
      <alignment horizontal="left" vertical="center"/>
    </xf>
    <xf numFmtId="0" fontId="11" fillId="5" borderId="13" xfId="70" applyFont="1" applyFill="1" applyBorder="1" applyAlignment="1" applyProtection="1">
      <alignment horizontal="center" vertical="center" wrapText="1"/>
      <protection/>
    </xf>
    <xf numFmtId="0" fontId="11" fillId="38" borderId="14" xfId="70" applyFont="1" applyFill="1" applyBorder="1" applyAlignment="1" applyProtection="1">
      <alignment horizontal="center" vertical="center" wrapText="1"/>
      <protection/>
    </xf>
    <xf numFmtId="0" fontId="11" fillId="38" borderId="17" xfId="70" applyFont="1" applyFill="1" applyBorder="1" applyAlignment="1" applyProtection="1">
      <alignment horizontal="center" vertical="center" wrapText="1"/>
      <protection/>
    </xf>
    <xf numFmtId="0" fontId="11" fillId="0" borderId="14" xfId="70" applyFont="1" applyFill="1" applyBorder="1" applyAlignment="1" applyProtection="1">
      <alignment horizontal="center" vertical="center" wrapText="1"/>
      <protection/>
    </xf>
    <xf numFmtId="0" fontId="11" fillId="0" borderId="45" xfId="70" applyFont="1" applyFill="1" applyBorder="1" applyAlignment="1" applyProtection="1">
      <alignment horizontal="center" vertical="center" wrapText="1"/>
      <protection/>
    </xf>
    <xf numFmtId="0" fontId="16" fillId="38" borderId="0" xfId="0" applyFont="1" applyFill="1" applyAlignment="1">
      <alignment vertical="center"/>
    </xf>
    <xf numFmtId="0" fontId="16" fillId="38" borderId="0" xfId="0" applyFont="1" applyFill="1" applyAlignment="1">
      <alignment horizontal="center" vertical="center"/>
    </xf>
    <xf numFmtId="49" fontId="11" fillId="11" borderId="22" xfId="0" applyNumberFormat="1" applyFont="1" applyFill="1" applyBorder="1" applyAlignment="1">
      <alignment horizontal="center" vertical="center" wrapText="1"/>
    </xf>
    <xf numFmtId="0" fontId="16" fillId="0" borderId="13" xfId="0" applyFont="1" applyBorder="1" applyAlignment="1">
      <alignment vertical="center"/>
    </xf>
    <xf numFmtId="0" fontId="16" fillId="0" borderId="13" xfId="0" applyFont="1" applyBorder="1" applyAlignment="1">
      <alignment horizontal="center" vertical="center"/>
    </xf>
    <xf numFmtId="0" fontId="12" fillId="40" borderId="13" xfId="0" applyFont="1" applyFill="1" applyBorder="1" applyAlignment="1">
      <alignment horizontal="center" vertical="center"/>
    </xf>
    <xf numFmtId="0" fontId="12" fillId="0" borderId="13" xfId="0" applyFont="1" applyBorder="1" applyAlignment="1">
      <alignment vertical="center"/>
    </xf>
    <xf numFmtId="0" fontId="12" fillId="0" borderId="13" xfId="0" applyFont="1" applyBorder="1" applyAlignment="1">
      <alignment vertical="center" wrapText="1"/>
    </xf>
    <xf numFmtId="0" fontId="12" fillId="40" borderId="13" xfId="0" applyFont="1" applyFill="1" applyBorder="1" applyAlignment="1">
      <alignment horizontal="left" vertical="center"/>
    </xf>
    <xf numFmtId="0" fontId="11" fillId="11" borderId="13" xfId="0" applyFont="1" applyFill="1" applyBorder="1" applyAlignment="1">
      <alignment horizontal="left" vertical="center" wrapText="1"/>
    </xf>
    <xf numFmtId="0" fontId="11" fillId="11" borderId="13" xfId="0" applyFont="1" applyFill="1" applyBorder="1" applyAlignment="1">
      <alignment vertical="center" wrapText="1"/>
    </xf>
    <xf numFmtId="202" fontId="12" fillId="40" borderId="13" xfId="62" applyNumberFormat="1" applyFont="1" applyFill="1" applyBorder="1" applyAlignment="1">
      <alignment horizontal="center" vertical="center"/>
    </xf>
    <xf numFmtId="202" fontId="12" fillId="40" borderId="13" xfId="0" applyNumberFormat="1" applyFont="1" applyFill="1" applyBorder="1" applyAlignment="1">
      <alignment horizontal="center" vertical="center"/>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11" borderId="38" xfId="78" applyFont="1" applyFill="1" applyBorder="1" applyAlignment="1" applyProtection="1">
      <alignment horizontal="center" vertical="center" wrapText="1"/>
      <protection/>
    </xf>
    <xf numFmtId="0" fontId="11" fillId="38" borderId="49" xfId="70" applyFont="1" applyFill="1" applyBorder="1" applyAlignment="1" applyProtection="1">
      <alignment horizontal="center" vertical="center" wrapText="1"/>
      <protection/>
    </xf>
    <xf numFmtId="0" fontId="11" fillId="38" borderId="41" xfId="70" applyFont="1" applyFill="1" applyBorder="1" applyAlignment="1" applyProtection="1">
      <alignment horizontal="center" vertical="center" wrapText="1"/>
      <protection/>
    </xf>
    <xf numFmtId="0" fontId="11" fillId="38" borderId="42" xfId="70" applyFont="1" applyFill="1" applyBorder="1" applyAlignment="1" applyProtection="1">
      <alignment horizontal="center" vertical="center" wrapText="1"/>
      <protection/>
    </xf>
    <xf numFmtId="0" fontId="86" fillId="0" borderId="0" xfId="0" applyFont="1" applyFill="1" applyBorder="1" applyAlignment="1">
      <alignment horizontal="center" vertical="center"/>
    </xf>
    <xf numFmtId="0" fontId="8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1" fillId="0" borderId="28" xfId="70" applyFont="1" applyFill="1" applyBorder="1" applyAlignment="1" applyProtection="1">
      <alignment vertical="center" wrapText="1"/>
      <protection/>
    </xf>
    <xf numFmtId="0" fontId="11" fillId="0" borderId="0" xfId="70" applyFont="1" applyFill="1" applyBorder="1" applyAlignment="1" applyProtection="1">
      <alignment vertical="center" wrapText="1"/>
      <protection/>
    </xf>
    <xf numFmtId="0" fontId="13" fillId="0" borderId="0" xfId="70" applyFont="1" applyFill="1" applyBorder="1" applyAlignment="1" applyProtection="1">
      <alignment vertical="center" wrapText="1"/>
      <protection/>
    </xf>
    <xf numFmtId="0" fontId="10" fillId="0" borderId="0" xfId="70" applyFont="1" applyFill="1" applyBorder="1" applyAlignment="1" applyProtection="1">
      <alignment vertical="center" wrapText="1"/>
      <protection/>
    </xf>
    <xf numFmtId="0" fontId="0" fillId="0" borderId="0" xfId="0" applyFont="1" applyFill="1" applyBorder="1" applyAlignment="1">
      <alignment vertical="center"/>
    </xf>
    <xf numFmtId="0" fontId="10" fillId="0" borderId="29" xfId="70" applyFont="1" applyFill="1" applyBorder="1" applyAlignment="1" applyProtection="1">
      <alignment vertical="center" wrapText="1"/>
      <protection/>
    </xf>
    <xf numFmtId="189" fontId="0" fillId="0" borderId="13" xfId="57" applyNumberFormat="1" applyFont="1" applyBorder="1" applyAlignment="1">
      <alignment vertical="center"/>
    </xf>
    <xf numFmtId="189" fontId="0" fillId="0" borderId="20" xfId="57" applyNumberFormat="1" applyFont="1" applyBorder="1" applyAlignment="1">
      <alignment vertical="center"/>
    </xf>
    <xf numFmtId="189" fontId="0" fillId="0" borderId="50" xfId="57" applyNumberFormat="1" applyFont="1" applyBorder="1" applyAlignment="1">
      <alignment vertical="center"/>
    </xf>
    <xf numFmtId="189" fontId="0" fillId="0" borderId="38" xfId="57" applyNumberFormat="1" applyFont="1" applyBorder="1" applyAlignment="1">
      <alignment vertical="center"/>
    </xf>
    <xf numFmtId="189" fontId="0" fillId="0" borderId="16" xfId="57" applyNumberFormat="1" applyFont="1" applyBorder="1" applyAlignment="1">
      <alignment vertical="center"/>
    </xf>
    <xf numFmtId="189" fontId="0" fillId="0" borderId="14" xfId="57" applyNumberFormat="1" applyFont="1" applyBorder="1" applyAlignment="1">
      <alignment vertical="center"/>
    </xf>
    <xf numFmtId="189" fontId="0" fillId="0" borderId="51" xfId="57" applyNumberFormat="1" applyFont="1" applyBorder="1" applyAlignment="1">
      <alignment vertical="center"/>
    </xf>
    <xf numFmtId="189" fontId="0" fillId="0" borderId="39" xfId="57" applyNumberFormat="1" applyFont="1" applyBorder="1" applyAlignment="1">
      <alignment vertical="center"/>
    </xf>
    <xf numFmtId="9" fontId="0" fillId="0" borderId="40" xfId="78" applyFont="1" applyBorder="1" applyAlignment="1">
      <alignment vertical="center"/>
    </xf>
    <xf numFmtId="9" fontId="0" fillId="0" borderId="21" xfId="78" applyFont="1" applyBorder="1" applyAlignment="1">
      <alignment vertical="center"/>
    </xf>
    <xf numFmtId="9" fontId="0" fillId="0" borderId="52" xfId="78" applyFont="1" applyBorder="1" applyAlignment="1">
      <alignment vertical="center"/>
    </xf>
    <xf numFmtId="9" fontId="0" fillId="0" borderId="53" xfId="78" applyFont="1" applyBorder="1" applyAlignment="1">
      <alignment vertical="center"/>
    </xf>
    <xf numFmtId="0" fontId="11" fillId="11" borderId="22" xfId="0" applyFont="1" applyFill="1" applyBorder="1" applyAlignment="1">
      <alignment horizontal="center" vertical="center" wrapText="1"/>
    </xf>
    <xf numFmtId="0" fontId="3" fillId="11" borderId="22" xfId="0" applyFont="1" applyFill="1" applyBorder="1" applyAlignment="1">
      <alignment horizontal="center" vertical="center" wrapText="1"/>
    </xf>
    <xf numFmtId="49" fontId="3" fillId="11" borderId="22" xfId="0" applyNumberFormat="1" applyFont="1" applyFill="1" applyBorder="1" applyAlignment="1">
      <alignment horizontal="center" vertical="center" wrapText="1"/>
    </xf>
    <xf numFmtId="0" fontId="3" fillId="11" borderId="54" xfId="0" applyFont="1" applyFill="1" applyBorder="1" applyAlignment="1">
      <alignment horizontal="center" vertical="center" wrapText="1"/>
    </xf>
    <xf numFmtId="0" fontId="3" fillId="11" borderId="16" xfId="0" applyFont="1" applyFill="1" applyBorder="1" applyAlignment="1">
      <alignment horizontal="center" vertical="center" wrapText="1"/>
    </xf>
    <xf numFmtId="202" fontId="12" fillId="0" borderId="13" xfId="62" applyNumberFormat="1" applyFont="1" applyFill="1" applyBorder="1" applyAlignment="1">
      <alignment horizontal="center" vertical="center"/>
    </xf>
    <xf numFmtId="0" fontId="12" fillId="0" borderId="13" xfId="0" applyFont="1" applyFill="1" applyBorder="1" applyAlignment="1">
      <alignment vertical="center"/>
    </xf>
    <xf numFmtId="0" fontId="16" fillId="41" borderId="13" xfId="0" applyFont="1" applyFill="1" applyBorder="1" applyAlignment="1">
      <alignment horizontal="center" vertical="center"/>
    </xf>
    <xf numFmtId="0" fontId="12" fillId="41" borderId="13" xfId="0" applyFont="1" applyFill="1" applyBorder="1" applyAlignment="1">
      <alignment horizontal="center" vertical="center"/>
    </xf>
    <xf numFmtId="9" fontId="0" fillId="0" borderId="14" xfId="78" applyFont="1" applyBorder="1" applyAlignment="1">
      <alignment vertical="center"/>
    </xf>
    <xf numFmtId="177" fontId="11" fillId="0" borderId="22" xfId="57"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0" fontId="10" fillId="0" borderId="37" xfId="70"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192" fontId="0" fillId="0" borderId="0" xfId="61" applyNumberFormat="1" applyFont="1" applyFill="1" applyBorder="1" applyAlignment="1">
      <alignment vertical="center"/>
    </xf>
    <xf numFmtId="9" fontId="10" fillId="38" borderId="13" xfId="0" applyNumberFormat="1" applyFont="1" applyFill="1" applyBorder="1" applyAlignment="1">
      <alignment horizontal="center" vertical="center" wrapText="1"/>
    </xf>
    <xf numFmtId="9" fontId="10" fillId="38" borderId="13" xfId="79" applyFont="1" applyFill="1" applyBorder="1" applyAlignment="1" applyProtection="1">
      <alignment horizontal="center" vertical="center" wrapText="1"/>
      <protection locked="0"/>
    </xf>
    <xf numFmtId="192" fontId="0" fillId="0" borderId="0" xfId="61" applyNumberFormat="1" applyFont="1" applyFill="1" applyBorder="1" applyAlignment="1">
      <alignment vertical="center"/>
    </xf>
    <xf numFmtId="0" fontId="81" fillId="0" borderId="13" xfId="0" applyFont="1" applyFill="1" applyBorder="1" applyAlignment="1">
      <alignment horizontal="center" vertical="center" wrapText="1"/>
    </xf>
    <xf numFmtId="175" fontId="81" fillId="0" borderId="13" xfId="58" applyFont="1" applyFill="1" applyBorder="1" applyAlignment="1">
      <alignment horizontal="center" vertical="center"/>
    </xf>
    <xf numFmtId="9" fontId="4" fillId="0" borderId="13" xfId="0" applyNumberFormat="1" applyFont="1" applyFill="1" applyBorder="1" applyAlignment="1">
      <alignment vertical="center" wrapText="1"/>
    </xf>
    <xf numFmtId="0" fontId="81" fillId="0" borderId="13" xfId="0" applyFont="1" applyFill="1" applyBorder="1" applyAlignment="1">
      <alignment vertical="center"/>
    </xf>
    <xf numFmtId="9" fontId="81" fillId="0" borderId="13" xfId="0" applyNumberFormat="1" applyFont="1" applyFill="1" applyBorder="1" applyAlignment="1">
      <alignment vertical="center"/>
    </xf>
    <xf numFmtId="9" fontId="81" fillId="0" borderId="13" xfId="78" applyNumberFormat="1" applyFont="1" applyFill="1" applyBorder="1" applyAlignment="1">
      <alignment horizontal="center" vertical="center"/>
    </xf>
    <xf numFmtId="0" fontId="81" fillId="0" borderId="13" xfId="78" applyNumberFormat="1" applyFont="1" applyFill="1" applyBorder="1" applyAlignment="1">
      <alignment vertical="center"/>
    </xf>
    <xf numFmtId="0" fontId="82" fillId="0" borderId="13" xfId="0" applyFont="1" applyFill="1" applyBorder="1" applyAlignment="1">
      <alignment vertical="center" wrapText="1"/>
    </xf>
    <xf numFmtId="0" fontId="81" fillId="0" borderId="0" xfId="0" applyFont="1" applyFill="1" applyAlignment="1">
      <alignment vertical="center"/>
    </xf>
    <xf numFmtId="9" fontId="0" fillId="0" borderId="0" xfId="0" applyNumberFormat="1" applyFont="1" applyFill="1" applyAlignment="1">
      <alignment vertical="center"/>
    </xf>
    <xf numFmtId="9" fontId="11" fillId="0" borderId="22" xfId="70" applyNumberFormat="1" applyFont="1" applyFill="1" applyBorder="1" applyAlignment="1" applyProtection="1">
      <alignment horizontal="center" vertical="center" wrapText="1"/>
      <protection/>
    </xf>
    <xf numFmtId="189" fontId="0" fillId="0" borderId="13" xfId="57" applyNumberFormat="1" applyFont="1" applyFill="1" applyBorder="1" applyAlignment="1">
      <alignment vertical="center"/>
    </xf>
    <xf numFmtId="189" fontId="0" fillId="0" borderId="20" xfId="57" applyNumberFormat="1" applyFont="1" applyFill="1" applyBorder="1" applyAlignment="1">
      <alignment vertical="center"/>
    </xf>
    <xf numFmtId="9" fontId="10" fillId="0" borderId="22" xfId="78" applyFont="1" applyFill="1" applyBorder="1" applyAlignment="1" applyProtection="1">
      <alignment horizontal="center" vertical="center" wrapText="1"/>
      <protection/>
    </xf>
    <xf numFmtId="175" fontId="81" fillId="0" borderId="13" xfId="58" applyFont="1" applyFill="1" applyBorder="1" applyAlignment="1">
      <alignment horizontal="center" vertical="center" wrapText="1"/>
    </xf>
    <xf numFmtId="199" fontId="4" fillId="0" borderId="13" xfId="58" applyNumberFormat="1" applyFont="1" applyFill="1" applyBorder="1" applyAlignment="1">
      <alignment vertical="center" wrapText="1"/>
    </xf>
    <xf numFmtId="0" fontId="81" fillId="0" borderId="14" xfId="0" applyFont="1" applyFill="1" applyBorder="1" applyAlignment="1">
      <alignment horizontal="center" vertical="center"/>
    </xf>
    <xf numFmtId="0" fontId="10" fillId="0" borderId="22" xfId="70" applyFont="1" applyFill="1" applyBorder="1" applyAlignment="1" applyProtection="1">
      <alignment horizontal="left" vertical="center" wrapText="1"/>
      <protection/>
    </xf>
    <xf numFmtId="0" fontId="10" fillId="0" borderId="13" xfId="70" applyFont="1" applyFill="1" applyBorder="1" applyAlignment="1" applyProtection="1">
      <alignment horizontal="left" vertical="center" wrapText="1"/>
      <protection/>
    </xf>
    <xf numFmtId="9" fontId="81" fillId="0" borderId="13" xfId="78" applyFont="1" applyFill="1" applyBorder="1" applyAlignment="1">
      <alignment horizontal="center" vertical="center"/>
    </xf>
    <xf numFmtId="9" fontId="81" fillId="0" borderId="13" xfId="78" applyFont="1" applyFill="1" applyBorder="1" applyAlignment="1">
      <alignment vertical="center"/>
    </xf>
    <xf numFmtId="0" fontId="81" fillId="0" borderId="0" xfId="0" applyFont="1" applyFill="1" applyAlignment="1">
      <alignment vertical="center" wrapText="1"/>
    </xf>
    <xf numFmtId="0" fontId="81" fillId="0" borderId="22" xfId="0" applyFont="1" applyFill="1" applyBorder="1" applyAlignment="1">
      <alignment vertical="center" wrapText="1"/>
    </xf>
    <xf numFmtId="0" fontId="10" fillId="0" borderId="13" xfId="0" applyFont="1" applyFill="1" applyBorder="1" applyAlignment="1">
      <alignment horizontal="center" vertical="center" wrapText="1"/>
    </xf>
    <xf numFmtId="9" fontId="81" fillId="0" borderId="13" xfId="78" applyFont="1" applyFill="1" applyBorder="1" applyAlignment="1">
      <alignment horizontal="center" vertical="center" wrapText="1"/>
    </xf>
    <xf numFmtId="0" fontId="81" fillId="0" borderId="22" xfId="0" applyFont="1" applyFill="1" applyBorder="1" applyAlignment="1">
      <alignment horizontal="center" vertical="center"/>
    </xf>
    <xf numFmtId="0" fontId="81" fillId="0" borderId="22" xfId="0" applyFont="1" applyFill="1" applyBorder="1" applyAlignment="1">
      <alignment horizontal="center" vertical="center" wrapText="1"/>
    </xf>
    <xf numFmtId="9" fontId="81" fillId="0" borderId="13" xfId="0" applyNumberFormat="1" applyFont="1" applyFill="1" applyBorder="1" applyAlignment="1">
      <alignment horizontal="center" vertical="center" wrapText="1"/>
    </xf>
    <xf numFmtId="0" fontId="81" fillId="0" borderId="54" xfId="0" applyFont="1" applyFill="1" applyBorder="1" applyAlignment="1">
      <alignment vertical="center"/>
    </xf>
    <xf numFmtId="9" fontId="82" fillId="0" borderId="13" xfId="78" applyFont="1" applyFill="1" applyBorder="1" applyAlignment="1">
      <alignment horizontal="center" vertical="center"/>
    </xf>
    <xf numFmtId="0" fontId="87" fillId="0" borderId="0" xfId="0" applyFont="1" applyFill="1" applyAlignment="1">
      <alignment horizontal="center" wrapText="1"/>
    </xf>
    <xf numFmtId="9" fontId="10" fillId="0" borderId="22" xfId="70" applyNumberFormat="1" applyFont="1" applyFill="1" applyBorder="1" applyAlignment="1" applyProtection="1">
      <alignment horizontal="center" vertical="center" wrapText="1"/>
      <protection/>
    </xf>
    <xf numFmtId="9" fontId="10" fillId="0" borderId="22" xfId="0" applyNumberFormat="1" applyFont="1" applyFill="1" applyBorder="1" applyAlignment="1">
      <alignment horizontal="center" vertical="center" wrapText="1"/>
    </xf>
    <xf numFmtId="0" fontId="81" fillId="0" borderId="17" xfId="0" applyFont="1" applyFill="1" applyBorder="1" applyAlignment="1">
      <alignment horizontal="center" vertical="center"/>
    </xf>
    <xf numFmtId="175" fontId="10" fillId="0" borderId="16" xfId="58" applyFont="1" applyFill="1" applyBorder="1" applyAlignment="1" applyProtection="1">
      <alignment horizontal="center" vertical="center" wrapText="1"/>
      <protection locked="0"/>
    </xf>
    <xf numFmtId="198" fontId="81" fillId="0" borderId="13" xfId="58" applyNumberFormat="1" applyFont="1" applyFill="1" applyBorder="1" applyAlignment="1">
      <alignment vertical="center"/>
    </xf>
    <xf numFmtId="175" fontId="81" fillId="0" borderId="13" xfId="58" applyFont="1" applyFill="1" applyBorder="1" applyAlignment="1">
      <alignment vertical="center"/>
    </xf>
    <xf numFmtId="10" fontId="81" fillId="0" borderId="13" xfId="0" applyNumberFormat="1" applyFont="1" applyFill="1" applyBorder="1" applyAlignment="1">
      <alignment vertical="center"/>
    </xf>
    <xf numFmtId="0" fontId="81" fillId="0" borderId="22" xfId="0" applyFont="1" applyBorder="1" applyAlignment="1">
      <alignment horizontal="center" vertical="center"/>
    </xf>
    <xf numFmtId="0" fontId="81" fillId="0" borderId="22" xfId="0" applyFont="1" applyBorder="1" applyAlignment="1">
      <alignment horizontal="center" vertical="center" wrapText="1"/>
    </xf>
    <xf numFmtId="0" fontId="88" fillId="0" borderId="0" xfId="0" applyFont="1" applyAlignment="1">
      <alignment horizontal="center" vertical="center" wrapText="1"/>
    </xf>
    <xf numFmtId="9" fontId="81" fillId="0" borderId="13" xfId="0" applyNumberFormat="1" applyFont="1" applyBorder="1" applyAlignment="1">
      <alignment horizontal="center" vertical="center" wrapText="1"/>
    </xf>
    <xf numFmtId="9" fontId="81" fillId="0" borderId="13" xfId="58" applyNumberFormat="1" applyFont="1" applyFill="1" applyBorder="1" applyAlignment="1">
      <alignment horizontal="center" vertical="center"/>
    </xf>
    <xf numFmtId="9" fontId="81" fillId="0" borderId="13" xfId="78" applyFont="1" applyBorder="1" applyAlignment="1">
      <alignment horizontal="center" vertical="center"/>
    </xf>
    <xf numFmtId="0" fontId="81" fillId="0" borderId="13" xfId="78" applyNumberFormat="1" applyFont="1" applyBorder="1" applyAlignment="1">
      <alignment vertical="center"/>
    </xf>
    <xf numFmtId="0" fontId="82" fillId="0" borderId="13" xfId="0" applyFont="1" applyBorder="1" applyAlignment="1">
      <alignment vertical="center" wrapText="1"/>
    </xf>
    <xf numFmtId="0" fontId="81" fillId="0" borderId="54" xfId="0" applyFont="1" applyBorder="1" applyAlignment="1">
      <alignment vertical="center"/>
    </xf>
    <xf numFmtId="0" fontId="88" fillId="0" borderId="13" xfId="0" applyFont="1" applyBorder="1" applyAlignment="1">
      <alignment horizontal="center" vertical="center" wrapText="1"/>
    </xf>
    <xf numFmtId="9" fontId="82" fillId="0" borderId="13" xfId="78" applyFont="1" applyBorder="1" applyAlignment="1">
      <alignment horizontal="center" vertical="center"/>
    </xf>
    <xf numFmtId="209" fontId="81" fillId="0" borderId="13" xfId="58" applyNumberFormat="1" applyFont="1" applyFill="1" applyBorder="1" applyAlignment="1">
      <alignment horizontal="center" vertical="center"/>
    </xf>
    <xf numFmtId="209" fontId="11" fillId="0" borderId="22" xfId="70" applyNumberFormat="1" applyFont="1" applyFill="1" applyBorder="1" applyAlignment="1" applyProtection="1">
      <alignment horizontal="center" vertical="center" wrapText="1"/>
      <protection/>
    </xf>
    <xf numFmtId="9" fontId="81" fillId="11" borderId="38" xfId="80" applyFont="1" applyFill="1" applyBorder="1" applyAlignment="1" applyProtection="1">
      <alignment horizontal="center" vertical="center" wrapText="1"/>
      <protection/>
    </xf>
    <xf numFmtId="0" fontId="11" fillId="38" borderId="55" xfId="70" applyFont="1" applyFill="1" applyBorder="1" applyAlignment="1">
      <alignment vertical="center" wrapText="1"/>
      <protection/>
    </xf>
    <xf numFmtId="0" fontId="11" fillId="38" borderId="56" xfId="70" applyFont="1" applyFill="1" applyBorder="1" applyAlignment="1">
      <alignment vertical="center" wrapText="1"/>
      <protection/>
    </xf>
    <xf numFmtId="199" fontId="11" fillId="0" borderId="56" xfId="70" applyNumberFormat="1" applyFont="1" applyFill="1" applyBorder="1" applyAlignment="1">
      <alignment horizontal="center" vertical="center" wrapText="1"/>
      <protection/>
    </xf>
    <xf numFmtId="199" fontId="11" fillId="0" borderId="57" xfId="70" applyNumberFormat="1" applyFont="1" applyFill="1" applyBorder="1" applyAlignment="1">
      <alignment vertical="center" wrapText="1"/>
      <protection/>
    </xf>
    <xf numFmtId="199" fontId="11" fillId="0" borderId="58" xfId="70" applyNumberFormat="1" applyFont="1" applyFill="1" applyBorder="1" applyAlignment="1">
      <alignment vertical="center" wrapText="1"/>
      <protection/>
    </xf>
    <xf numFmtId="0" fontId="37" fillId="0" borderId="0" xfId="0" applyFont="1" applyAlignment="1">
      <alignment/>
    </xf>
    <xf numFmtId="0" fontId="11" fillId="11" borderId="22" xfId="0" applyFont="1" applyFill="1" applyBorder="1" applyAlignment="1">
      <alignment horizontal="center" vertical="center" wrapText="1"/>
    </xf>
    <xf numFmtId="175" fontId="81" fillId="0" borderId="13" xfId="58" applyFont="1" applyFill="1" applyBorder="1" applyAlignment="1">
      <alignment horizontal="left" vertical="center" wrapText="1"/>
    </xf>
    <xf numFmtId="9" fontId="81" fillId="0" borderId="13" xfId="0" applyNumberFormat="1" applyFont="1" applyFill="1" applyBorder="1" applyAlignment="1">
      <alignment horizontal="center" vertical="center"/>
    </xf>
    <xf numFmtId="0" fontId="82" fillId="0" borderId="13" xfId="0" applyFont="1" applyFill="1" applyBorder="1" applyAlignment="1">
      <alignment vertical="center"/>
    </xf>
    <xf numFmtId="0" fontId="10" fillId="0" borderId="22" xfId="0" applyFont="1" applyFill="1" applyBorder="1" applyAlignment="1">
      <alignment horizontal="center" vertical="center" wrapText="1"/>
    </xf>
    <xf numFmtId="9" fontId="81" fillId="0" borderId="13" xfId="78" applyFont="1" applyFill="1" applyBorder="1" applyAlignment="1">
      <alignment horizontal="right" vertical="center" wrapText="1"/>
    </xf>
    <xf numFmtId="9" fontId="81" fillId="0" borderId="0" xfId="0" applyNumberFormat="1" applyFont="1" applyFill="1" applyAlignment="1">
      <alignment vertical="center"/>
    </xf>
    <xf numFmtId="0" fontId="10" fillId="0" borderId="17" xfId="0" applyFont="1" applyFill="1" applyBorder="1" applyAlignment="1">
      <alignment horizontal="center" vertical="center" wrapText="1"/>
    </xf>
    <xf numFmtId="0" fontId="81" fillId="0" borderId="16" xfId="0" applyFont="1" applyFill="1" applyBorder="1" applyAlignment="1">
      <alignment vertical="center" wrapText="1"/>
    </xf>
    <xf numFmtId="0" fontId="81" fillId="0" borderId="0" xfId="0" applyFont="1" applyBorder="1" applyAlignment="1">
      <alignment vertical="center"/>
    </xf>
    <xf numFmtId="0" fontId="81" fillId="0" borderId="22" xfId="0" applyFont="1" applyFill="1" applyBorder="1" applyAlignment="1">
      <alignment vertical="center"/>
    </xf>
    <xf numFmtId="0" fontId="89" fillId="0" borderId="13" xfId="0" applyFont="1" applyFill="1" applyBorder="1" applyAlignment="1">
      <alignment horizontal="left" vertical="center" wrapText="1"/>
    </xf>
    <xf numFmtId="0" fontId="89" fillId="0" borderId="13" xfId="0" applyFont="1" applyFill="1" applyBorder="1" applyAlignment="1">
      <alignment horizontal="center" vertical="center" wrapText="1"/>
    </xf>
    <xf numFmtId="0" fontId="89" fillId="0" borderId="13" xfId="0" applyFont="1" applyFill="1" applyBorder="1" applyAlignment="1">
      <alignment horizontal="center" vertical="center"/>
    </xf>
    <xf numFmtId="9" fontId="89" fillId="0" borderId="13" xfId="78" applyFont="1" applyFill="1" applyBorder="1" applyAlignment="1">
      <alignment horizontal="center" vertical="center" wrapText="1"/>
    </xf>
    <xf numFmtId="175" fontId="89" fillId="0" borderId="13" xfId="58" applyFont="1" applyFill="1" applyBorder="1" applyAlignment="1">
      <alignment horizontal="center" vertical="center" wrapText="1"/>
    </xf>
    <xf numFmtId="175" fontId="89" fillId="0" borderId="13" xfId="58" applyFont="1" applyFill="1" applyBorder="1" applyAlignment="1">
      <alignment horizontal="left" vertical="center" wrapText="1"/>
    </xf>
    <xf numFmtId="0" fontId="81" fillId="0" borderId="0" xfId="0" applyFont="1" applyFill="1" applyBorder="1" applyAlignment="1">
      <alignment vertical="center"/>
    </xf>
    <xf numFmtId="0" fontId="89" fillId="0" borderId="13" xfId="0" applyFont="1" applyFill="1" applyBorder="1" applyAlignment="1">
      <alignment vertical="center" wrapText="1"/>
    </xf>
    <xf numFmtId="0" fontId="81" fillId="0" borderId="0" xfId="0" applyFont="1" applyAlignment="1">
      <alignment horizontal="left" vertical="center" indent="1"/>
    </xf>
    <xf numFmtId="0" fontId="81" fillId="0" borderId="13" xfId="78" applyNumberFormat="1" applyFont="1" applyFill="1" applyBorder="1" applyAlignment="1">
      <alignment vertical="center" wrapText="1"/>
    </xf>
    <xf numFmtId="9" fontId="81" fillId="0" borderId="13" xfId="78" applyFont="1" applyFill="1" applyBorder="1" applyAlignment="1">
      <alignment vertical="center" wrapText="1"/>
    </xf>
    <xf numFmtId="0" fontId="81" fillId="0" borderId="0" xfId="0" applyFont="1" applyAlignment="1">
      <alignment vertical="center" wrapText="1"/>
    </xf>
    <xf numFmtId="10" fontId="81" fillId="0" borderId="13" xfId="78" applyNumberFormat="1" applyFont="1" applyFill="1" applyBorder="1" applyAlignment="1">
      <alignment vertical="center"/>
    </xf>
    <xf numFmtId="0" fontId="81" fillId="0" borderId="16" xfId="0" applyFont="1" applyFill="1" applyBorder="1" applyAlignment="1">
      <alignment horizontal="center" vertical="center" wrapText="1"/>
    </xf>
    <xf numFmtId="0" fontId="81" fillId="0" borderId="13" xfId="78" applyNumberFormat="1" applyFont="1" applyFill="1" applyBorder="1" applyAlignment="1">
      <alignment vertical="top" wrapText="1"/>
    </xf>
    <xf numFmtId="9" fontId="81" fillId="0" borderId="13" xfId="78" applyFont="1" applyFill="1" applyBorder="1" applyAlignment="1">
      <alignment vertical="top" wrapText="1"/>
    </xf>
    <xf numFmtId="10" fontId="81" fillId="0" borderId="13" xfId="0" applyNumberFormat="1" applyFont="1" applyFill="1" applyBorder="1" applyAlignment="1">
      <alignment horizontal="center" vertical="center"/>
    </xf>
    <xf numFmtId="0" fontId="22" fillId="0" borderId="13" xfId="78" applyNumberFormat="1" applyFont="1" applyBorder="1" applyAlignment="1">
      <alignment horizontal="left" vertical="center" wrapText="1"/>
    </xf>
    <xf numFmtId="189" fontId="0" fillId="0" borderId="38" xfId="57" applyNumberFormat="1" applyFont="1" applyFill="1" applyBorder="1" applyAlignment="1">
      <alignment vertical="center"/>
    </xf>
    <xf numFmtId="0" fontId="11" fillId="11" borderId="22" xfId="0" applyFont="1" applyFill="1" applyBorder="1" applyAlignment="1">
      <alignment horizontal="center" vertical="center" wrapText="1"/>
    </xf>
    <xf numFmtId="9" fontId="10" fillId="0" borderId="13" xfId="78" applyFont="1" applyBorder="1" applyAlignment="1">
      <alignment horizontal="center" vertical="center"/>
    </xf>
    <xf numFmtId="9" fontId="81" fillId="0" borderId="13" xfId="78" applyFont="1" applyBorder="1" applyAlignment="1">
      <alignment horizontal="center" vertical="center" wrapText="1"/>
    </xf>
    <xf numFmtId="199" fontId="81" fillId="0" borderId="13" xfId="58" applyNumberFormat="1" applyFont="1" applyFill="1" applyBorder="1" applyAlignment="1">
      <alignment vertical="center"/>
    </xf>
    <xf numFmtId="0" fontId="83" fillId="0" borderId="13" xfId="0" applyFont="1" applyBorder="1" applyAlignment="1">
      <alignment horizontal="center" vertical="center"/>
    </xf>
    <xf numFmtId="0" fontId="0" fillId="0" borderId="0" xfId="0" applyAlignment="1">
      <alignment horizontal="center"/>
    </xf>
    <xf numFmtId="9" fontId="81" fillId="38" borderId="13" xfId="0" applyNumberFormat="1" applyFont="1" applyFill="1" applyBorder="1" applyAlignment="1">
      <alignment horizontal="center" vertical="center"/>
    </xf>
    <xf numFmtId="9" fontId="81" fillId="0" borderId="13" xfId="78" applyFont="1" applyFill="1" applyBorder="1" applyAlignment="1">
      <alignment horizontal="left" vertical="top" wrapText="1"/>
    </xf>
    <xf numFmtId="9" fontId="81" fillId="0" borderId="14" xfId="78" applyFont="1" applyFill="1" applyBorder="1" applyAlignment="1">
      <alignment horizontal="left" vertical="top" wrapText="1"/>
    </xf>
    <xf numFmtId="0" fontId="81" fillId="0" borderId="59" xfId="0" applyFont="1" applyBorder="1" applyAlignment="1">
      <alignment horizontal="left" vertical="top" wrapText="1"/>
    </xf>
    <xf numFmtId="9" fontId="85" fillId="0" borderId="13" xfId="78" applyFont="1" applyFill="1" applyBorder="1" applyAlignment="1">
      <alignment horizontal="left" vertical="top" wrapText="1"/>
    </xf>
    <xf numFmtId="0" fontId="89" fillId="0" borderId="13" xfId="78" applyNumberFormat="1" applyFont="1" applyFill="1" applyBorder="1" applyAlignment="1">
      <alignment vertical="center" wrapText="1"/>
    </xf>
    <xf numFmtId="9" fontId="89" fillId="0" borderId="13" xfId="78" applyFont="1" applyFill="1" applyBorder="1" applyAlignment="1">
      <alignment vertical="center" wrapText="1"/>
    </xf>
    <xf numFmtId="9" fontId="81" fillId="0" borderId="13" xfId="78" applyFont="1" applyFill="1" applyBorder="1" applyAlignment="1">
      <alignment horizontal="justify" vertical="center" wrapText="1"/>
    </xf>
    <xf numFmtId="175" fontId="11" fillId="0" borderId="22" xfId="58" applyFont="1" applyFill="1" applyBorder="1" applyAlignment="1" applyProtection="1">
      <alignment vertical="center" wrapText="1"/>
      <protection/>
    </xf>
    <xf numFmtId="9" fontId="11" fillId="0" borderId="22" xfId="70" applyNumberFormat="1" applyFont="1" applyFill="1" applyBorder="1" applyAlignment="1" applyProtection="1">
      <alignment vertical="center" wrapText="1"/>
      <protection/>
    </xf>
    <xf numFmtId="1" fontId="11" fillId="0" borderId="22" xfId="70" applyNumberFormat="1" applyFont="1" applyFill="1" applyBorder="1" applyAlignment="1" applyProtection="1">
      <alignment horizontal="center" vertical="center" wrapText="1"/>
      <protection/>
    </xf>
    <xf numFmtId="9" fontId="81" fillId="0" borderId="13" xfId="78" applyNumberFormat="1" applyFont="1" applyFill="1" applyBorder="1" applyAlignment="1">
      <alignment vertical="center"/>
    </xf>
    <xf numFmtId="0" fontId="81" fillId="0" borderId="13" xfId="0" applyFont="1" applyBorder="1" applyAlignment="1">
      <alignment vertical="center" wrapText="1"/>
    </xf>
    <xf numFmtId="9" fontId="10" fillId="0" borderId="13" xfId="78" applyFont="1" applyFill="1" applyBorder="1" applyAlignment="1">
      <alignment vertical="center" wrapText="1"/>
    </xf>
    <xf numFmtId="0" fontId="10" fillId="0" borderId="13" xfId="0" applyFont="1" applyFill="1" applyBorder="1" applyAlignment="1">
      <alignment vertical="center" wrapText="1"/>
    </xf>
    <xf numFmtId="175" fontId="0" fillId="0" borderId="0" xfId="58" applyFont="1" applyAlignment="1">
      <alignment/>
    </xf>
    <xf numFmtId="175" fontId="0" fillId="0" borderId="13" xfId="58" applyFont="1" applyBorder="1" applyAlignment="1">
      <alignment/>
    </xf>
    <xf numFmtId="0" fontId="0" fillId="0" borderId="13" xfId="0" applyBorder="1" applyAlignment="1">
      <alignment/>
    </xf>
    <xf numFmtId="0" fontId="80" fillId="0" borderId="0" xfId="0" applyFont="1" applyAlignment="1">
      <alignment/>
    </xf>
    <xf numFmtId="175" fontId="80" fillId="0" borderId="13" xfId="58" applyFont="1" applyBorder="1" applyAlignment="1">
      <alignment/>
    </xf>
    <xf numFmtId="0" fontId="0" fillId="0" borderId="13" xfId="0" applyBorder="1" applyAlignment="1">
      <alignment horizontal="center"/>
    </xf>
    <xf numFmtId="0" fontId="80" fillId="0" borderId="13" xfId="0" applyFont="1" applyBorder="1" applyAlignment="1">
      <alignment horizontal="center"/>
    </xf>
    <xf numFmtId="175" fontId="80" fillId="0" borderId="0" xfId="0" applyNumberFormat="1" applyFont="1" applyAlignment="1">
      <alignment/>
    </xf>
    <xf numFmtId="3" fontId="0" fillId="0" borderId="0" xfId="0" applyNumberFormat="1" applyAlignment="1">
      <alignment/>
    </xf>
    <xf numFmtId="9" fontId="81" fillId="38" borderId="13" xfId="78" applyFont="1" applyFill="1" applyBorder="1" applyAlignment="1">
      <alignment horizontal="left" vertical="center" wrapText="1"/>
    </xf>
    <xf numFmtId="0" fontId="81" fillId="38" borderId="13" xfId="0" applyFont="1" applyFill="1" applyBorder="1" applyAlignment="1">
      <alignment horizontal="left" vertical="center" wrapText="1"/>
    </xf>
    <xf numFmtId="175" fontId="80" fillId="42" borderId="13" xfId="58" applyFont="1" applyFill="1" applyBorder="1" applyAlignment="1">
      <alignment/>
    </xf>
    <xf numFmtId="175" fontId="0" fillId="42" borderId="13" xfId="0" applyNumberFormat="1" applyFill="1" applyBorder="1" applyAlignment="1">
      <alignment/>
    </xf>
    <xf numFmtId="0" fontId="0" fillId="42" borderId="0" xfId="0" applyFill="1" applyAlignment="1">
      <alignment/>
    </xf>
    <xf numFmtId="175" fontId="0" fillId="42" borderId="0" xfId="58" applyFont="1" applyFill="1" applyAlignment="1">
      <alignment/>
    </xf>
    <xf numFmtId="175" fontId="80" fillId="0" borderId="0" xfId="58" applyFont="1" applyAlignment="1">
      <alignment/>
    </xf>
    <xf numFmtId="10" fontId="80" fillId="0" borderId="0" xfId="78" applyNumberFormat="1" applyFont="1" applyAlignment="1">
      <alignment/>
    </xf>
    <xf numFmtId="0" fontId="11" fillId="5" borderId="13" xfId="70" applyFont="1" applyFill="1" applyBorder="1" applyAlignment="1" applyProtection="1">
      <alignment horizontal="center" vertical="center" wrapText="1"/>
      <protection/>
    </xf>
    <xf numFmtId="175" fontId="0" fillId="0" borderId="0" xfId="58" applyFont="1" applyAlignment="1">
      <alignment/>
    </xf>
    <xf numFmtId="189" fontId="0" fillId="0" borderId="51" xfId="57" applyNumberFormat="1" applyFont="1" applyFill="1" applyBorder="1" applyAlignment="1">
      <alignment vertical="center"/>
    </xf>
    <xf numFmtId="189" fontId="0" fillId="0" borderId="16" xfId="57" applyNumberFormat="1" applyFont="1" applyFill="1" applyBorder="1" applyAlignment="1">
      <alignment vertical="center"/>
    </xf>
    <xf numFmtId="189" fontId="0" fillId="0" borderId="50" xfId="57" applyNumberFormat="1" applyFont="1" applyFill="1" applyBorder="1" applyAlignment="1">
      <alignment vertical="center"/>
    </xf>
    <xf numFmtId="9" fontId="10" fillId="11" borderId="38" xfId="78" applyNumberFormat="1" applyFont="1" applyFill="1" applyBorder="1" applyAlignment="1" applyProtection="1">
      <alignment horizontal="center" vertical="center" wrapText="1"/>
      <protection locked="0"/>
    </xf>
    <xf numFmtId="175" fontId="0" fillId="0" borderId="13" xfId="58" applyFont="1" applyBorder="1" applyAlignment="1">
      <alignment/>
    </xf>
    <xf numFmtId="0" fontId="90" fillId="0" borderId="0" xfId="0" applyFont="1" applyFill="1" applyAlignment="1">
      <alignment horizontal="left" vertical="center" wrapText="1"/>
    </xf>
    <xf numFmtId="0" fontId="81" fillId="38" borderId="13" xfId="78" applyNumberFormat="1" applyFont="1" applyFill="1" applyBorder="1" applyAlignment="1">
      <alignment vertical="top" wrapText="1"/>
    </xf>
    <xf numFmtId="0" fontId="81" fillId="38" borderId="13" xfId="78" applyNumberFormat="1" applyFont="1" applyFill="1" applyBorder="1" applyAlignment="1">
      <alignment vertical="center"/>
    </xf>
    <xf numFmtId="0" fontId="82" fillId="38" borderId="13" xfId="0" applyFont="1" applyFill="1" applyBorder="1" applyAlignment="1">
      <alignment vertical="center" wrapText="1"/>
    </xf>
    <xf numFmtId="9" fontId="81" fillId="38" borderId="13" xfId="78" applyFont="1" applyFill="1" applyBorder="1" applyAlignment="1">
      <alignment vertical="center"/>
    </xf>
    <xf numFmtId="0" fontId="81" fillId="38" borderId="13" xfId="0" applyFont="1" applyFill="1" applyBorder="1" applyAlignment="1">
      <alignment vertical="center"/>
    </xf>
    <xf numFmtId="0" fontId="25" fillId="0" borderId="13" xfId="78" applyNumberFormat="1" applyFont="1" applyBorder="1" applyAlignment="1">
      <alignment horizontal="left" vertical="center" wrapText="1"/>
    </xf>
    <xf numFmtId="9" fontId="25" fillId="0" borderId="13" xfId="78" applyFont="1" applyBorder="1" applyAlignment="1">
      <alignment vertical="center" wrapText="1"/>
    </xf>
    <xf numFmtId="9" fontId="10" fillId="11" borderId="38" xfId="78" applyNumberFormat="1" applyFont="1" applyFill="1" applyBorder="1" applyAlignment="1" applyProtection="1">
      <alignment horizontal="center" vertical="center" wrapText="1"/>
      <protection/>
    </xf>
    <xf numFmtId="9" fontId="0" fillId="0" borderId="21" xfId="78" applyFont="1" applyBorder="1" applyAlignment="1">
      <alignment horizontal="center" vertical="center"/>
    </xf>
    <xf numFmtId="9" fontId="0" fillId="0" borderId="52" xfId="78" applyFont="1" applyBorder="1" applyAlignment="1">
      <alignment horizontal="center" vertical="center"/>
    </xf>
    <xf numFmtId="9" fontId="11" fillId="0" borderId="22" xfId="78" applyNumberFormat="1" applyFont="1" applyFill="1" applyBorder="1" applyAlignment="1" applyProtection="1">
      <alignment horizontal="center" vertical="center" wrapText="1"/>
      <protection/>
    </xf>
    <xf numFmtId="9" fontId="81" fillId="11" borderId="38" xfId="80" applyNumberFormat="1" applyFont="1" applyFill="1" applyBorder="1" applyAlignment="1" applyProtection="1">
      <alignment horizontal="center" vertical="center" wrapText="1"/>
      <protection/>
    </xf>
    <xf numFmtId="9" fontId="0" fillId="0" borderId="13" xfId="78" applyFont="1" applyFill="1" applyBorder="1" applyAlignment="1">
      <alignment vertical="center"/>
    </xf>
    <xf numFmtId="0" fontId="23" fillId="0" borderId="13" xfId="0" applyFont="1" applyBorder="1" applyAlignment="1">
      <alignment horizontal="left" vertical="center" wrapText="1"/>
    </xf>
    <xf numFmtId="0" fontId="91" fillId="0" borderId="13" xfId="0" applyFont="1" applyBorder="1" applyAlignment="1">
      <alignment horizontal="left" vertical="center" wrapText="1"/>
    </xf>
    <xf numFmtId="9" fontId="80" fillId="0" borderId="0" xfId="78" applyFont="1" applyAlignment="1">
      <alignment/>
    </xf>
    <xf numFmtId="199" fontId="80" fillId="0" borderId="0" xfId="58" applyNumberFormat="1" applyFont="1" applyAlignment="1">
      <alignment/>
    </xf>
    <xf numFmtId="43" fontId="0" fillId="0" borderId="0" xfId="0" applyNumberFormat="1" applyAlignment="1">
      <alignment/>
    </xf>
    <xf numFmtId="199" fontId="0" fillId="0" borderId="0" xfId="0" applyNumberFormat="1" applyAlignment="1">
      <alignment/>
    </xf>
    <xf numFmtId="0" fontId="80" fillId="0" borderId="0" xfId="0" applyFont="1" applyAlignment="1">
      <alignment horizontal="center"/>
    </xf>
    <xf numFmtId="199" fontId="80" fillId="42" borderId="0" xfId="58" applyNumberFormat="1" applyFont="1" applyFill="1" applyAlignment="1">
      <alignment/>
    </xf>
    <xf numFmtId="0" fontId="0" fillId="0" borderId="0" xfId="0" applyFont="1" applyAlignment="1">
      <alignment/>
    </xf>
    <xf numFmtId="2" fontId="81" fillId="0" borderId="13" xfId="0" applyNumberFormat="1" applyFont="1" applyFill="1" applyBorder="1" applyAlignment="1">
      <alignment vertical="center"/>
    </xf>
    <xf numFmtId="175" fontId="80" fillId="0" borderId="13" xfId="58" applyFont="1" applyBorder="1" applyAlignment="1">
      <alignment horizontal="center"/>
    </xf>
    <xf numFmtId="175" fontId="80" fillId="42" borderId="13" xfId="58" applyFont="1" applyFill="1" applyBorder="1" applyAlignment="1">
      <alignment horizontal="center"/>
    </xf>
    <xf numFmtId="0" fontId="80" fillId="0" borderId="13" xfId="0" applyFont="1" applyBorder="1" applyAlignment="1">
      <alignment horizontal="center" vertical="center"/>
    </xf>
    <xf numFmtId="14" fontId="86" fillId="0" borderId="60" xfId="0" applyNumberFormat="1" applyFont="1" applyFill="1" applyBorder="1" applyAlignment="1">
      <alignment horizontal="center" vertical="center"/>
    </xf>
    <xf numFmtId="0" fontId="86" fillId="0" borderId="27" xfId="0" applyFont="1" applyFill="1" applyBorder="1" applyAlignment="1">
      <alignment horizontal="center" vertical="center"/>
    </xf>
    <xf numFmtId="0" fontId="86" fillId="0" borderId="28" xfId="0" applyFont="1" applyFill="1" applyBorder="1" applyAlignment="1">
      <alignment horizontal="center" vertical="center"/>
    </xf>
    <xf numFmtId="0" fontId="86" fillId="0" borderId="29" xfId="0" applyFont="1" applyFill="1" applyBorder="1" applyAlignment="1">
      <alignment horizontal="center" vertical="center"/>
    </xf>
    <xf numFmtId="0" fontId="86" fillId="0" borderId="61" xfId="0" applyFont="1" applyFill="1" applyBorder="1" applyAlignment="1">
      <alignment horizontal="center" vertical="center"/>
    </xf>
    <xf numFmtId="0" fontId="86" fillId="0" borderId="35" xfId="0" applyFont="1" applyFill="1" applyBorder="1" applyAlignment="1">
      <alignment horizontal="center" vertical="center"/>
    </xf>
    <xf numFmtId="0" fontId="11" fillId="5" borderId="60" xfId="70" applyFont="1" applyFill="1" applyBorder="1" applyAlignment="1">
      <alignment horizontal="left" vertical="center" wrapText="1"/>
      <protection/>
    </xf>
    <xf numFmtId="0" fontId="11" fillId="5" borderId="27" xfId="70" applyFont="1" applyFill="1" applyBorder="1" applyAlignment="1">
      <alignment horizontal="left" vertical="center" wrapText="1"/>
      <protection/>
    </xf>
    <xf numFmtId="0" fontId="11" fillId="5" borderId="28" xfId="70" applyFont="1" applyFill="1" applyBorder="1" applyAlignment="1">
      <alignment horizontal="left" vertical="center" wrapText="1"/>
      <protection/>
    </xf>
    <xf numFmtId="0" fontId="11" fillId="5" borderId="29" xfId="70" applyFont="1" applyFill="1" applyBorder="1" applyAlignment="1">
      <alignment horizontal="left" vertical="center" wrapText="1"/>
      <protection/>
    </xf>
    <xf numFmtId="0" fontId="11" fillId="5" borderId="61" xfId="70" applyFont="1" applyFill="1" applyBorder="1" applyAlignment="1">
      <alignment horizontal="left" vertical="center" wrapText="1"/>
      <protection/>
    </xf>
    <xf numFmtId="0" fontId="11" fillId="5" borderId="35" xfId="70" applyFont="1" applyFill="1" applyBorder="1" applyAlignment="1">
      <alignment horizontal="left" vertical="center" wrapText="1"/>
      <protection/>
    </xf>
    <xf numFmtId="0" fontId="80" fillId="0" borderId="62" xfId="0" applyFont="1" applyFill="1" applyBorder="1" applyAlignment="1">
      <alignment horizontal="center" vertical="center" wrapText="1"/>
    </xf>
    <xf numFmtId="0" fontId="80" fillId="0" borderId="58" xfId="0" applyFont="1" applyFill="1" applyBorder="1" applyAlignment="1">
      <alignment horizontal="center" vertical="center" wrapText="1"/>
    </xf>
    <xf numFmtId="0" fontId="10" fillId="0" borderId="63" xfId="70" applyFont="1" applyFill="1" applyBorder="1" applyAlignment="1" applyProtection="1">
      <alignment horizontal="center" vertical="center" wrapText="1"/>
      <protection/>
    </xf>
    <xf numFmtId="0" fontId="10" fillId="0" borderId="64" xfId="70" applyFont="1" applyFill="1" applyBorder="1" applyAlignment="1" applyProtection="1">
      <alignment horizontal="center" vertical="center" wrapText="1"/>
      <protection/>
    </xf>
    <xf numFmtId="0" fontId="10" fillId="0" borderId="65" xfId="70" applyFont="1" applyFill="1" applyBorder="1" applyAlignment="1" applyProtection="1">
      <alignment horizontal="center" vertical="center" wrapText="1"/>
      <protection/>
    </xf>
    <xf numFmtId="0" fontId="11" fillId="0" borderId="60" xfId="70" applyFont="1" applyFill="1" applyBorder="1" applyAlignment="1" applyProtection="1">
      <alignment horizontal="center" vertical="center"/>
      <protection/>
    </xf>
    <xf numFmtId="0" fontId="11" fillId="0" borderId="26" xfId="70" applyFont="1" applyFill="1" applyBorder="1" applyAlignment="1" applyProtection="1">
      <alignment horizontal="center" vertical="center"/>
      <protection/>
    </xf>
    <xf numFmtId="0" fontId="11" fillId="0" borderId="27" xfId="70" applyFont="1" applyFill="1" applyBorder="1" applyAlignment="1" applyProtection="1">
      <alignment horizontal="center" vertical="center"/>
      <protection/>
    </xf>
    <xf numFmtId="0" fontId="11" fillId="0" borderId="57" xfId="0" applyFont="1" applyFill="1" applyBorder="1" applyAlignment="1">
      <alignment horizontal="left" vertical="center" wrapText="1"/>
    </xf>
    <xf numFmtId="0" fontId="11" fillId="0" borderId="66" xfId="0" applyFont="1" applyFill="1" applyBorder="1" applyAlignment="1">
      <alignment horizontal="left" vertical="center" wrapText="1"/>
    </xf>
    <xf numFmtId="0" fontId="11" fillId="0" borderId="67" xfId="0" applyFont="1" applyFill="1" applyBorder="1" applyAlignment="1">
      <alignment horizontal="left" vertical="center" wrapText="1"/>
    </xf>
    <xf numFmtId="0" fontId="11" fillId="0" borderId="28" xfId="70" applyFont="1" applyFill="1" applyBorder="1" applyAlignment="1" applyProtection="1">
      <alignment horizontal="center" vertical="center"/>
      <protection/>
    </xf>
    <xf numFmtId="0" fontId="11" fillId="0" borderId="0" xfId="70" applyFont="1" applyFill="1" applyBorder="1" applyAlignment="1" applyProtection="1">
      <alignment horizontal="center" vertical="center"/>
      <protection/>
    </xf>
    <xf numFmtId="0" fontId="11" fillId="0" borderId="29" xfId="70" applyFont="1" applyFill="1" applyBorder="1" applyAlignment="1" applyProtection="1">
      <alignment horizontal="center" vertical="center"/>
      <protection/>
    </xf>
    <xf numFmtId="0" fontId="11" fillId="0" borderId="17" xfId="0" applyFont="1" applyFill="1" applyBorder="1" applyAlignment="1">
      <alignment horizontal="left" vertical="center" wrapText="1"/>
    </xf>
    <xf numFmtId="0" fontId="11" fillId="0" borderId="13" xfId="0" applyFont="1" applyFill="1" applyBorder="1" applyAlignment="1">
      <alignment horizontal="left" vertical="center" wrapText="1"/>
    </xf>
    <xf numFmtId="0" fontId="11" fillId="0" borderId="21" xfId="0" applyFont="1" applyFill="1" applyBorder="1" applyAlignment="1">
      <alignment horizontal="left" vertical="center" wrapText="1"/>
    </xf>
    <xf numFmtId="0" fontId="11" fillId="0" borderId="28" xfId="70" applyFont="1" applyFill="1" applyBorder="1" applyAlignment="1" applyProtection="1">
      <alignment horizontal="center" vertical="center" wrapText="1"/>
      <protection/>
    </xf>
    <xf numFmtId="0" fontId="11" fillId="0" borderId="0" xfId="70" applyFont="1" applyFill="1" applyBorder="1" applyAlignment="1" applyProtection="1">
      <alignment horizontal="center" vertical="center" wrapText="1"/>
      <protection/>
    </xf>
    <xf numFmtId="0" fontId="11" fillId="0" borderId="29" xfId="70" applyFont="1" applyFill="1" applyBorder="1" applyAlignment="1" applyProtection="1">
      <alignment horizontal="center" vertical="center" wrapText="1"/>
      <protection/>
    </xf>
    <xf numFmtId="0" fontId="11" fillId="0" borderId="61" xfId="70" applyFont="1" applyFill="1" applyBorder="1" applyAlignment="1" applyProtection="1">
      <alignment horizontal="center" vertical="center" wrapText="1"/>
      <protection/>
    </xf>
    <xf numFmtId="0" fontId="11" fillId="0" borderId="34" xfId="70" applyFont="1" applyFill="1" applyBorder="1" applyAlignment="1" applyProtection="1">
      <alignment horizontal="center" vertical="center" wrapText="1"/>
      <protection/>
    </xf>
    <xf numFmtId="0" fontId="11" fillId="0" borderId="35" xfId="70" applyFont="1" applyFill="1" applyBorder="1" applyAlignment="1" applyProtection="1">
      <alignment horizontal="center" vertical="center" wrapText="1"/>
      <protection/>
    </xf>
    <xf numFmtId="0" fontId="0" fillId="0" borderId="62" xfId="0" applyFont="1" applyFill="1" applyBorder="1" applyAlignment="1">
      <alignment horizontal="center" vertical="center"/>
    </xf>
    <xf numFmtId="0" fontId="0" fillId="0" borderId="58" xfId="0" applyFont="1" applyFill="1" applyBorder="1" applyAlignment="1">
      <alignment horizontal="center" vertical="center"/>
    </xf>
    <xf numFmtId="0" fontId="80" fillId="0" borderId="68" xfId="0" applyFont="1" applyFill="1" applyBorder="1" applyAlignment="1">
      <alignment horizontal="center" vertical="center" wrapText="1"/>
    </xf>
    <xf numFmtId="0" fontId="80" fillId="0" borderId="45" xfId="0" applyFont="1" applyFill="1" applyBorder="1" applyAlignment="1">
      <alignment horizontal="center" vertical="center" wrapText="1"/>
    </xf>
    <xf numFmtId="0" fontId="0" fillId="0" borderId="68" xfId="0" applyFont="1" applyFill="1" applyBorder="1" applyAlignment="1">
      <alignment horizontal="center" vertical="center"/>
    </xf>
    <xf numFmtId="0" fontId="0" fillId="0" borderId="45" xfId="0" applyFont="1" applyFill="1" applyBorder="1" applyAlignment="1">
      <alignment horizontal="center" vertical="center"/>
    </xf>
    <xf numFmtId="0" fontId="80" fillId="0" borderId="69" xfId="0" applyFont="1" applyFill="1" applyBorder="1" applyAlignment="1">
      <alignment horizontal="center" vertical="center" wrapText="1"/>
    </xf>
    <xf numFmtId="0" fontId="80" fillId="0" borderId="70" xfId="0" applyFont="1" applyFill="1" applyBorder="1" applyAlignment="1">
      <alignment horizontal="center" vertical="center" wrapText="1"/>
    </xf>
    <xf numFmtId="0" fontId="0" fillId="0" borderId="69" xfId="0" applyFont="1" applyFill="1" applyBorder="1" applyAlignment="1">
      <alignment horizontal="center" vertical="center"/>
    </xf>
    <xf numFmtId="0" fontId="0" fillId="0" borderId="70" xfId="0" applyFont="1" applyFill="1" applyBorder="1" applyAlignment="1">
      <alignment horizontal="center" vertical="center"/>
    </xf>
    <xf numFmtId="0" fontId="83" fillId="0" borderId="71" xfId="0" applyFont="1" applyBorder="1" applyAlignment="1">
      <alignment horizontal="left" vertical="center" wrapText="1"/>
    </xf>
    <xf numFmtId="0" fontId="83" fillId="0" borderId="38" xfId="0" applyFont="1" applyBorder="1" applyAlignment="1">
      <alignment horizontal="left" vertical="center" wrapText="1"/>
    </xf>
    <xf numFmtId="0" fontId="83" fillId="0" borderId="52" xfId="0" applyFont="1" applyBorder="1" applyAlignment="1">
      <alignment horizontal="left" vertical="center" wrapText="1"/>
    </xf>
    <xf numFmtId="0" fontId="11" fillId="0" borderId="60" xfId="70" applyFont="1" applyFill="1" applyBorder="1" applyAlignment="1">
      <alignment horizontal="center" vertical="center" wrapText="1"/>
      <protection/>
    </xf>
    <xf numFmtId="0" fontId="11" fillId="0" borderId="26" xfId="70" applyFont="1" applyFill="1" applyBorder="1" applyAlignment="1">
      <alignment horizontal="center" vertical="center" wrapText="1"/>
      <protection/>
    </xf>
    <xf numFmtId="0" fontId="11" fillId="0" borderId="27" xfId="70" applyFont="1" applyFill="1" applyBorder="1" applyAlignment="1">
      <alignment horizontal="center" vertical="center" wrapText="1"/>
      <protection/>
    </xf>
    <xf numFmtId="0" fontId="11" fillId="0" borderId="28" xfId="70" applyFont="1" applyFill="1" applyBorder="1" applyAlignment="1">
      <alignment horizontal="center" vertical="center" wrapText="1"/>
      <protection/>
    </xf>
    <xf numFmtId="0" fontId="11" fillId="0" borderId="0" xfId="70" applyFont="1" applyFill="1" applyBorder="1" applyAlignment="1">
      <alignment horizontal="center" vertical="center" wrapText="1"/>
      <protection/>
    </xf>
    <xf numFmtId="0" fontId="11" fillId="0" borderId="29" xfId="70" applyFont="1" applyFill="1" applyBorder="1" applyAlignment="1">
      <alignment horizontal="center" vertical="center" wrapText="1"/>
      <protection/>
    </xf>
    <xf numFmtId="0" fontId="11" fillId="0" borderId="61" xfId="70" applyFont="1" applyFill="1" applyBorder="1" applyAlignment="1">
      <alignment horizontal="center" vertical="center" wrapText="1"/>
      <protection/>
    </xf>
    <xf numFmtId="0" fontId="11" fillId="0" borderId="34" xfId="70" applyFont="1" applyFill="1" applyBorder="1" applyAlignment="1">
      <alignment horizontal="center" vertical="center" wrapText="1"/>
      <protection/>
    </xf>
    <xf numFmtId="0" fontId="11" fillId="0" borderId="35" xfId="70" applyFont="1" applyFill="1" applyBorder="1" applyAlignment="1">
      <alignment horizontal="center" vertical="center" wrapText="1"/>
      <protection/>
    </xf>
    <xf numFmtId="0" fontId="11" fillId="5" borderId="60" xfId="70" applyFont="1" applyFill="1" applyBorder="1" applyAlignment="1" applyProtection="1">
      <alignment horizontal="left" vertical="center" wrapText="1"/>
      <protection/>
    </xf>
    <xf numFmtId="0" fontId="11" fillId="5" borderId="27" xfId="70" applyFont="1" applyFill="1" applyBorder="1" applyAlignment="1" applyProtection="1">
      <alignment horizontal="left" vertical="center" wrapText="1"/>
      <protection/>
    </xf>
    <xf numFmtId="0" fontId="11" fillId="5" borderId="28" xfId="70" applyFont="1" applyFill="1" applyBorder="1" applyAlignment="1" applyProtection="1">
      <alignment horizontal="left" vertical="center" wrapText="1"/>
      <protection/>
    </xf>
    <xf numFmtId="0" fontId="11" fillId="5" borderId="29" xfId="70" applyFont="1" applyFill="1" applyBorder="1" applyAlignment="1" applyProtection="1">
      <alignment horizontal="left" vertical="center" wrapText="1"/>
      <protection/>
    </xf>
    <xf numFmtId="0" fontId="11" fillId="5" borderId="61" xfId="70" applyFont="1" applyFill="1" applyBorder="1" applyAlignment="1" applyProtection="1">
      <alignment horizontal="left" vertical="center" wrapText="1"/>
      <protection/>
    </xf>
    <xf numFmtId="0" fontId="11" fillId="5" borderId="35" xfId="70" applyFont="1" applyFill="1" applyBorder="1" applyAlignment="1" applyProtection="1">
      <alignment horizontal="left" vertical="center" wrapText="1"/>
      <protection/>
    </xf>
    <xf numFmtId="0" fontId="92" fillId="0" borderId="63" xfId="0" applyFont="1" applyFill="1" applyBorder="1" applyAlignment="1">
      <alignment horizontal="center" vertical="center"/>
    </xf>
    <xf numFmtId="0" fontId="92" fillId="0" borderId="64" xfId="0" applyFont="1" applyFill="1" applyBorder="1" applyAlignment="1">
      <alignment horizontal="center" vertical="center"/>
    </xf>
    <xf numFmtId="0" fontId="92" fillId="0" borderId="65" xfId="0" applyFont="1" applyFill="1" applyBorder="1" applyAlignment="1">
      <alignment horizontal="center" vertical="center"/>
    </xf>
    <xf numFmtId="0" fontId="11" fillId="5" borderId="26" xfId="70" applyFont="1" applyFill="1" applyBorder="1" applyAlignment="1">
      <alignment horizontal="left" vertical="center" wrapText="1"/>
      <protection/>
    </xf>
    <xf numFmtId="0" fontId="11" fillId="5" borderId="0" xfId="70" applyFont="1" applyFill="1" applyBorder="1" applyAlignment="1">
      <alignment horizontal="left" vertical="center" wrapText="1"/>
      <protection/>
    </xf>
    <xf numFmtId="0" fontId="11" fillId="5" borderId="34" xfId="70" applyFont="1" applyFill="1" applyBorder="1" applyAlignment="1">
      <alignment horizontal="left" vertical="center" wrapText="1"/>
      <protection/>
    </xf>
    <xf numFmtId="0" fontId="11" fillId="5" borderId="72" xfId="70" applyFont="1" applyFill="1" applyBorder="1" applyAlignment="1">
      <alignment horizontal="left" vertical="center" wrapText="1"/>
      <protection/>
    </xf>
    <xf numFmtId="0" fontId="11" fillId="5" borderId="73" xfId="70" applyFont="1" applyFill="1" applyBorder="1" applyAlignment="1">
      <alignment horizontal="left" vertical="center" wrapText="1"/>
      <protection/>
    </xf>
    <xf numFmtId="0" fontId="11" fillId="0" borderId="72" xfId="70" applyFont="1" applyFill="1" applyBorder="1" applyAlignment="1">
      <alignment horizontal="center" vertical="center" wrapText="1"/>
      <protection/>
    </xf>
    <xf numFmtId="0" fontId="11" fillId="0" borderId="74" xfId="70" applyFont="1" applyFill="1" applyBorder="1" applyAlignment="1">
      <alignment horizontal="center" vertical="center" wrapText="1"/>
      <protection/>
    </xf>
    <xf numFmtId="0" fontId="11" fillId="0" borderId="73" xfId="70" applyFont="1" applyFill="1" applyBorder="1" applyAlignment="1">
      <alignment horizontal="center" vertical="center" wrapText="1"/>
      <protection/>
    </xf>
    <xf numFmtId="0" fontId="11" fillId="5" borderId="72" xfId="70" applyFont="1" applyFill="1" applyBorder="1" applyAlignment="1">
      <alignment horizontal="center" vertical="center" wrapText="1"/>
      <protection/>
    </xf>
    <xf numFmtId="0" fontId="11" fillId="5" borderId="74" xfId="70" applyFont="1" applyFill="1" applyBorder="1" applyAlignment="1">
      <alignment horizontal="center" vertical="center" wrapText="1"/>
      <protection/>
    </xf>
    <xf numFmtId="0" fontId="11" fillId="5" borderId="73" xfId="70" applyFont="1" applyFill="1" applyBorder="1" applyAlignment="1">
      <alignment horizontal="center" vertical="center" wrapText="1"/>
      <protection/>
    </xf>
    <xf numFmtId="0" fontId="11" fillId="0" borderId="46" xfId="70" applyFont="1" applyFill="1" applyBorder="1" applyAlignment="1">
      <alignment horizontal="center" vertical="center" wrapText="1"/>
      <protection/>
    </xf>
    <xf numFmtId="0" fontId="11" fillId="0" borderId="47" xfId="70" applyFont="1" applyFill="1" applyBorder="1" applyAlignment="1">
      <alignment horizontal="center" vertical="center" wrapText="1"/>
      <protection/>
    </xf>
    <xf numFmtId="0" fontId="11" fillId="0" borderId="48" xfId="70" applyFont="1" applyFill="1" applyBorder="1" applyAlignment="1">
      <alignment horizontal="center" vertical="center" wrapText="1"/>
      <protection/>
    </xf>
    <xf numFmtId="0" fontId="11" fillId="38" borderId="34" xfId="70" applyFont="1" applyFill="1" applyBorder="1" applyAlignment="1" applyProtection="1">
      <alignment horizontal="left" vertical="center" wrapText="1"/>
      <protection/>
    </xf>
    <xf numFmtId="0" fontId="10" fillId="0" borderId="72" xfId="70" applyFont="1" applyFill="1" applyBorder="1" applyAlignment="1" applyProtection="1">
      <alignment horizontal="center" vertical="center" wrapText="1"/>
      <protection/>
    </xf>
    <xf numFmtId="0" fontId="10" fillId="0" borderId="74" xfId="70" applyFont="1" applyFill="1" applyBorder="1" applyAlignment="1" applyProtection="1">
      <alignment horizontal="center" vertical="center" wrapText="1"/>
      <protection/>
    </xf>
    <xf numFmtId="0" fontId="10" fillId="0" borderId="73" xfId="70" applyFont="1" applyFill="1" applyBorder="1" applyAlignment="1" applyProtection="1">
      <alignment horizontal="center" vertical="center" wrapText="1"/>
      <protection/>
    </xf>
    <xf numFmtId="0" fontId="11" fillId="5" borderId="72" xfId="70" applyFont="1" applyFill="1" applyBorder="1" applyAlignment="1" applyProtection="1">
      <alignment horizontal="center" vertical="center" wrapText="1"/>
      <protection/>
    </xf>
    <xf numFmtId="0" fontId="11" fillId="5" borderId="74" xfId="70" applyFont="1" applyFill="1" applyBorder="1" applyAlignment="1" applyProtection="1">
      <alignment horizontal="center" vertical="center" wrapText="1"/>
      <protection/>
    </xf>
    <xf numFmtId="0" fontId="11" fillId="5" borderId="73" xfId="70" applyFont="1" applyFill="1" applyBorder="1" applyAlignment="1" applyProtection="1">
      <alignment horizontal="center" vertical="center" wrapText="1"/>
      <protection/>
    </xf>
    <xf numFmtId="9" fontId="11" fillId="0" borderId="72" xfId="78" applyFont="1" applyFill="1" applyBorder="1" applyAlignment="1" applyProtection="1">
      <alignment horizontal="center" vertical="center" wrapText="1"/>
      <protection/>
    </xf>
    <xf numFmtId="9" fontId="11" fillId="0" borderId="73" xfId="78" applyFont="1" applyFill="1" applyBorder="1" applyAlignment="1" applyProtection="1">
      <alignment horizontal="center" vertical="center" wrapText="1"/>
      <protection/>
    </xf>
    <xf numFmtId="9" fontId="11" fillId="0" borderId="72" xfId="70" applyNumberFormat="1" applyFont="1" applyFill="1" applyBorder="1" applyAlignment="1" applyProtection="1">
      <alignment horizontal="center" vertical="center" wrapText="1"/>
      <protection/>
    </xf>
    <xf numFmtId="9" fontId="11" fillId="0" borderId="73" xfId="70" applyNumberFormat="1" applyFont="1" applyFill="1" applyBorder="1" applyAlignment="1" applyProtection="1">
      <alignment horizontal="center" vertical="center" wrapText="1"/>
      <protection/>
    </xf>
    <xf numFmtId="0" fontId="11" fillId="5" borderId="61" xfId="70" applyFont="1" applyFill="1" applyBorder="1" applyAlignment="1" applyProtection="1">
      <alignment horizontal="center" vertical="center" wrapText="1"/>
      <protection/>
    </xf>
    <xf numFmtId="0" fontId="11" fillId="5" borderId="34" xfId="70" applyFont="1" applyFill="1" applyBorder="1" applyAlignment="1" applyProtection="1">
      <alignment horizontal="center" vertical="center" wrapText="1"/>
      <protection/>
    </xf>
    <xf numFmtId="0" fontId="11" fillId="5" borderId="35" xfId="70" applyFont="1" applyFill="1" applyBorder="1" applyAlignment="1" applyProtection="1">
      <alignment horizontal="center" vertical="center" wrapText="1"/>
      <protection/>
    </xf>
    <xf numFmtId="0" fontId="11" fillId="5" borderId="28" xfId="70" applyFont="1" applyFill="1" applyBorder="1" applyAlignment="1" applyProtection="1">
      <alignment horizontal="center" vertical="center" wrapText="1"/>
      <protection/>
    </xf>
    <xf numFmtId="0" fontId="11" fillId="5" borderId="0" xfId="70" applyFont="1" applyFill="1" applyBorder="1" applyAlignment="1" applyProtection="1">
      <alignment horizontal="center" vertical="center" wrapText="1"/>
      <protection/>
    </xf>
    <xf numFmtId="0" fontId="11" fillId="5" borderId="29" xfId="70" applyFont="1" applyFill="1" applyBorder="1" applyAlignment="1" applyProtection="1">
      <alignment horizontal="center" vertical="center" wrapText="1"/>
      <protection/>
    </xf>
    <xf numFmtId="0" fontId="11" fillId="5" borderId="75" xfId="70" applyFont="1" applyFill="1" applyBorder="1" applyAlignment="1" applyProtection="1">
      <alignment horizontal="center" vertical="center" wrapText="1"/>
      <protection/>
    </xf>
    <xf numFmtId="0" fontId="11" fillId="5" borderId="55" xfId="70" applyFont="1" applyFill="1" applyBorder="1" applyAlignment="1" applyProtection="1">
      <alignment horizontal="center" vertical="center" wrapText="1"/>
      <protection/>
    </xf>
    <xf numFmtId="0" fontId="11" fillId="5" borderId="20" xfId="70" applyFont="1" applyFill="1" applyBorder="1" applyAlignment="1" applyProtection="1">
      <alignment horizontal="center" vertical="center" wrapText="1"/>
      <protection/>
    </xf>
    <xf numFmtId="0" fontId="11" fillId="5" borderId="14" xfId="70" applyFont="1" applyFill="1" applyBorder="1" applyAlignment="1" applyProtection="1">
      <alignment horizontal="center" vertical="center" wrapText="1"/>
      <protection/>
    </xf>
    <xf numFmtId="0" fontId="11" fillId="5" borderId="50" xfId="70" applyFont="1" applyFill="1" applyBorder="1" applyAlignment="1" applyProtection="1">
      <alignment horizontal="center" vertical="center" wrapText="1"/>
      <protection/>
    </xf>
    <xf numFmtId="0" fontId="11" fillId="5" borderId="40" xfId="70" applyFont="1" applyFill="1" applyBorder="1" applyAlignment="1" applyProtection="1">
      <alignment horizontal="center" vertical="center" wrapText="1"/>
      <protection/>
    </xf>
    <xf numFmtId="0" fontId="11" fillId="38" borderId="75" xfId="70" applyFont="1" applyFill="1" applyBorder="1" applyAlignment="1" applyProtection="1">
      <alignment horizontal="center" vertical="center" wrapText="1"/>
      <protection/>
    </xf>
    <xf numFmtId="0" fontId="11" fillId="38" borderId="57" xfId="70" applyFont="1" applyFill="1" applyBorder="1" applyAlignment="1" applyProtection="1">
      <alignment horizontal="center" vertical="center" wrapText="1"/>
      <protection/>
    </xf>
    <xf numFmtId="0" fontId="11" fillId="38" borderId="66" xfId="70" applyFont="1" applyFill="1" applyBorder="1" applyAlignment="1" applyProtection="1">
      <alignment horizontal="center" vertical="center" wrapText="1"/>
      <protection/>
    </xf>
    <xf numFmtId="0" fontId="11" fillId="38" borderId="67" xfId="70" applyFont="1" applyFill="1" applyBorder="1" applyAlignment="1" applyProtection="1">
      <alignment horizontal="center" vertical="center" wrapText="1"/>
      <protection/>
    </xf>
    <xf numFmtId="0" fontId="11" fillId="5" borderId="49" xfId="70" applyFont="1" applyFill="1" applyBorder="1" applyAlignment="1" applyProtection="1">
      <alignment horizontal="center" vertical="center" wrapText="1"/>
      <protection/>
    </xf>
    <xf numFmtId="0" fontId="11" fillId="5" borderId="18" xfId="70" applyFont="1" applyFill="1" applyBorder="1" applyAlignment="1" applyProtection="1">
      <alignment horizontal="center" vertical="center" wrapText="1"/>
      <protection/>
    </xf>
    <xf numFmtId="0" fontId="11" fillId="5" borderId="76" xfId="70" applyFont="1" applyFill="1" applyBorder="1" applyAlignment="1" applyProtection="1">
      <alignment horizontal="center" vertical="center" wrapText="1"/>
      <protection/>
    </xf>
    <xf numFmtId="0" fontId="11" fillId="5" borderId="42" xfId="70" applyFont="1" applyFill="1" applyBorder="1" applyAlignment="1" applyProtection="1">
      <alignment horizontal="center" vertical="center" wrapText="1"/>
      <protection/>
    </xf>
    <xf numFmtId="0" fontId="11" fillId="5" borderId="39" xfId="70" applyFont="1" applyFill="1" applyBorder="1" applyAlignment="1" applyProtection="1">
      <alignment horizontal="center" vertical="center" wrapText="1"/>
      <protection/>
    </xf>
    <xf numFmtId="0" fontId="11" fillId="5" borderId="44" xfId="70" applyFont="1" applyFill="1" applyBorder="1" applyAlignment="1" applyProtection="1">
      <alignment horizontal="center" vertical="center" wrapText="1"/>
      <protection/>
    </xf>
    <xf numFmtId="0" fontId="11" fillId="5" borderId="77" xfId="70" applyFont="1" applyFill="1" applyBorder="1" applyAlignment="1" applyProtection="1">
      <alignment horizontal="center" vertical="center" wrapText="1"/>
      <protection/>
    </xf>
    <xf numFmtId="0" fontId="11" fillId="5" borderId="17" xfId="70" applyFont="1" applyFill="1" applyBorder="1" applyAlignment="1" applyProtection="1">
      <alignment horizontal="center" vertical="center" wrapText="1"/>
      <protection/>
    </xf>
    <xf numFmtId="0" fontId="11" fillId="5" borderId="13" xfId="70" applyFont="1" applyFill="1" applyBorder="1" applyAlignment="1" applyProtection="1">
      <alignment horizontal="center" vertical="center" wrapText="1"/>
      <protection/>
    </xf>
    <xf numFmtId="0" fontId="11" fillId="5" borderId="21" xfId="70" applyFont="1" applyFill="1" applyBorder="1" applyAlignment="1" applyProtection="1">
      <alignment horizontal="center" vertical="center" wrapText="1"/>
      <protection/>
    </xf>
    <xf numFmtId="3" fontId="11" fillId="0" borderId="76" xfId="70" applyNumberFormat="1" applyFont="1" applyFill="1" applyBorder="1" applyAlignment="1" applyProtection="1">
      <alignment horizontal="center" vertical="center" wrapText="1"/>
      <protection/>
    </xf>
    <xf numFmtId="3" fontId="11" fillId="0" borderId="42" xfId="70" applyNumberFormat="1" applyFont="1" applyFill="1" applyBorder="1" applyAlignment="1" applyProtection="1">
      <alignment horizontal="center" vertical="center" wrapText="1"/>
      <protection/>
    </xf>
    <xf numFmtId="0" fontId="82" fillId="0" borderId="13" xfId="70" applyFont="1" applyFill="1" applyBorder="1" applyAlignment="1" applyProtection="1">
      <alignment horizontal="left" vertical="center" wrapText="1"/>
      <protection/>
    </xf>
    <xf numFmtId="0" fontId="82" fillId="0" borderId="21" xfId="70" applyFont="1" applyFill="1" applyBorder="1" applyAlignment="1" applyProtection="1">
      <alignment horizontal="left" vertical="center" wrapText="1"/>
      <protection/>
    </xf>
    <xf numFmtId="0" fontId="11" fillId="0" borderId="75" xfId="70" applyFont="1" applyFill="1" applyBorder="1" applyAlignment="1" applyProtection="1">
      <alignment horizontal="center" vertical="center" wrapText="1"/>
      <protection/>
    </xf>
    <xf numFmtId="0" fontId="11" fillId="0" borderId="66" xfId="70" applyFont="1" applyFill="1" applyBorder="1" applyAlignment="1" applyProtection="1">
      <alignment horizontal="center" vertical="center" wrapText="1"/>
      <protection/>
    </xf>
    <xf numFmtId="0" fontId="11" fillId="0" borderId="67" xfId="70" applyFont="1" applyFill="1" applyBorder="1" applyAlignment="1" applyProtection="1">
      <alignment horizontal="center" vertical="center" wrapText="1"/>
      <protection/>
    </xf>
    <xf numFmtId="0" fontId="10" fillId="5" borderId="13" xfId="70" applyFont="1" applyFill="1" applyBorder="1" applyAlignment="1" applyProtection="1">
      <alignment horizontal="center" vertical="center" wrapText="1"/>
      <protection/>
    </xf>
    <xf numFmtId="0" fontId="11" fillId="5" borderId="15" xfId="70" applyFont="1" applyFill="1" applyBorder="1" applyAlignment="1" applyProtection="1">
      <alignment horizontal="center" vertical="center" wrapText="1"/>
      <protection/>
    </xf>
    <xf numFmtId="0" fontId="11" fillId="5" borderId="19" xfId="70" applyFont="1" applyFill="1" applyBorder="1" applyAlignment="1" applyProtection="1">
      <alignment horizontal="center" vertical="center" wrapText="1"/>
      <protection/>
    </xf>
    <xf numFmtId="0" fontId="10" fillId="0" borderId="37" xfId="70" applyFont="1" applyFill="1" applyBorder="1" applyAlignment="1" applyProtection="1">
      <alignment horizontal="center" vertical="center" wrapText="1"/>
      <protection/>
    </xf>
    <xf numFmtId="0" fontId="10" fillId="0" borderId="78" xfId="70" applyFont="1" applyFill="1" applyBorder="1" applyAlignment="1" applyProtection="1">
      <alignment horizontal="center" vertical="center" wrapText="1"/>
      <protection/>
    </xf>
    <xf numFmtId="9" fontId="11" fillId="0" borderId="22" xfId="78" applyFont="1" applyFill="1" applyBorder="1" applyAlignment="1" applyProtection="1">
      <alignment horizontal="center" vertical="center" wrapText="1"/>
      <protection/>
    </xf>
    <xf numFmtId="9" fontId="11" fillId="0" borderId="79" xfId="78" applyFont="1" applyFill="1" applyBorder="1" applyAlignment="1" applyProtection="1">
      <alignment horizontal="center" vertical="center" wrapText="1"/>
      <protection/>
    </xf>
    <xf numFmtId="9" fontId="81" fillId="38" borderId="76" xfId="80" applyFont="1" applyFill="1" applyBorder="1" applyAlignment="1" applyProtection="1">
      <alignment horizontal="left" vertical="center" wrapText="1"/>
      <protection/>
    </xf>
    <xf numFmtId="9" fontId="81" fillId="38" borderId="41" xfId="80" applyFont="1" applyFill="1" applyBorder="1" applyAlignment="1" applyProtection="1">
      <alignment horizontal="left" vertical="center" wrapText="1"/>
      <protection/>
    </xf>
    <xf numFmtId="9" fontId="81" fillId="38" borderId="42" xfId="80" applyFont="1" applyFill="1" applyBorder="1" applyAlignment="1" applyProtection="1">
      <alignment horizontal="left" vertical="center" wrapText="1"/>
      <protection/>
    </xf>
    <xf numFmtId="9" fontId="81" fillId="38" borderId="80" xfId="80" applyFont="1" applyFill="1" applyBorder="1" applyAlignment="1" applyProtection="1">
      <alignment horizontal="left" vertical="center" wrapText="1"/>
      <protection/>
    </xf>
    <xf numFmtId="9" fontId="81" fillId="38" borderId="34" xfId="80" applyFont="1" applyFill="1" applyBorder="1" applyAlignment="1" applyProtection="1">
      <alignment horizontal="left" vertical="center" wrapText="1"/>
      <protection/>
    </xf>
    <xf numFmtId="9" fontId="81" fillId="38" borderId="81" xfId="80" applyFont="1" applyFill="1" applyBorder="1" applyAlignment="1" applyProtection="1">
      <alignment horizontal="left" vertical="center" wrapText="1"/>
      <protection/>
    </xf>
    <xf numFmtId="9" fontId="10" fillId="0" borderId="76" xfId="80" applyFont="1" applyFill="1" applyBorder="1" applyAlignment="1" applyProtection="1">
      <alignment horizontal="center" vertical="center" wrapText="1"/>
      <protection/>
    </xf>
    <xf numFmtId="9" fontId="10" fillId="0" borderId="41" xfId="80" applyFont="1" applyFill="1" applyBorder="1" applyAlignment="1" applyProtection="1">
      <alignment horizontal="center" vertical="center" wrapText="1"/>
      <protection/>
    </xf>
    <xf numFmtId="9" fontId="10" fillId="0" borderId="42" xfId="80" applyFont="1" applyFill="1" applyBorder="1" applyAlignment="1" applyProtection="1">
      <alignment horizontal="center" vertical="center" wrapText="1"/>
      <protection/>
    </xf>
    <xf numFmtId="9" fontId="10" fillId="0" borderId="80" xfId="80" applyFont="1" applyFill="1" applyBorder="1" applyAlignment="1" applyProtection="1">
      <alignment horizontal="center" vertical="center" wrapText="1"/>
      <protection/>
    </xf>
    <xf numFmtId="9" fontId="10" fillId="0" borderId="34" xfId="80" applyFont="1" applyFill="1" applyBorder="1" applyAlignment="1" applyProtection="1">
      <alignment horizontal="center" vertical="center" wrapText="1"/>
      <protection/>
    </xf>
    <xf numFmtId="9" fontId="10" fillId="0" borderId="81" xfId="80" applyFont="1" applyFill="1" applyBorder="1" applyAlignment="1" applyProtection="1">
      <alignment horizontal="center" vertical="center" wrapText="1"/>
      <protection/>
    </xf>
    <xf numFmtId="9" fontId="10" fillId="0" borderId="76" xfId="80" applyFont="1" applyFill="1" applyBorder="1" applyAlignment="1" applyProtection="1">
      <alignment horizontal="left" vertical="center" wrapText="1"/>
      <protection/>
    </xf>
    <xf numFmtId="9" fontId="10" fillId="0" borderId="41" xfId="80" applyFont="1" applyFill="1" applyBorder="1" applyAlignment="1" applyProtection="1">
      <alignment horizontal="left" vertical="center" wrapText="1"/>
      <protection/>
    </xf>
    <xf numFmtId="9" fontId="10" fillId="0" borderId="82" xfId="80" applyFont="1" applyFill="1" applyBorder="1" applyAlignment="1" applyProtection="1">
      <alignment horizontal="left" vertical="center" wrapText="1"/>
      <protection/>
    </xf>
    <xf numFmtId="9" fontId="10" fillId="0" borderId="80" xfId="80" applyFont="1" applyFill="1" applyBorder="1" applyAlignment="1" applyProtection="1">
      <alignment horizontal="left" vertical="center" wrapText="1"/>
      <protection/>
    </xf>
    <xf numFmtId="9" fontId="10" fillId="0" borderId="34" xfId="80" applyFont="1" applyFill="1" applyBorder="1" applyAlignment="1" applyProtection="1">
      <alignment horizontal="left" vertical="center" wrapText="1"/>
      <protection/>
    </xf>
    <xf numFmtId="9" fontId="10" fillId="0" borderId="35" xfId="80" applyFont="1" applyFill="1" applyBorder="1" applyAlignment="1" applyProtection="1">
      <alignment horizontal="left" vertical="center" wrapText="1"/>
      <protection/>
    </xf>
    <xf numFmtId="0" fontId="11" fillId="5" borderId="83" xfId="70" applyFont="1" applyFill="1" applyBorder="1" applyAlignment="1" applyProtection="1">
      <alignment horizontal="center" vertical="center" wrapText="1"/>
      <protection/>
    </xf>
    <xf numFmtId="0" fontId="11" fillId="5" borderId="16" xfId="70" applyFont="1" applyFill="1" applyBorder="1" applyAlignment="1" applyProtection="1">
      <alignment horizontal="center" vertical="center" wrapText="1"/>
      <protection/>
    </xf>
    <xf numFmtId="0" fontId="11" fillId="5" borderId="66" xfId="70" applyFont="1" applyFill="1" applyBorder="1" applyAlignment="1" applyProtection="1">
      <alignment horizontal="center" vertical="center" wrapText="1"/>
      <protection/>
    </xf>
    <xf numFmtId="0" fontId="11" fillId="5" borderId="56" xfId="70" applyFont="1" applyFill="1" applyBorder="1" applyAlignment="1" applyProtection="1">
      <alignment horizontal="center" vertical="center" wrapText="1"/>
      <protection/>
    </xf>
    <xf numFmtId="0" fontId="11" fillId="5" borderId="58" xfId="70" applyFont="1" applyFill="1" applyBorder="1" applyAlignment="1" applyProtection="1">
      <alignment horizontal="center" vertical="center" wrapText="1"/>
      <protection/>
    </xf>
    <xf numFmtId="0" fontId="11" fillId="5" borderId="45" xfId="70" applyFont="1" applyFill="1" applyBorder="1" applyAlignment="1" applyProtection="1">
      <alignment horizontal="center" vertical="center" wrapText="1"/>
      <protection/>
    </xf>
    <xf numFmtId="2" fontId="10" fillId="0" borderId="51" xfId="70" applyNumberFormat="1" applyFont="1" applyFill="1" applyBorder="1" applyAlignment="1" applyProtection="1">
      <alignment vertical="center" wrapText="1"/>
      <protection/>
    </xf>
    <xf numFmtId="2" fontId="10" fillId="0" borderId="20" xfId="70" applyNumberFormat="1" applyFont="1" applyFill="1" applyBorder="1" applyAlignment="1" applyProtection="1">
      <alignment vertical="center" wrapText="1"/>
      <protection/>
    </xf>
    <xf numFmtId="9" fontId="10" fillId="0" borderId="54" xfId="78" applyFont="1" applyFill="1" applyBorder="1" applyAlignment="1" applyProtection="1">
      <alignment horizontal="center" vertical="center" wrapText="1"/>
      <protection/>
    </xf>
    <xf numFmtId="9" fontId="10" fillId="0" borderId="16" xfId="78" applyFont="1" applyFill="1" applyBorder="1" applyAlignment="1" applyProtection="1">
      <alignment horizontal="center" vertical="center" wrapText="1"/>
      <protection/>
    </xf>
    <xf numFmtId="9" fontId="81" fillId="0" borderId="76" xfId="70" applyNumberFormat="1" applyFont="1" applyFill="1" applyBorder="1" applyAlignment="1" applyProtection="1">
      <alignment vertical="center" wrapText="1"/>
      <protection/>
    </xf>
    <xf numFmtId="9" fontId="81" fillId="0" borderId="41" xfId="70" applyNumberFormat="1" applyFont="1" applyFill="1" applyBorder="1" applyAlignment="1" applyProtection="1">
      <alignment vertical="center" wrapText="1"/>
      <protection/>
    </xf>
    <xf numFmtId="9" fontId="81" fillId="0" borderId="42" xfId="70" applyNumberFormat="1" applyFont="1" applyFill="1" applyBorder="1" applyAlignment="1" applyProtection="1">
      <alignment vertical="center" wrapText="1"/>
      <protection/>
    </xf>
    <xf numFmtId="9" fontId="81" fillId="0" borderId="84" xfId="70" applyNumberFormat="1" applyFont="1" applyFill="1" applyBorder="1" applyAlignment="1" applyProtection="1">
      <alignment vertical="center" wrapText="1"/>
      <protection/>
    </xf>
    <xf numFmtId="9" fontId="81" fillId="0" borderId="0" xfId="70" applyNumberFormat="1" applyFont="1" applyFill="1" applyBorder="1" applyAlignment="1" applyProtection="1">
      <alignment vertical="center" wrapText="1"/>
      <protection/>
    </xf>
    <xf numFmtId="9" fontId="81" fillId="0" borderId="43" xfId="70" applyNumberFormat="1" applyFont="1" applyFill="1" applyBorder="1" applyAlignment="1" applyProtection="1">
      <alignment vertical="center" wrapText="1"/>
      <protection/>
    </xf>
    <xf numFmtId="2" fontId="10" fillId="0" borderId="37" xfId="70" applyNumberFormat="1" applyFont="1" applyFill="1" applyBorder="1" applyAlignment="1" applyProtection="1">
      <alignment vertical="center" wrapText="1"/>
      <protection/>
    </xf>
    <xf numFmtId="0" fontId="0" fillId="0" borderId="85" xfId="0" applyFont="1" applyFill="1" applyBorder="1" applyAlignment="1">
      <alignment vertical="center" wrapText="1"/>
    </xf>
    <xf numFmtId="9" fontId="10" fillId="0" borderId="22" xfId="78" applyFont="1" applyFill="1" applyBorder="1" applyAlignment="1" applyProtection="1">
      <alignment horizontal="center" vertical="center" wrapText="1"/>
      <protection/>
    </xf>
    <xf numFmtId="9" fontId="10" fillId="0" borderId="76" xfId="70" applyNumberFormat="1" applyFont="1" applyFill="1" applyBorder="1" applyAlignment="1" applyProtection="1">
      <alignment vertical="center" wrapText="1"/>
      <protection/>
    </xf>
    <xf numFmtId="9" fontId="81" fillId="0" borderId="39" xfId="70" applyNumberFormat="1" applyFont="1" applyFill="1" applyBorder="1" applyAlignment="1" applyProtection="1">
      <alignment vertical="center" wrapText="1"/>
      <protection/>
    </xf>
    <xf numFmtId="9" fontId="81" fillId="0" borderId="15" xfId="70" applyNumberFormat="1" applyFont="1" applyFill="1" applyBorder="1" applyAlignment="1" applyProtection="1">
      <alignment vertical="center" wrapText="1"/>
      <protection/>
    </xf>
    <xf numFmtId="9" fontId="81" fillId="0" borderId="44" xfId="70" applyNumberFormat="1" applyFont="1" applyFill="1" applyBorder="1" applyAlignment="1" applyProtection="1">
      <alignment vertical="center" wrapText="1"/>
      <protection/>
    </xf>
    <xf numFmtId="2" fontId="10" fillId="0" borderId="13" xfId="70" applyNumberFormat="1" applyFont="1" applyFill="1" applyBorder="1" applyAlignment="1" applyProtection="1">
      <alignment vertical="center" wrapText="1"/>
      <protection/>
    </xf>
    <xf numFmtId="0" fontId="0" fillId="0" borderId="13" xfId="0" applyFont="1" applyFill="1" applyBorder="1" applyAlignment="1">
      <alignment vertical="center" wrapText="1"/>
    </xf>
    <xf numFmtId="2" fontId="10" fillId="38" borderId="20" xfId="70" applyNumberFormat="1" applyFont="1" applyFill="1" applyBorder="1" applyAlignment="1">
      <alignment vertical="center" wrapText="1"/>
      <protection/>
    </xf>
    <xf numFmtId="2" fontId="10" fillId="38" borderId="50" xfId="70" applyNumberFormat="1" applyFont="1" applyFill="1" applyBorder="1" applyAlignment="1">
      <alignment vertical="center" wrapText="1"/>
      <protection/>
    </xf>
    <xf numFmtId="190" fontId="10" fillId="0" borderId="22" xfId="78" applyNumberFormat="1" applyFont="1" applyFill="1" applyBorder="1" applyAlignment="1" applyProtection="1">
      <alignment horizontal="center" vertical="center" wrapText="1"/>
      <protection/>
    </xf>
    <xf numFmtId="190" fontId="10" fillId="0" borderId="79" xfId="78" applyNumberFormat="1" applyFont="1" applyFill="1" applyBorder="1" applyAlignment="1" applyProtection="1">
      <alignment horizontal="center" vertical="center" wrapText="1"/>
      <protection/>
    </xf>
    <xf numFmtId="9" fontId="81" fillId="0" borderId="76" xfId="70" applyNumberFormat="1" applyFont="1" applyBorder="1" applyAlignment="1">
      <alignment horizontal="left" vertical="center" wrapText="1"/>
      <protection/>
    </xf>
    <xf numFmtId="9" fontId="81" fillId="0" borderId="41" xfId="70" applyNumberFormat="1" applyFont="1" applyBorder="1" applyAlignment="1">
      <alignment horizontal="left" vertical="center" wrapText="1"/>
      <protection/>
    </xf>
    <xf numFmtId="9" fontId="81" fillId="0" borderId="82" xfId="70" applyNumberFormat="1" applyFont="1" applyBorder="1" applyAlignment="1">
      <alignment horizontal="left" vertical="center" wrapText="1"/>
      <protection/>
    </xf>
    <xf numFmtId="9" fontId="81" fillId="0" borderId="80" xfId="70" applyNumberFormat="1" applyFont="1" applyBorder="1" applyAlignment="1">
      <alignment horizontal="left" vertical="center" wrapText="1"/>
      <protection/>
    </xf>
    <xf numFmtId="9" fontId="81" fillId="0" borderId="34" xfId="70" applyNumberFormat="1" applyFont="1" applyBorder="1" applyAlignment="1">
      <alignment horizontal="left" vertical="center" wrapText="1"/>
      <protection/>
    </xf>
    <xf numFmtId="9" fontId="81" fillId="0" borderId="35" xfId="70" applyNumberFormat="1" applyFont="1" applyBorder="1" applyAlignment="1">
      <alignment horizontal="left" vertical="center" wrapText="1"/>
      <protection/>
    </xf>
    <xf numFmtId="2" fontId="11" fillId="0" borderId="20" xfId="70" applyNumberFormat="1" applyFont="1" applyFill="1" applyBorder="1" applyAlignment="1">
      <alignment vertical="center" wrapText="1"/>
      <protection/>
    </xf>
    <xf numFmtId="2" fontId="10" fillId="0" borderId="20" xfId="70" applyNumberFormat="1" applyFont="1" applyFill="1" applyBorder="1" applyAlignment="1">
      <alignment vertical="center" wrapText="1"/>
      <protection/>
    </xf>
    <xf numFmtId="190" fontId="10" fillId="0" borderId="16" xfId="78" applyNumberFormat="1" applyFont="1" applyFill="1" applyBorder="1" applyAlignment="1" applyProtection="1">
      <alignment horizontal="center" vertical="center" wrapText="1"/>
      <protection/>
    </xf>
    <xf numFmtId="9" fontId="81" fillId="0" borderId="76" xfId="70" applyNumberFormat="1" applyFont="1" applyFill="1" applyBorder="1" applyAlignment="1">
      <alignment horizontal="left" vertical="center" wrapText="1"/>
      <protection/>
    </xf>
    <xf numFmtId="9" fontId="81" fillId="0" borderId="41" xfId="70" applyNumberFormat="1" applyFont="1" applyFill="1" applyBorder="1" applyAlignment="1">
      <alignment horizontal="left" vertical="center" wrapText="1"/>
      <protection/>
    </xf>
    <xf numFmtId="9" fontId="81" fillId="0" borderId="82" xfId="70" applyNumberFormat="1" applyFont="1" applyFill="1" applyBorder="1" applyAlignment="1">
      <alignment horizontal="left" vertical="center" wrapText="1"/>
      <protection/>
    </xf>
    <xf numFmtId="9" fontId="81" fillId="0" borderId="39" xfId="70" applyNumberFormat="1" applyFont="1" applyFill="1" applyBorder="1" applyAlignment="1">
      <alignment horizontal="left" vertical="center" wrapText="1"/>
      <protection/>
    </xf>
    <xf numFmtId="9" fontId="81" fillId="0" borderId="15" xfId="70" applyNumberFormat="1" applyFont="1" applyFill="1" applyBorder="1" applyAlignment="1">
      <alignment horizontal="left" vertical="center" wrapText="1"/>
      <protection/>
    </xf>
    <xf numFmtId="9" fontId="81" fillId="0" borderId="19" xfId="70" applyNumberFormat="1" applyFont="1" applyFill="1" applyBorder="1" applyAlignment="1">
      <alignment horizontal="left" vertical="center" wrapText="1"/>
      <protection/>
    </xf>
    <xf numFmtId="9" fontId="81" fillId="0" borderId="76" xfId="70" applyNumberFormat="1" applyFont="1" applyFill="1" applyBorder="1" applyAlignment="1" applyProtection="1">
      <alignment horizontal="left" vertical="center" wrapText="1"/>
      <protection/>
    </xf>
    <xf numFmtId="9" fontId="81" fillId="0" borderId="41" xfId="70" applyNumberFormat="1" applyFont="1" applyFill="1" applyBorder="1" applyAlignment="1" applyProtection="1">
      <alignment horizontal="left" vertical="center" wrapText="1"/>
      <protection/>
    </xf>
    <xf numFmtId="9" fontId="81" fillId="0" borderId="82" xfId="70" applyNumberFormat="1" applyFont="1" applyFill="1" applyBorder="1" applyAlignment="1" applyProtection="1">
      <alignment horizontal="left" vertical="center" wrapText="1"/>
      <protection/>
    </xf>
    <xf numFmtId="9" fontId="81" fillId="0" borderId="84" xfId="70" applyNumberFormat="1" applyFont="1" applyFill="1" applyBorder="1" applyAlignment="1" applyProtection="1">
      <alignment horizontal="left" vertical="center" wrapText="1"/>
      <protection/>
    </xf>
    <xf numFmtId="9" fontId="81" fillId="0" borderId="0" xfId="70" applyNumberFormat="1" applyFont="1" applyFill="1" applyBorder="1" applyAlignment="1" applyProtection="1">
      <alignment horizontal="left" vertical="center" wrapText="1"/>
      <protection/>
    </xf>
    <xf numFmtId="9" fontId="81" fillId="0" borderId="29" xfId="70" applyNumberFormat="1" applyFont="1" applyFill="1" applyBorder="1" applyAlignment="1" applyProtection="1">
      <alignment horizontal="left" vertical="center" wrapText="1"/>
      <protection/>
    </xf>
    <xf numFmtId="2" fontId="11" fillId="38" borderId="37" xfId="70" applyNumberFormat="1" applyFont="1" applyFill="1" applyBorder="1" applyAlignment="1">
      <alignment vertical="center" wrapText="1"/>
      <protection/>
    </xf>
    <xf numFmtId="0" fontId="0" fillId="38" borderId="51" xfId="0" applyFill="1" applyBorder="1" applyAlignment="1">
      <alignment vertical="center" wrapText="1"/>
    </xf>
    <xf numFmtId="9" fontId="81" fillId="0" borderId="39" xfId="70" applyNumberFormat="1" applyFont="1" applyFill="1" applyBorder="1" applyAlignment="1" applyProtection="1">
      <alignment horizontal="left" vertical="center" wrapText="1"/>
      <protection/>
    </xf>
    <xf numFmtId="9" fontId="81" fillId="0" borderId="15" xfId="70" applyNumberFormat="1" applyFont="1" applyFill="1" applyBorder="1" applyAlignment="1" applyProtection="1">
      <alignment horizontal="left" vertical="center" wrapText="1"/>
      <protection/>
    </xf>
    <xf numFmtId="9" fontId="81" fillId="0" borderId="19" xfId="70" applyNumberFormat="1" applyFont="1" applyFill="1" applyBorder="1" applyAlignment="1" applyProtection="1">
      <alignment horizontal="left" vertical="center" wrapText="1"/>
      <protection/>
    </xf>
    <xf numFmtId="2" fontId="10" fillId="38" borderId="51" xfId="70" applyNumberFormat="1" applyFont="1" applyFill="1" applyBorder="1" applyAlignment="1" applyProtection="1">
      <alignment vertical="center" wrapText="1"/>
      <protection/>
    </xf>
    <xf numFmtId="2" fontId="10" fillId="38" borderId="20" xfId="70" applyNumberFormat="1" applyFont="1" applyFill="1" applyBorder="1" applyAlignment="1" applyProtection="1">
      <alignment vertical="center" wrapText="1"/>
      <protection/>
    </xf>
    <xf numFmtId="190" fontId="10" fillId="0" borderId="54" xfId="78" applyNumberFormat="1" applyFont="1" applyFill="1" applyBorder="1" applyAlignment="1" applyProtection="1">
      <alignment horizontal="center" vertical="center" wrapText="1"/>
      <protection/>
    </xf>
    <xf numFmtId="9" fontId="11" fillId="0" borderId="22" xfId="70" applyNumberFormat="1" applyFont="1" applyFill="1" applyBorder="1" applyAlignment="1" applyProtection="1">
      <alignment horizontal="center" vertical="center" wrapText="1"/>
      <protection/>
    </xf>
    <xf numFmtId="0" fontId="11" fillId="0" borderId="79" xfId="70" applyFont="1" applyFill="1" applyBorder="1" applyAlignment="1" applyProtection="1">
      <alignment horizontal="center" vertical="center" wrapText="1"/>
      <protection/>
    </xf>
    <xf numFmtId="9" fontId="81" fillId="0" borderId="76" xfId="80" applyFont="1" applyFill="1" applyBorder="1" applyAlignment="1" applyProtection="1">
      <alignment horizontal="left" vertical="center" wrapText="1"/>
      <protection/>
    </xf>
    <xf numFmtId="9" fontId="81" fillId="0" borderId="41" xfId="80" applyFont="1" applyFill="1" applyBorder="1" applyAlignment="1" applyProtection="1">
      <alignment horizontal="left" vertical="center" wrapText="1"/>
      <protection/>
    </xf>
    <xf numFmtId="9" fontId="81" fillId="0" borderId="42" xfId="80" applyFont="1" applyFill="1" applyBorder="1" applyAlignment="1" applyProtection="1">
      <alignment horizontal="left" vertical="center" wrapText="1"/>
      <protection/>
    </xf>
    <xf numFmtId="9" fontId="81" fillId="0" borderId="80" xfId="80" applyFont="1" applyFill="1" applyBorder="1" applyAlignment="1" applyProtection="1">
      <alignment horizontal="left" vertical="center" wrapText="1"/>
      <protection/>
    </xf>
    <xf numFmtId="9" fontId="81" fillId="0" borderId="34" xfId="80" applyFont="1" applyFill="1" applyBorder="1" applyAlignment="1" applyProtection="1">
      <alignment horizontal="left" vertical="center" wrapText="1"/>
      <protection/>
    </xf>
    <xf numFmtId="9" fontId="81" fillId="0" borderId="81" xfId="80" applyFont="1" applyFill="1" applyBorder="1" applyAlignment="1" applyProtection="1">
      <alignment horizontal="left" vertical="center" wrapText="1"/>
      <protection/>
    </xf>
    <xf numFmtId="9" fontId="82" fillId="0" borderId="76" xfId="80" applyFont="1" applyFill="1" applyBorder="1" applyAlignment="1" applyProtection="1">
      <alignment horizontal="center" vertical="center" wrapText="1"/>
      <protection/>
    </xf>
    <xf numFmtId="9" fontId="82" fillId="0" borderId="41" xfId="80" applyFont="1" applyFill="1" applyBorder="1" applyAlignment="1" applyProtection="1">
      <alignment horizontal="center" vertical="center" wrapText="1"/>
      <protection/>
    </xf>
    <xf numFmtId="9" fontId="82" fillId="0" borderId="42" xfId="80" applyFont="1" applyFill="1" applyBorder="1" applyAlignment="1" applyProtection="1">
      <alignment horizontal="center" vertical="center" wrapText="1"/>
      <protection/>
    </xf>
    <xf numFmtId="9" fontId="82" fillId="0" borderId="80" xfId="80" applyFont="1" applyFill="1" applyBorder="1" applyAlignment="1" applyProtection="1">
      <alignment horizontal="center" vertical="center" wrapText="1"/>
      <protection/>
    </xf>
    <xf numFmtId="9" fontId="82" fillId="0" borderId="34" xfId="80" applyFont="1" applyFill="1" applyBorder="1" applyAlignment="1" applyProtection="1">
      <alignment horizontal="center" vertical="center" wrapText="1"/>
      <protection/>
    </xf>
    <xf numFmtId="9" fontId="82" fillId="0" borderId="81" xfId="80" applyFont="1" applyFill="1" applyBorder="1" applyAlignment="1" applyProtection="1">
      <alignment horizontal="center" vertical="center" wrapText="1"/>
      <protection/>
    </xf>
    <xf numFmtId="9" fontId="81" fillId="0" borderId="82" xfId="80" applyFont="1" applyFill="1" applyBorder="1" applyAlignment="1" applyProtection="1">
      <alignment horizontal="left" vertical="center" wrapText="1"/>
      <protection/>
    </xf>
    <xf numFmtId="9" fontId="81" fillId="0" borderId="35" xfId="80" applyFont="1" applyFill="1" applyBorder="1" applyAlignment="1" applyProtection="1">
      <alignment horizontal="left" vertical="center" wrapText="1"/>
      <protection/>
    </xf>
    <xf numFmtId="9" fontId="81" fillId="0" borderId="86" xfId="70" applyNumberFormat="1" applyFont="1" applyFill="1" applyBorder="1" applyAlignment="1" applyProtection="1">
      <alignment vertical="center" wrapText="1"/>
      <protection/>
    </xf>
    <xf numFmtId="9" fontId="81" fillId="0" borderId="82" xfId="70" applyNumberFormat="1" applyFont="1" applyFill="1" applyBorder="1" applyAlignment="1" applyProtection="1">
      <alignment vertical="center" wrapText="1"/>
      <protection/>
    </xf>
    <xf numFmtId="9" fontId="81" fillId="0" borderId="53" xfId="70" applyNumberFormat="1" applyFont="1" applyFill="1" applyBorder="1" applyAlignment="1" applyProtection="1">
      <alignment vertical="center" wrapText="1"/>
      <protection/>
    </xf>
    <xf numFmtId="9" fontId="81" fillId="0" borderId="19" xfId="70" applyNumberFormat="1" applyFont="1" applyFill="1" applyBorder="1" applyAlignment="1" applyProtection="1">
      <alignment vertical="center" wrapText="1"/>
      <protection/>
    </xf>
    <xf numFmtId="2" fontId="10" fillId="0" borderId="37" xfId="70" applyNumberFormat="1" applyFont="1" applyFill="1" applyBorder="1" applyAlignment="1" applyProtection="1">
      <alignment horizontal="left" vertical="center" wrapText="1"/>
      <protection/>
    </xf>
    <xf numFmtId="2" fontId="10" fillId="0" borderId="78" xfId="70" applyNumberFormat="1" applyFont="1" applyFill="1" applyBorder="1" applyAlignment="1" applyProtection="1">
      <alignment horizontal="left" vertical="center" wrapText="1"/>
      <protection/>
    </xf>
    <xf numFmtId="9" fontId="10" fillId="0" borderId="79" xfId="78" applyFont="1" applyFill="1" applyBorder="1" applyAlignment="1" applyProtection="1">
      <alignment horizontal="center" vertical="center" wrapText="1"/>
      <protection/>
    </xf>
    <xf numFmtId="9" fontId="81" fillId="0" borderId="87" xfId="70" applyNumberFormat="1" applyFont="1" applyFill="1" applyBorder="1" applyAlignment="1" applyProtection="1">
      <alignment vertical="center" wrapText="1"/>
      <protection/>
    </xf>
    <xf numFmtId="0" fontId="11" fillId="5" borderId="67" xfId="70" applyFont="1" applyFill="1" applyBorder="1" applyAlignment="1" applyProtection="1">
      <alignment horizontal="center" vertical="center" wrapText="1"/>
      <protection/>
    </xf>
    <xf numFmtId="9" fontId="10" fillId="0" borderId="76" xfId="70" applyNumberFormat="1" applyFont="1" applyFill="1" applyBorder="1" applyAlignment="1" applyProtection="1">
      <alignment horizontal="left" vertical="center" wrapText="1"/>
      <protection/>
    </xf>
    <xf numFmtId="9" fontId="81" fillId="0" borderId="76" xfId="80" applyFont="1" applyFill="1" applyBorder="1" applyAlignment="1" applyProtection="1">
      <alignment horizontal="center" vertical="center" wrapText="1"/>
      <protection/>
    </xf>
    <xf numFmtId="9" fontId="81" fillId="0" borderId="41" xfId="80" applyFont="1" applyFill="1" applyBorder="1" applyAlignment="1" applyProtection="1">
      <alignment horizontal="center" vertical="center" wrapText="1"/>
      <protection/>
    </xf>
    <xf numFmtId="9" fontId="81" fillId="0" borderId="42" xfId="80" applyFont="1" applyFill="1" applyBorder="1" applyAlignment="1" applyProtection="1">
      <alignment horizontal="center" vertical="center" wrapText="1"/>
      <protection/>
    </xf>
    <xf numFmtId="9" fontId="81" fillId="0" borderId="80" xfId="80" applyFont="1" applyFill="1" applyBorder="1" applyAlignment="1" applyProtection="1">
      <alignment horizontal="center" vertical="center" wrapText="1"/>
      <protection/>
    </xf>
    <xf numFmtId="9" fontId="81" fillId="0" borderId="34" xfId="80" applyFont="1" applyFill="1" applyBorder="1" applyAlignment="1" applyProtection="1">
      <alignment horizontal="center" vertical="center" wrapText="1"/>
      <protection/>
    </xf>
    <xf numFmtId="9" fontId="81" fillId="0" borderId="81" xfId="80" applyFont="1" applyFill="1" applyBorder="1" applyAlignment="1" applyProtection="1">
      <alignment horizontal="center" vertical="center" wrapText="1"/>
      <protection/>
    </xf>
    <xf numFmtId="9" fontId="81" fillId="0" borderId="82" xfId="80" applyFont="1" applyFill="1" applyBorder="1" applyAlignment="1" applyProtection="1">
      <alignment horizontal="center" vertical="center" wrapText="1"/>
      <protection/>
    </xf>
    <xf numFmtId="9" fontId="81" fillId="0" borderId="35" xfId="80" applyFont="1" applyFill="1" applyBorder="1" applyAlignment="1" applyProtection="1">
      <alignment horizontal="center" vertical="center" wrapText="1"/>
      <protection/>
    </xf>
    <xf numFmtId="199" fontId="11" fillId="0" borderId="88" xfId="70" applyNumberFormat="1" applyFont="1" applyFill="1" applyBorder="1" applyAlignment="1">
      <alignment horizontal="center" vertical="center" wrapText="1"/>
      <protection/>
    </xf>
    <xf numFmtId="199" fontId="11" fillId="0" borderId="26" xfId="70" applyNumberFormat="1" applyFont="1" applyFill="1" applyBorder="1" applyAlignment="1">
      <alignment horizontal="center" vertical="center" wrapText="1"/>
      <protection/>
    </xf>
    <xf numFmtId="199" fontId="11" fillId="0" borderId="89" xfId="70" applyNumberFormat="1" applyFont="1" applyFill="1" applyBorder="1" applyAlignment="1">
      <alignment horizontal="center" vertical="center" wrapText="1"/>
      <protection/>
    </xf>
    <xf numFmtId="199" fontId="11" fillId="0" borderId="84" xfId="70" applyNumberFormat="1" applyFont="1" applyFill="1" applyBorder="1" applyAlignment="1">
      <alignment horizontal="center" vertical="center" wrapText="1"/>
      <protection/>
    </xf>
    <xf numFmtId="199" fontId="11" fillId="0" borderId="0" xfId="70" applyNumberFormat="1" applyFont="1" applyFill="1" applyBorder="1" applyAlignment="1">
      <alignment horizontal="center" vertical="center" wrapText="1"/>
      <protection/>
    </xf>
    <xf numFmtId="199" fontId="11" fillId="0" borderId="43" xfId="70" applyNumberFormat="1" applyFont="1" applyFill="1" applyBorder="1" applyAlignment="1">
      <alignment horizontal="center" vertical="center" wrapText="1"/>
      <protection/>
    </xf>
    <xf numFmtId="199" fontId="11" fillId="0" borderId="80" xfId="70" applyNumberFormat="1" applyFont="1" applyFill="1" applyBorder="1" applyAlignment="1">
      <alignment horizontal="center" vertical="center" wrapText="1"/>
      <protection/>
    </xf>
    <xf numFmtId="199" fontId="11" fillId="0" borderId="34" xfId="70" applyNumberFormat="1" applyFont="1" applyFill="1" applyBorder="1" applyAlignment="1">
      <alignment horizontal="center" vertical="center" wrapText="1"/>
      <protection/>
    </xf>
    <xf numFmtId="199" fontId="11" fillId="0" borderId="81" xfId="70" applyNumberFormat="1" applyFont="1" applyFill="1" applyBorder="1" applyAlignment="1">
      <alignment horizontal="center" vertical="center" wrapText="1"/>
      <protection/>
    </xf>
    <xf numFmtId="0" fontId="11" fillId="38" borderId="26" xfId="70" applyFont="1" applyFill="1" applyBorder="1" applyAlignment="1">
      <alignment horizontal="center" vertical="center" wrapText="1"/>
      <protection/>
    </xf>
    <xf numFmtId="0" fontId="11" fillId="38" borderId="0" xfId="70" applyFont="1" applyFill="1" applyBorder="1" applyAlignment="1">
      <alignment horizontal="center" vertical="center" wrapText="1"/>
      <protection/>
    </xf>
    <xf numFmtId="0" fontId="11" fillId="38" borderId="34" xfId="70" applyFont="1" applyFill="1" applyBorder="1" applyAlignment="1">
      <alignment horizontal="center" vertical="center" wrapText="1"/>
      <protection/>
    </xf>
    <xf numFmtId="0" fontId="11" fillId="38" borderId="14" xfId="70" applyFont="1" applyFill="1" applyBorder="1" applyAlignment="1">
      <alignment horizontal="left" vertical="center" wrapText="1"/>
      <protection/>
    </xf>
    <xf numFmtId="0" fontId="11" fillId="38" borderId="77" xfId="70" applyFont="1" applyFill="1" applyBorder="1" applyAlignment="1">
      <alignment horizontal="left" vertical="center" wrapText="1"/>
      <protection/>
    </xf>
    <xf numFmtId="0" fontId="11" fillId="38" borderId="17" xfId="70" applyFont="1" applyFill="1" applyBorder="1" applyAlignment="1">
      <alignment horizontal="left" vertical="center" wrapText="1"/>
      <protection/>
    </xf>
    <xf numFmtId="0" fontId="11" fillId="38" borderId="45" xfId="70" applyFont="1" applyFill="1" applyBorder="1" applyAlignment="1">
      <alignment horizontal="left" vertical="center" wrapText="1"/>
      <protection/>
    </xf>
    <xf numFmtId="0" fontId="11" fillId="38" borderId="40" xfId="70" applyFont="1" applyFill="1" applyBorder="1" applyAlignment="1">
      <alignment horizontal="left" vertical="center" wrapText="1"/>
      <protection/>
    </xf>
    <xf numFmtId="0" fontId="11" fillId="38" borderId="90" xfId="70" applyFont="1" applyFill="1" applyBorder="1" applyAlignment="1">
      <alignment horizontal="left" vertical="center" wrapText="1"/>
      <protection/>
    </xf>
    <xf numFmtId="0" fontId="11" fillId="38" borderId="71" xfId="70" applyFont="1" applyFill="1" applyBorder="1" applyAlignment="1">
      <alignment horizontal="left" vertical="center" wrapText="1"/>
      <protection/>
    </xf>
    <xf numFmtId="0" fontId="11" fillId="38" borderId="70" xfId="70" applyFont="1" applyFill="1" applyBorder="1" applyAlignment="1">
      <alignment horizontal="left" vertical="center" wrapText="1"/>
      <protection/>
    </xf>
    <xf numFmtId="2" fontId="10" fillId="0" borderId="85" xfId="70" applyNumberFormat="1" applyFont="1" applyFill="1" applyBorder="1" applyAlignment="1" applyProtection="1">
      <alignment horizontal="left" vertical="center" wrapText="1"/>
      <protection/>
    </xf>
    <xf numFmtId="0" fontId="0" fillId="0" borderId="78" xfId="0" applyFont="1" applyFill="1" applyBorder="1" applyAlignment="1">
      <alignment horizontal="left" vertical="center" wrapText="1"/>
    </xf>
    <xf numFmtId="9" fontId="81" fillId="0" borderId="76" xfId="70" applyNumberFormat="1" applyFont="1" applyBorder="1" applyAlignment="1">
      <alignment vertical="top" wrapText="1"/>
      <protection/>
    </xf>
    <xf numFmtId="9" fontId="81" fillId="0" borderId="41" xfId="70" applyNumberFormat="1" applyFont="1" applyBorder="1" applyAlignment="1">
      <alignment vertical="top" wrapText="1"/>
      <protection/>
    </xf>
    <xf numFmtId="9" fontId="81" fillId="0" borderId="82" xfId="70" applyNumberFormat="1" applyFont="1" applyBorder="1" applyAlignment="1">
      <alignment vertical="top" wrapText="1"/>
      <protection/>
    </xf>
    <xf numFmtId="9" fontId="81" fillId="0" borderId="80" xfId="70" applyNumberFormat="1" applyFont="1" applyBorder="1" applyAlignment="1">
      <alignment vertical="top" wrapText="1"/>
      <protection/>
    </xf>
    <xf numFmtId="9" fontId="81" fillId="0" borderId="34" xfId="70" applyNumberFormat="1" applyFont="1" applyBorder="1" applyAlignment="1">
      <alignment vertical="top" wrapText="1"/>
      <protection/>
    </xf>
    <xf numFmtId="9" fontId="81" fillId="0" borderId="35" xfId="70" applyNumberFormat="1" applyFont="1" applyBorder="1" applyAlignment="1">
      <alignment vertical="top" wrapText="1"/>
      <protection/>
    </xf>
    <xf numFmtId="2" fontId="10" fillId="0" borderId="20" xfId="70" applyNumberFormat="1" applyFont="1" applyFill="1" applyBorder="1" applyAlignment="1" applyProtection="1">
      <alignment horizontal="left" vertical="center" wrapText="1"/>
      <protection/>
    </xf>
    <xf numFmtId="9" fontId="81" fillId="0" borderId="84" xfId="70" applyNumberFormat="1" applyFont="1" applyBorder="1" applyAlignment="1">
      <alignment vertical="top" wrapText="1"/>
      <protection/>
    </xf>
    <xf numFmtId="9" fontId="81" fillId="0" borderId="0" xfId="70" applyNumberFormat="1" applyFont="1" applyAlignment="1">
      <alignment vertical="top" wrapText="1"/>
      <protection/>
    </xf>
    <xf numFmtId="9" fontId="81" fillId="0" borderId="29" xfId="70" applyNumberFormat="1" applyFont="1" applyBorder="1" applyAlignment="1">
      <alignment vertical="top" wrapText="1"/>
      <protection/>
    </xf>
    <xf numFmtId="0" fontId="0" fillId="0" borderId="51" xfId="0" applyFont="1" applyFill="1" applyBorder="1" applyAlignment="1">
      <alignment horizontal="left" vertical="center" wrapText="1"/>
    </xf>
    <xf numFmtId="2" fontId="10" fillId="0" borderId="51" xfId="70" applyNumberFormat="1" applyFont="1" applyFill="1" applyBorder="1" applyAlignment="1" applyProtection="1">
      <alignment horizontal="left" vertical="center" wrapText="1"/>
      <protection/>
    </xf>
    <xf numFmtId="9" fontId="81" fillId="0" borderId="39" xfId="70" applyNumberFormat="1" applyFont="1" applyBorder="1" applyAlignment="1">
      <alignment vertical="top" wrapText="1"/>
      <protection/>
    </xf>
    <xf numFmtId="9" fontId="81" fillId="0" borderId="15" xfId="70" applyNumberFormat="1" applyFont="1" applyBorder="1" applyAlignment="1">
      <alignment vertical="top" wrapText="1"/>
      <protection/>
    </xf>
    <xf numFmtId="9" fontId="81" fillId="0" borderId="19" xfId="70" applyNumberFormat="1" applyFont="1" applyBorder="1" applyAlignment="1">
      <alignment vertical="top" wrapText="1"/>
      <protection/>
    </xf>
    <xf numFmtId="9" fontId="81" fillId="0" borderId="76" xfId="80" applyFont="1" applyFill="1" applyBorder="1" applyAlignment="1" applyProtection="1">
      <alignment horizontal="left" vertical="top" wrapText="1"/>
      <protection/>
    </xf>
    <xf numFmtId="9" fontId="81" fillId="0" borderId="41" xfId="80" applyFont="1" applyFill="1" applyBorder="1" applyAlignment="1" applyProtection="1">
      <alignment horizontal="left" vertical="top" wrapText="1"/>
      <protection/>
    </xf>
    <xf numFmtId="9" fontId="81" fillId="0" borderId="82" xfId="80" applyFont="1" applyFill="1" applyBorder="1" applyAlignment="1" applyProtection="1">
      <alignment horizontal="left" vertical="top" wrapText="1"/>
      <protection/>
    </xf>
    <xf numFmtId="9" fontId="81" fillId="0" borderId="80" xfId="80" applyFont="1" applyFill="1" applyBorder="1" applyAlignment="1" applyProtection="1">
      <alignment horizontal="left" vertical="top" wrapText="1"/>
      <protection/>
    </xf>
    <xf numFmtId="9" fontId="81" fillId="0" borderId="34" xfId="80" applyFont="1" applyFill="1" applyBorder="1" applyAlignment="1" applyProtection="1">
      <alignment horizontal="left" vertical="top" wrapText="1"/>
      <protection/>
    </xf>
    <xf numFmtId="9" fontId="81" fillId="0" borderId="35" xfId="80" applyFont="1" applyFill="1" applyBorder="1" applyAlignment="1" applyProtection="1">
      <alignment horizontal="left" vertical="top" wrapText="1"/>
      <protection/>
    </xf>
    <xf numFmtId="0" fontId="11" fillId="38" borderId="13" xfId="70" applyFont="1" applyFill="1" applyBorder="1" applyAlignment="1">
      <alignment horizontal="left" vertical="center" wrapText="1"/>
      <protection/>
    </xf>
    <xf numFmtId="0" fontId="83" fillId="11" borderId="14" xfId="0" applyFont="1" applyFill="1" applyBorder="1" applyAlignment="1">
      <alignment horizontal="center" vertical="center"/>
    </xf>
    <xf numFmtId="0" fontId="83" fillId="11" borderId="77" xfId="0" applyFont="1" applyFill="1" applyBorder="1" applyAlignment="1">
      <alignment horizontal="center" vertical="center"/>
    </xf>
    <xf numFmtId="0" fontId="83" fillId="11" borderId="17" xfId="0" applyFont="1" applyFill="1" applyBorder="1" applyAlignment="1">
      <alignment horizontal="center" vertical="center"/>
    </xf>
    <xf numFmtId="0" fontId="83" fillId="11" borderId="14" xfId="0" applyFont="1" applyFill="1" applyBorder="1" applyAlignment="1">
      <alignment horizontal="center" vertical="center" wrapText="1"/>
    </xf>
    <xf numFmtId="0" fontId="83" fillId="11" borderId="17" xfId="0" applyFont="1" applyFill="1" applyBorder="1" applyAlignment="1">
      <alignment horizontal="center" vertical="center" wrapText="1"/>
    </xf>
    <xf numFmtId="0" fontId="81" fillId="0" borderId="14" xfId="0" applyFont="1" applyBorder="1" applyAlignment="1">
      <alignment horizontal="left" vertical="center"/>
    </xf>
    <xf numFmtId="0" fontId="81" fillId="0" borderId="77" xfId="0" applyFont="1" applyBorder="1" applyAlignment="1">
      <alignment horizontal="left" vertical="center"/>
    </xf>
    <xf numFmtId="0" fontId="81" fillId="0" borderId="17" xfId="0" applyFont="1" applyBorder="1" applyAlignment="1">
      <alignment horizontal="left" vertical="center"/>
    </xf>
    <xf numFmtId="0" fontId="83" fillId="41" borderId="13" xfId="70" applyFont="1" applyFill="1" applyBorder="1" applyAlignment="1">
      <alignment horizontal="center" vertical="center" wrapText="1"/>
      <protection/>
    </xf>
    <xf numFmtId="0" fontId="11" fillId="41" borderId="13" xfId="70" applyFont="1" applyFill="1" applyBorder="1" applyAlignment="1">
      <alignment horizontal="center" vertical="center" wrapText="1"/>
      <protection/>
    </xf>
    <xf numFmtId="0" fontId="83" fillId="11" borderId="22" xfId="0" applyFont="1" applyFill="1" applyBorder="1" applyAlignment="1">
      <alignment horizontal="center" vertical="center" wrapText="1"/>
    </xf>
    <xf numFmtId="0" fontId="83" fillId="11" borderId="16" xfId="0" applyFont="1" applyFill="1" applyBorder="1" applyAlignment="1">
      <alignment horizontal="center" vertical="center" wrapText="1"/>
    </xf>
    <xf numFmtId="0" fontId="83" fillId="11" borderId="77" xfId="0" applyFont="1" applyFill="1" applyBorder="1" applyAlignment="1">
      <alignment horizontal="center" vertical="center" wrapText="1"/>
    </xf>
    <xf numFmtId="0" fontId="83" fillId="0" borderId="13" xfId="0" applyFont="1" applyFill="1" applyBorder="1" applyAlignment="1">
      <alignment horizontal="center" vertical="center" wrapText="1"/>
    </xf>
    <xf numFmtId="0" fontId="83" fillId="11" borderId="39" xfId="0" applyFont="1" applyFill="1" applyBorder="1" applyAlignment="1">
      <alignment horizontal="left" vertical="center"/>
    </xf>
    <xf numFmtId="0" fontId="83" fillId="11" borderId="15" xfId="0" applyFont="1" applyFill="1" applyBorder="1" applyAlignment="1">
      <alignment horizontal="left" vertical="center"/>
    </xf>
    <xf numFmtId="0" fontId="83" fillId="11" borderId="44" xfId="0" applyFont="1" applyFill="1" applyBorder="1" applyAlignment="1">
      <alignment horizontal="left" vertical="center"/>
    </xf>
    <xf numFmtId="0" fontId="81" fillId="0" borderId="39" xfId="0" applyFont="1" applyBorder="1" applyAlignment="1">
      <alignment horizontal="center" vertical="center"/>
    </xf>
    <xf numFmtId="0" fontId="81" fillId="0" borderId="15" xfId="0" applyFont="1" applyBorder="1" applyAlignment="1">
      <alignment horizontal="center" vertical="center"/>
    </xf>
    <xf numFmtId="0" fontId="81" fillId="0" borderId="77" xfId="0" applyFont="1" applyBorder="1" applyAlignment="1">
      <alignment horizontal="center" vertical="center"/>
    </xf>
    <xf numFmtId="0" fontId="81" fillId="0" borderId="17" xfId="0" applyFont="1" applyBorder="1" applyAlignment="1">
      <alignment horizontal="center" vertical="center"/>
    </xf>
    <xf numFmtId="0" fontId="83" fillId="11" borderId="14" xfId="0" applyFont="1" applyFill="1" applyBorder="1" applyAlignment="1">
      <alignment horizontal="left" vertical="center"/>
    </xf>
    <xf numFmtId="0" fontId="83" fillId="11" borderId="77" xfId="0" applyFont="1" applyFill="1" applyBorder="1" applyAlignment="1">
      <alignment horizontal="left" vertical="center"/>
    </xf>
    <xf numFmtId="0" fontId="83" fillId="11" borderId="17" xfId="0" applyFont="1" applyFill="1" applyBorder="1" applyAlignment="1">
      <alignment horizontal="left" vertical="center"/>
    </xf>
    <xf numFmtId="0" fontId="81" fillId="0" borderId="14" xfId="0" applyFont="1" applyBorder="1" applyAlignment="1">
      <alignment horizontal="center" vertical="center"/>
    </xf>
    <xf numFmtId="0" fontId="83" fillId="11" borderId="76" xfId="0" applyFont="1" applyFill="1" applyBorder="1" applyAlignment="1">
      <alignment horizontal="center" vertical="center"/>
    </xf>
    <xf numFmtId="0" fontId="83" fillId="11" borderId="41" xfId="0" applyFont="1" applyFill="1" applyBorder="1" applyAlignment="1">
      <alignment horizontal="center" vertical="center"/>
    </xf>
    <xf numFmtId="0" fontId="83" fillId="11" borderId="42" xfId="0" applyFont="1" applyFill="1" applyBorder="1" applyAlignment="1">
      <alignment horizontal="center" vertical="center"/>
    </xf>
    <xf numFmtId="0" fontId="83" fillId="11" borderId="84" xfId="0" applyFont="1" applyFill="1" applyBorder="1" applyAlignment="1">
      <alignment horizontal="center" vertical="center"/>
    </xf>
    <xf numFmtId="0" fontId="83" fillId="11" borderId="0" xfId="0" applyFont="1" applyFill="1" applyBorder="1" applyAlignment="1">
      <alignment horizontal="center" vertical="center"/>
    </xf>
    <xf numFmtId="0" fontId="83" fillId="11" borderId="43" xfId="0" applyFont="1" applyFill="1" applyBorder="1" applyAlignment="1">
      <alignment horizontal="center" vertical="center"/>
    </xf>
    <xf numFmtId="0" fontId="83" fillId="11" borderId="39" xfId="0" applyFont="1" applyFill="1" applyBorder="1" applyAlignment="1">
      <alignment horizontal="center" vertical="center"/>
    </xf>
    <xf numFmtId="0" fontId="83" fillId="11" borderId="15" xfId="0" applyFont="1" applyFill="1" applyBorder="1" applyAlignment="1">
      <alignment horizontal="center" vertical="center"/>
    </xf>
    <xf numFmtId="0" fontId="83" fillId="11" borderId="44" xfId="0" applyFont="1" applyFill="1" applyBorder="1" applyAlignment="1">
      <alignment horizontal="center" vertical="center"/>
    </xf>
    <xf numFmtId="0" fontId="83" fillId="11" borderId="54" xfId="0" applyFont="1" applyFill="1" applyBorder="1" applyAlignment="1">
      <alignment horizontal="center" vertical="center" wrapText="1"/>
    </xf>
    <xf numFmtId="0" fontId="83" fillId="11" borderId="13" xfId="0" applyFont="1" applyFill="1" applyBorder="1" applyAlignment="1">
      <alignment horizontal="center" vertical="center"/>
    </xf>
    <xf numFmtId="14" fontId="93" fillId="0" borderId="13" xfId="0" applyNumberFormat="1" applyFont="1" applyFill="1" applyBorder="1" applyAlignment="1">
      <alignment horizontal="center" vertical="center"/>
    </xf>
    <xf numFmtId="0" fontId="93" fillId="0" borderId="13" xfId="0" applyFont="1" applyFill="1" applyBorder="1" applyAlignment="1">
      <alignment horizontal="center" vertical="center"/>
    </xf>
    <xf numFmtId="0" fontId="83" fillId="0" borderId="39" xfId="0" applyFont="1" applyBorder="1" applyAlignment="1">
      <alignment horizontal="center" vertical="center"/>
    </xf>
    <xf numFmtId="0" fontId="83" fillId="0" borderId="15" xfId="0" applyFont="1" applyBorder="1" applyAlignment="1">
      <alignment horizontal="center" vertical="center"/>
    </xf>
    <xf numFmtId="0" fontId="83" fillId="0" borderId="44" xfId="0" applyFont="1" applyBorder="1" applyAlignment="1">
      <alignment horizontal="center" vertical="center"/>
    </xf>
    <xf numFmtId="0" fontId="83" fillId="0" borderId="14" xfId="0" applyFont="1" applyFill="1" applyBorder="1" applyAlignment="1">
      <alignment horizontal="center" vertical="center"/>
    </xf>
    <xf numFmtId="0" fontId="83" fillId="0" borderId="77" xfId="0" applyFont="1" applyFill="1" applyBorder="1" applyAlignment="1">
      <alignment horizontal="center" vertical="center"/>
    </xf>
    <xf numFmtId="0" fontId="83" fillId="0" borderId="17" xfId="0" applyFont="1" applyFill="1" applyBorder="1" applyAlignment="1">
      <alignment horizontal="center" vertical="center"/>
    </xf>
    <xf numFmtId="0" fontId="83" fillId="0" borderId="76" xfId="0" applyFont="1" applyBorder="1" applyAlignment="1">
      <alignment horizontal="center" vertical="center"/>
    </xf>
    <xf numFmtId="0" fontId="83" fillId="0" borderId="41" xfId="0" applyFont="1" applyBorder="1" applyAlignment="1">
      <alignment horizontal="center" vertical="center"/>
    </xf>
    <xf numFmtId="0" fontId="83" fillId="0" borderId="42" xfId="0" applyFont="1" applyBorder="1" applyAlignment="1">
      <alignment horizontal="center" vertical="center"/>
    </xf>
    <xf numFmtId="0" fontId="83" fillId="0" borderId="13" xfId="0" applyFont="1" applyBorder="1" applyAlignment="1">
      <alignment horizontal="left" vertical="center" wrapText="1"/>
    </xf>
    <xf numFmtId="0" fontId="81" fillId="0" borderId="22" xfId="0" applyFont="1" applyFill="1" applyBorder="1" applyAlignment="1">
      <alignment horizontal="center" vertical="center" wrapText="1"/>
    </xf>
    <xf numFmtId="0" fontId="81" fillId="0" borderId="54" xfId="0" applyFont="1" applyFill="1" applyBorder="1" applyAlignment="1">
      <alignment horizontal="center" vertical="center" wrapText="1"/>
    </xf>
    <xf numFmtId="0" fontId="81" fillId="0" borderId="16" xfId="0" applyFont="1" applyFill="1" applyBorder="1" applyAlignment="1">
      <alignment horizontal="center" vertical="center" wrapText="1"/>
    </xf>
    <xf numFmtId="1" fontId="11" fillId="0" borderId="72" xfId="58" applyNumberFormat="1" applyFont="1" applyFill="1" applyBorder="1" applyAlignment="1" applyProtection="1">
      <alignment horizontal="center" vertical="center" wrapText="1"/>
      <protection/>
    </xf>
    <xf numFmtId="1" fontId="11" fillId="0" borderId="73" xfId="58" applyNumberFormat="1" applyFont="1" applyFill="1" applyBorder="1" applyAlignment="1" applyProtection="1">
      <alignment horizontal="center" vertical="center" wrapText="1"/>
      <protection/>
    </xf>
    <xf numFmtId="0" fontId="11" fillId="0" borderId="22" xfId="70" applyFont="1" applyFill="1" applyBorder="1" applyAlignment="1" applyProtection="1">
      <alignment horizontal="center" vertical="center" wrapText="1"/>
      <protection/>
    </xf>
    <xf numFmtId="9" fontId="82" fillId="0" borderId="82" xfId="80" applyFont="1" applyFill="1" applyBorder="1" applyAlignment="1" applyProtection="1">
      <alignment horizontal="center" vertical="center" wrapText="1"/>
      <protection/>
    </xf>
    <xf numFmtId="9" fontId="82" fillId="0" borderId="35" xfId="80" applyFont="1" applyFill="1" applyBorder="1" applyAlignment="1" applyProtection="1">
      <alignment horizontal="center" vertical="center" wrapText="1"/>
      <protection/>
    </xf>
    <xf numFmtId="2" fontId="10" fillId="0" borderId="54" xfId="70" applyNumberFormat="1" applyFont="1" applyFill="1" applyBorder="1" applyAlignment="1" applyProtection="1">
      <alignment horizontal="center" vertical="center" wrapText="1"/>
      <protection/>
    </xf>
    <xf numFmtId="2" fontId="10" fillId="0" borderId="16" xfId="70" applyNumberFormat="1" applyFont="1" applyFill="1" applyBorder="1" applyAlignment="1" applyProtection="1">
      <alignment horizontal="center" vertical="center" wrapText="1"/>
      <protection/>
    </xf>
    <xf numFmtId="9" fontId="82" fillId="0" borderId="76" xfId="70" applyNumberFormat="1" applyFont="1" applyFill="1" applyBorder="1" applyAlignment="1" applyProtection="1">
      <alignment horizontal="left" vertical="center" wrapText="1"/>
      <protection/>
    </xf>
    <xf numFmtId="9" fontId="82" fillId="0" borderId="41" xfId="70" applyNumberFormat="1" applyFont="1" applyFill="1" applyBorder="1" applyAlignment="1" applyProtection="1">
      <alignment horizontal="left" vertical="center" wrapText="1"/>
      <protection/>
    </xf>
    <xf numFmtId="9" fontId="82" fillId="0" borderId="82" xfId="70" applyNumberFormat="1" applyFont="1" applyFill="1" applyBorder="1" applyAlignment="1" applyProtection="1">
      <alignment horizontal="left" vertical="center" wrapText="1"/>
      <protection/>
    </xf>
    <xf numFmtId="9" fontId="82" fillId="0" borderId="84" xfId="70" applyNumberFormat="1" applyFont="1" applyFill="1" applyBorder="1" applyAlignment="1" applyProtection="1">
      <alignment horizontal="left" vertical="center" wrapText="1"/>
      <protection/>
    </xf>
    <xf numFmtId="9" fontId="82" fillId="0" borderId="0" xfId="70" applyNumberFormat="1" applyFont="1" applyFill="1" applyBorder="1" applyAlignment="1" applyProtection="1">
      <alignment horizontal="left" vertical="center" wrapText="1"/>
      <protection/>
    </xf>
    <xf numFmtId="9" fontId="82" fillId="0" borderId="29" xfId="70" applyNumberFormat="1" applyFont="1" applyFill="1" applyBorder="1" applyAlignment="1" applyProtection="1">
      <alignment horizontal="left" vertical="center" wrapText="1"/>
      <protection/>
    </xf>
    <xf numFmtId="0" fontId="0" fillId="0" borderId="78" xfId="0" applyFont="1" applyFill="1" applyBorder="1" applyAlignment="1">
      <alignment vertical="center" wrapText="1"/>
    </xf>
    <xf numFmtId="2" fontId="10" fillId="0" borderId="22" xfId="70" applyNumberFormat="1" applyFont="1" applyFill="1" applyBorder="1" applyAlignment="1" applyProtection="1">
      <alignment horizontal="center" vertical="center" wrapText="1"/>
      <protection/>
    </xf>
    <xf numFmtId="2" fontId="10" fillId="0" borderId="79" xfId="70" applyNumberFormat="1" applyFont="1" applyFill="1" applyBorder="1" applyAlignment="1" applyProtection="1">
      <alignment horizontal="center" vertical="center" wrapText="1"/>
      <protection/>
    </xf>
    <xf numFmtId="9" fontId="82" fillId="0" borderId="76" xfId="70" applyNumberFormat="1" applyFont="1" applyFill="1" applyBorder="1" applyAlignment="1" applyProtection="1">
      <alignment horizontal="center" vertical="center" wrapText="1"/>
      <protection/>
    </xf>
    <xf numFmtId="9" fontId="82" fillId="0" borderId="41" xfId="70" applyNumberFormat="1" applyFont="1" applyFill="1" applyBorder="1" applyAlignment="1" applyProtection="1">
      <alignment horizontal="center" vertical="center" wrapText="1"/>
      <protection/>
    </xf>
    <xf numFmtId="9" fontId="82" fillId="0" borderId="82" xfId="70" applyNumberFormat="1" applyFont="1" applyFill="1" applyBorder="1" applyAlignment="1" applyProtection="1">
      <alignment horizontal="center" vertical="center" wrapText="1"/>
      <protection/>
    </xf>
    <xf numFmtId="9" fontId="82" fillId="0" borderId="80" xfId="70" applyNumberFormat="1" applyFont="1" applyFill="1" applyBorder="1" applyAlignment="1" applyProtection="1">
      <alignment horizontal="center" vertical="center" wrapText="1"/>
      <protection/>
    </xf>
    <xf numFmtId="9" fontId="82" fillId="0" borderId="34" xfId="70" applyNumberFormat="1" applyFont="1" applyFill="1" applyBorder="1" applyAlignment="1" applyProtection="1">
      <alignment horizontal="center" vertical="center" wrapText="1"/>
      <protection/>
    </xf>
    <xf numFmtId="9" fontId="82" fillId="0" borderId="35" xfId="70" applyNumberFormat="1" applyFont="1" applyFill="1" applyBorder="1" applyAlignment="1" applyProtection="1">
      <alignment horizontal="center" vertical="center" wrapText="1"/>
      <protection/>
    </xf>
    <xf numFmtId="9" fontId="82" fillId="0" borderId="84" xfId="70" applyNumberFormat="1" applyFont="1" applyFill="1" applyBorder="1" applyAlignment="1" applyProtection="1">
      <alignment horizontal="center" vertical="center" wrapText="1"/>
      <protection/>
    </xf>
    <xf numFmtId="9" fontId="82" fillId="0" borderId="0" xfId="70" applyNumberFormat="1" applyFont="1" applyFill="1" applyBorder="1" applyAlignment="1" applyProtection="1">
      <alignment horizontal="center" vertical="center" wrapText="1"/>
      <protection/>
    </xf>
    <xf numFmtId="9" fontId="82" fillId="0" borderId="29" xfId="70" applyNumberFormat="1" applyFont="1" applyFill="1" applyBorder="1" applyAlignment="1" applyProtection="1">
      <alignment horizontal="center" vertical="center" wrapText="1"/>
      <protection/>
    </xf>
    <xf numFmtId="2" fontId="10" fillId="0" borderId="37" xfId="70" applyNumberFormat="1" applyFont="1" applyFill="1" applyBorder="1" applyAlignment="1" applyProtection="1">
      <alignment horizontal="center" vertical="center" wrapText="1"/>
      <protection/>
    </xf>
    <xf numFmtId="2" fontId="10" fillId="0" borderId="51" xfId="70" applyNumberFormat="1" applyFont="1" applyFill="1" applyBorder="1" applyAlignment="1" applyProtection="1">
      <alignment horizontal="center" vertical="center" wrapText="1"/>
      <protection/>
    </xf>
    <xf numFmtId="0" fontId="11" fillId="0" borderId="37" xfId="70" applyFont="1" applyFill="1" applyBorder="1" applyAlignment="1" applyProtection="1">
      <alignment horizontal="center" vertical="center" wrapText="1"/>
      <protection/>
    </xf>
    <xf numFmtId="0" fontId="11" fillId="0" borderId="78" xfId="70" applyFont="1" applyFill="1" applyBorder="1" applyAlignment="1" applyProtection="1">
      <alignment horizontal="center" vertical="center" wrapText="1"/>
      <protection/>
    </xf>
    <xf numFmtId="0" fontId="11" fillId="0" borderId="14" xfId="70" applyFont="1" applyFill="1" applyBorder="1" applyAlignment="1" applyProtection="1">
      <alignment horizontal="center" vertical="center" wrapText="1"/>
      <protection/>
    </xf>
    <xf numFmtId="0" fontId="11" fillId="0" borderId="77" xfId="70" applyFont="1" applyFill="1" applyBorder="1" applyAlignment="1" applyProtection="1">
      <alignment horizontal="center" vertical="center" wrapText="1"/>
      <protection/>
    </xf>
    <xf numFmtId="0" fontId="11" fillId="0" borderId="17" xfId="70" applyFont="1" applyFill="1" applyBorder="1" applyAlignment="1" applyProtection="1">
      <alignment horizontal="center" vertical="center" wrapText="1"/>
      <protection/>
    </xf>
    <xf numFmtId="188" fontId="11" fillId="38" borderId="14" xfId="64" applyNumberFormat="1" applyFont="1" applyFill="1" applyBorder="1" applyAlignment="1" applyProtection="1">
      <alignment horizontal="center" vertical="center" wrapText="1"/>
      <protection/>
    </xf>
    <xf numFmtId="188" fontId="11" fillId="38" borderId="17" xfId="64" applyNumberFormat="1" applyFont="1" applyFill="1" applyBorder="1" applyAlignment="1" applyProtection="1">
      <alignment horizontal="center" vertical="center" wrapText="1"/>
      <protection/>
    </xf>
    <xf numFmtId="0" fontId="11" fillId="38" borderId="14" xfId="70" applyFont="1" applyFill="1" applyBorder="1" applyAlignment="1" applyProtection="1">
      <alignment horizontal="center" vertical="center" wrapText="1"/>
      <protection/>
    </xf>
    <xf numFmtId="0" fontId="11" fillId="38" borderId="17" xfId="70" applyFont="1" applyFill="1" applyBorder="1" applyAlignment="1" applyProtection="1">
      <alignment horizontal="center" vertical="center" wrapText="1"/>
      <protection/>
    </xf>
    <xf numFmtId="0" fontId="11" fillId="0" borderId="45" xfId="70" applyFont="1" applyFill="1" applyBorder="1" applyAlignment="1" applyProtection="1">
      <alignment horizontal="center" vertical="center" wrapText="1"/>
      <protection/>
    </xf>
    <xf numFmtId="188" fontId="11" fillId="38" borderId="69" xfId="64" applyNumberFormat="1" applyFont="1" applyFill="1" applyBorder="1" applyAlignment="1" applyProtection="1">
      <alignment horizontal="center" vertical="center" wrapText="1"/>
      <protection/>
    </xf>
    <xf numFmtId="188" fontId="11" fillId="38" borderId="90" xfId="64" applyNumberFormat="1" applyFont="1" applyFill="1" applyBorder="1" applyAlignment="1" applyProtection="1">
      <alignment horizontal="center" vertical="center" wrapText="1"/>
      <protection/>
    </xf>
    <xf numFmtId="188" fontId="11" fillId="38" borderId="71" xfId="64" applyNumberFormat="1" applyFont="1" applyFill="1" applyBorder="1" applyAlignment="1" applyProtection="1">
      <alignment horizontal="center" vertical="center" wrapText="1"/>
      <protection/>
    </xf>
    <xf numFmtId="0" fontId="11" fillId="38" borderId="68" xfId="70" applyFont="1" applyFill="1" applyBorder="1" applyAlignment="1" applyProtection="1">
      <alignment horizontal="center" vertical="center" wrapText="1"/>
      <protection/>
    </xf>
    <xf numFmtId="0" fontId="11" fillId="38" borderId="77" xfId="70" applyFont="1" applyFill="1" applyBorder="1" applyAlignment="1" applyProtection="1">
      <alignment horizontal="center" vertical="center" wrapText="1"/>
      <protection/>
    </xf>
    <xf numFmtId="188" fontId="11" fillId="0" borderId="14" xfId="64" applyNumberFormat="1" applyFont="1" applyFill="1" applyBorder="1" applyAlignment="1" applyProtection="1">
      <alignment horizontal="center" vertical="center" wrapText="1"/>
      <protection/>
    </xf>
    <xf numFmtId="188" fontId="11" fillId="0" borderId="45" xfId="64" applyNumberFormat="1" applyFont="1" applyFill="1" applyBorder="1" applyAlignment="1" applyProtection="1">
      <alignment horizontal="center" vertical="center" wrapText="1"/>
      <protection/>
    </xf>
    <xf numFmtId="0" fontId="11" fillId="42" borderId="17" xfId="0" applyFont="1" applyFill="1" applyBorder="1" applyAlignment="1">
      <alignment horizontal="left" vertical="center" wrapText="1"/>
    </xf>
    <xf numFmtId="0" fontId="11" fillId="42" borderId="13" xfId="0" applyFont="1" applyFill="1" applyBorder="1" applyAlignment="1">
      <alignment horizontal="left" vertical="center" wrapText="1"/>
    </xf>
    <xf numFmtId="0" fontId="11" fillId="42" borderId="21" xfId="0" applyFont="1" applyFill="1" applyBorder="1" applyAlignment="1">
      <alignment horizontal="left" vertical="center" wrapText="1"/>
    </xf>
    <xf numFmtId="0" fontId="11" fillId="5" borderId="60" xfId="70" applyFont="1" applyFill="1" applyBorder="1" applyAlignment="1">
      <alignment horizontal="center" vertical="center" wrapText="1"/>
      <protection/>
    </xf>
    <xf numFmtId="0" fontId="11" fillId="5" borderId="26" xfId="70" applyFont="1" applyFill="1" applyBorder="1" applyAlignment="1">
      <alignment horizontal="center" vertical="center" wrapText="1"/>
      <protection/>
    </xf>
    <xf numFmtId="0" fontId="11" fillId="5" borderId="27" xfId="70" applyFont="1" applyFill="1" applyBorder="1" applyAlignment="1">
      <alignment horizontal="center" vertical="center" wrapText="1"/>
      <protection/>
    </xf>
    <xf numFmtId="0" fontId="11" fillId="5" borderId="28" xfId="70" applyFont="1" applyFill="1" applyBorder="1" applyAlignment="1">
      <alignment horizontal="center" vertical="center" wrapText="1"/>
      <protection/>
    </xf>
    <xf numFmtId="0" fontId="11" fillId="5" borderId="0" xfId="70" applyFont="1" applyFill="1" applyBorder="1" applyAlignment="1">
      <alignment horizontal="center" vertical="center" wrapText="1"/>
      <protection/>
    </xf>
    <xf numFmtId="0" fontId="11" fillId="5" borderId="29" xfId="70" applyFont="1" applyFill="1" applyBorder="1" applyAlignment="1">
      <alignment horizontal="center" vertical="center" wrapText="1"/>
      <protection/>
    </xf>
    <xf numFmtId="0" fontId="11" fillId="5" borderId="61" xfId="70" applyFont="1" applyFill="1" applyBorder="1" applyAlignment="1">
      <alignment horizontal="center" vertical="center" wrapText="1"/>
      <protection/>
    </xf>
    <xf numFmtId="0" fontId="11" fillId="5" borderId="34" xfId="70" applyFont="1" applyFill="1" applyBorder="1" applyAlignment="1">
      <alignment horizontal="center" vertical="center" wrapText="1"/>
      <protection/>
    </xf>
    <xf numFmtId="0" fontId="11" fillId="5" borderId="35" xfId="70" applyFont="1" applyFill="1" applyBorder="1" applyAlignment="1">
      <alignment horizontal="center" vertical="center" wrapText="1"/>
      <protection/>
    </xf>
    <xf numFmtId="0" fontId="11" fillId="38" borderId="0" xfId="70" applyFont="1" applyFill="1" applyBorder="1" applyAlignment="1" applyProtection="1">
      <alignment horizontal="center" vertical="center" wrapText="1"/>
      <protection/>
    </xf>
    <xf numFmtId="0" fontId="11" fillId="5" borderId="46" xfId="70" applyFont="1" applyFill="1" applyBorder="1" applyAlignment="1" applyProtection="1">
      <alignment horizontal="center" vertical="center" wrapText="1"/>
      <protection/>
    </xf>
    <xf numFmtId="0" fontId="11" fillId="5" borderId="47" xfId="70" applyFont="1" applyFill="1" applyBorder="1" applyAlignment="1" applyProtection="1">
      <alignment horizontal="center" vertical="center" wrapText="1"/>
      <protection/>
    </xf>
    <xf numFmtId="0" fontId="11" fillId="5" borderId="48" xfId="70" applyFont="1" applyFill="1" applyBorder="1" applyAlignment="1" applyProtection="1">
      <alignment horizontal="center" vertical="center" wrapText="1"/>
      <protection/>
    </xf>
    <xf numFmtId="188" fontId="11" fillId="38" borderId="14" xfId="64" applyNumberFormat="1" applyFont="1" applyFill="1" applyBorder="1" applyAlignment="1" applyProtection="1">
      <alignment horizontal="center" vertical="center"/>
      <protection/>
    </xf>
    <xf numFmtId="188" fontId="11" fillId="38" borderId="17" xfId="64" applyNumberFormat="1" applyFont="1" applyFill="1" applyBorder="1" applyAlignment="1" applyProtection="1">
      <alignment horizontal="center" vertical="center"/>
      <protection/>
    </xf>
    <xf numFmtId="0" fontId="86" fillId="0" borderId="63" xfId="0" applyFont="1" applyFill="1" applyBorder="1" applyAlignment="1">
      <alignment horizontal="center" vertical="center"/>
    </xf>
    <xf numFmtId="0" fontId="86" fillId="0" borderId="65" xfId="0" applyFont="1" applyFill="1" applyBorder="1" applyAlignment="1">
      <alignment horizontal="center" vertical="center"/>
    </xf>
    <xf numFmtId="188" fontId="11" fillId="38" borderId="40" xfId="64" applyNumberFormat="1" applyFont="1" applyFill="1" applyBorder="1" applyAlignment="1" applyProtection="1">
      <alignment horizontal="center" vertical="center" wrapText="1"/>
      <protection/>
    </xf>
    <xf numFmtId="0" fontId="11" fillId="38" borderId="18" xfId="70" applyFont="1" applyFill="1" applyBorder="1" applyAlignment="1" applyProtection="1">
      <alignment horizontal="center" vertical="center" wrapText="1"/>
      <protection/>
    </xf>
    <xf numFmtId="0" fontId="11" fillId="38" borderId="15" xfId="70" applyFont="1" applyFill="1" applyBorder="1" applyAlignment="1" applyProtection="1">
      <alignment horizontal="center" vertical="center" wrapText="1"/>
      <protection/>
    </xf>
    <xf numFmtId="0" fontId="11" fillId="38" borderId="44" xfId="70" applyFont="1" applyFill="1" applyBorder="1" applyAlignment="1" applyProtection="1">
      <alignment horizontal="center" vertical="center" wrapText="1"/>
      <protection/>
    </xf>
    <xf numFmtId="0" fontId="11" fillId="38" borderId="39" xfId="70" applyFont="1" applyFill="1" applyBorder="1" applyAlignment="1" applyProtection="1">
      <alignment horizontal="center" vertical="center" wrapText="1"/>
      <protection/>
    </xf>
    <xf numFmtId="0" fontId="11" fillId="38" borderId="19" xfId="70" applyFont="1" applyFill="1" applyBorder="1" applyAlignment="1" applyProtection="1">
      <alignment horizontal="center" vertical="center" wrapText="1"/>
      <protection/>
    </xf>
    <xf numFmtId="0" fontId="86" fillId="0" borderId="60" xfId="0" applyFont="1" applyFill="1" applyBorder="1" applyAlignment="1">
      <alignment horizontal="center" vertical="center"/>
    </xf>
    <xf numFmtId="0" fontId="14" fillId="0" borderId="72" xfId="70" applyFont="1" applyFill="1" applyBorder="1" applyAlignment="1">
      <alignment horizontal="center" vertical="center" wrapText="1"/>
      <protection/>
    </xf>
    <xf numFmtId="0" fontId="14" fillId="0" borderId="74" xfId="70" applyFont="1" applyFill="1" applyBorder="1" applyAlignment="1">
      <alignment horizontal="center" vertical="center" wrapText="1"/>
      <protection/>
    </xf>
    <xf numFmtId="0" fontId="14" fillId="0" borderId="73" xfId="70" applyFont="1" applyFill="1" applyBorder="1" applyAlignment="1">
      <alignment horizontal="center" vertical="center" wrapText="1"/>
      <protection/>
    </xf>
    <xf numFmtId="1" fontId="11" fillId="0" borderId="72" xfId="78" applyNumberFormat="1" applyFont="1" applyFill="1" applyBorder="1" applyAlignment="1" applyProtection="1">
      <alignment horizontal="center" vertical="center" wrapText="1"/>
      <protection/>
    </xf>
    <xf numFmtId="1" fontId="11" fillId="0" borderId="73" xfId="78" applyNumberFormat="1" applyFont="1" applyFill="1" applyBorder="1" applyAlignment="1" applyProtection="1">
      <alignment horizontal="center" vertical="center" wrapText="1"/>
      <protection/>
    </xf>
    <xf numFmtId="0" fontId="11" fillId="11" borderId="14" xfId="0" applyFont="1" applyFill="1" applyBorder="1" applyAlignment="1">
      <alignment horizontal="center" vertical="center" wrapText="1"/>
    </xf>
    <xf numFmtId="0" fontId="11" fillId="11" borderId="77" xfId="0" applyFont="1" applyFill="1" applyBorder="1" applyAlignment="1">
      <alignment horizontal="center" vertical="center" wrapText="1"/>
    </xf>
    <xf numFmtId="0" fontId="11" fillId="11" borderId="17" xfId="0" applyFont="1" applyFill="1" applyBorder="1" applyAlignment="1">
      <alignment horizontal="center" vertical="center" wrapText="1"/>
    </xf>
    <xf numFmtId="0" fontId="11" fillId="11" borderId="22" xfId="0" applyFont="1" applyFill="1" applyBorder="1" applyAlignment="1">
      <alignment horizontal="center" vertical="center" wrapText="1"/>
    </xf>
    <xf numFmtId="0" fontId="11" fillId="11" borderId="16" xfId="0" applyFont="1" applyFill="1" applyBorder="1" applyAlignment="1">
      <alignment horizontal="center" vertical="center" wrapText="1"/>
    </xf>
    <xf numFmtId="0" fontId="12" fillId="38" borderId="16" xfId="0" applyFont="1" applyFill="1" applyBorder="1" applyAlignment="1">
      <alignment horizontal="center" vertical="center"/>
    </xf>
    <xf numFmtId="0" fontId="12" fillId="38" borderId="13" xfId="0" applyFont="1" applyFill="1" applyBorder="1" applyAlignment="1">
      <alignment horizontal="center" vertical="center"/>
    </xf>
    <xf numFmtId="0" fontId="11" fillId="11" borderId="13" xfId="0" applyFont="1" applyFill="1" applyBorder="1" applyAlignment="1">
      <alignment horizontal="center" vertical="center"/>
    </xf>
    <xf numFmtId="0" fontId="83" fillId="0" borderId="76" xfId="0" applyFont="1" applyBorder="1" applyAlignment="1">
      <alignment vertical="center" wrapText="1"/>
    </xf>
    <xf numFmtId="0" fontId="83" fillId="0" borderId="41" xfId="0" applyFont="1" applyBorder="1" applyAlignment="1">
      <alignment vertical="center" wrapText="1"/>
    </xf>
    <xf numFmtId="0" fontId="83" fillId="0" borderId="42" xfId="0" applyFont="1" applyBorder="1" applyAlignment="1">
      <alignment vertical="center" wrapText="1"/>
    </xf>
    <xf numFmtId="0" fontId="83" fillId="0" borderId="13" xfId="0" applyFont="1" applyBorder="1" applyAlignment="1">
      <alignment horizontal="center" vertical="center"/>
    </xf>
    <xf numFmtId="0" fontId="11" fillId="0" borderId="13" xfId="0" applyFont="1" applyBorder="1" applyAlignment="1">
      <alignment vertical="center" wrapText="1"/>
    </xf>
    <xf numFmtId="0" fontId="11" fillId="0" borderId="13" xfId="0" applyFont="1" applyFill="1" applyBorder="1" applyAlignment="1">
      <alignment vertical="center" wrapText="1"/>
    </xf>
    <xf numFmtId="0" fontId="10" fillId="38" borderId="14" xfId="0" applyFont="1" applyFill="1" applyBorder="1" applyAlignment="1">
      <alignment horizontal="left" vertical="center" wrapText="1"/>
    </xf>
    <xf numFmtId="0" fontId="10" fillId="38" borderId="17" xfId="0" applyFont="1" applyFill="1" applyBorder="1" applyAlignment="1">
      <alignment horizontal="left" vertical="center" wrapText="1"/>
    </xf>
    <xf numFmtId="0" fontId="83" fillId="17" borderId="14" xfId="0" applyFont="1" applyFill="1" applyBorder="1" applyAlignment="1">
      <alignment horizontal="center" vertical="center"/>
    </xf>
    <xf numFmtId="0" fontId="83" fillId="17" borderId="17" xfId="0" applyFont="1" applyFill="1" applyBorder="1" applyAlignment="1">
      <alignment horizontal="center" vertical="center"/>
    </xf>
    <xf numFmtId="0" fontId="83" fillId="0" borderId="14" xfId="0" applyFont="1" applyFill="1" applyBorder="1" applyAlignment="1">
      <alignment horizontal="left" vertical="center" wrapText="1"/>
    </xf>
    <xf numFmtId="0" fontId="83" fillId="0" borderId="17" xfId="0" applyFont="1" applyFill="1" applyBorder="1" applyAlignment="1">
      <alignment horizontal="left" vertical="center" wrapText="1"/>
    </xf>
    <xf numFmtId="0" fontId="81" fillId="0" borderId="22" xfId="0" applyFont="1" applyFill="1" applyBorder="1" applyAlignment="1">
      <alignment horizontal="left" vertical="center" wrapText="1"/>
    </xf>
    <xf numFmtId="0" fontId="81" fillId="0" borderId="54" xfId="0" applyFont="1" applyFill="1" applyBorder="1" applyAlignment="1">
      <alignment horizontal="left" vertical="center" wrapText="1"/>
    </xf>
    <xf numFmtId="0" fontId="81" fillId="0" borderId="16" xfId="0" applyFont="1" applyFill="1" applyBorder="1" applyAlignment="1">
      <alignment horizontal="left" vertical="center" wrapText="1"/>
    </xf>
    <xf numFmtId="41" fontId="81" fillId="0" borderId="76" xfId="59" applyFont="1" applyFill="1" applyBorder="1" applyAlignment="1">
      <alignment horizontal="left" vertical="center"/>
    </xf>
    <xf numFmtId="41" fontId="81" fillId="0" borderId="84" xfId="59" applyFont="1" applyFill="1" applyBorder="1" applyAlignment="1">
      <alignment horizontal="left" vertical="center"/>
    </xf>
    <xf numFmtId="41" fontId="81" fillId="0" borderId="39" xfId="59" applyFont="1" applyFill="1" applyBorder="1" applyAlignment="1">
      <alignment horizontal="left" vertical="center"/>
    </xf>
    <xf numFmtId="0" fontId="0" fillId="0" borderId="43" xfId="0" applyBorder="1" applyAlignment="1">
      <alignment horizontal="center"/>
    </xf>
    <xf numFmtId="0" fontId="0" fillId="37" borderId="43" xfId="0" applyFill="1" applyBorder="1" applyAlignment="1">
      <alignment horizontal="center"/>
    </xf>
    <xf numFmtId="0" fontId="0" fillId="3" borderId="13" xfId="0" applyFill="1" applyBorder="1" applyAlignment="1">
      <alignment horizontal="center"/>
    </xf>
    <xf numFmtId="0" fontId="0" fillId="0" borderId="0" xfId="0" applyAlignment="1">
      <alignment horizontal="center"/>
    </xf>
    <xf numFmtId="0" fontId="0" fillId="0" borderId="15" xfId="0" applyBorder="1" applyAlignment="1">
      <alignment horizontal="center"/>
    </xf>
    <xf numFmtId="0" fontId="0" fillId="0" borderId="60" xfId="0" applyBorder="1" applyAlignment="1">
      <alignment horizontal="center"/>
    </xf>
    <xf numFmtId="0" fontId="0" fillId="0" borderId="26" xfId="0" applyBorder="1" applyAlignment="1">
      <alignment horizontal="center"/>
    </xf>
    <xf numFmtId="0" fontId="0" fillId="0" borderId="27" xfId="0" applyBorder="1" applyAlignment="1">
      <alignment horizontal="center"/>
    </xf>
  </cellXfs>
  <cellStyles count="78">
    <cellStyle name="Normal" xfId="0"/>
    <cellStyle name="20% - Énfasis1" xfId="15"/>
    <cellStyle name="20% - Énfasis2" xfId="16"/>
    <cellStyle name="20% - Énfasis3" xfId="17"/>
    <cellStyle name="20% - Énfasis4" xfId="18"/>
    <cellStyle name="20% - Énfasis5" xfId="19"/>
    <cellStyle name="20% - Énfasis6" xfId="20"/>
    <cellStyle name="20% - Énfasis6 2" xfId="21"/>
    <cellStyle name="40% - Énfasis1" xfId="22"/>
    <cellStyle name="40% - Énfasis2" xfId="23"/>
    <cellStyle name="40% - Énfasis3" xfId="24"/>
    <cellStyle name="40% - Énfasis4" xfId="25"/>
    <cellStyle name="40% - Énfasis5" xfId="26"/>
    <cellStyle name="40% - Énfasis6" xfId="27"/>
    <cellStyle name="60% - Énfasis1" xfId="28"/>
    <cellStyle name="60% - Énfasis2" xfId="29"/>
    <cellStyle name="60% - Énfasis3" xfId="30"/>
    <cellStyle name="60% - Énfasis4" xfId="31"/>
    <cellStyle name="60% - Énfasis5" xfId="32"/>
    <cellStyle name="60% - Énfasis6" xfId="33"/>
    <cellStyle name="BodyStyle" xfId="34"/>
    <cellStyle name="Borde de la tabla derecha" xfId="35"/>
    <cellStyle name="Borde de la tabla izquierda" xfId="36"/>
    <cellStyle name="Bueno" xfId="37"/>
    <cellStyle name="Cálculo" xfId="38"/>
    <cellStyle name="Celda de comprobación" xfId="39"/>
    <cellStyle name="Celda vinculada" xfId="40"/>
    <cellStyle name="Encabezado 1 2" xfId="41"/>
    <cellStyle name="Encabezado 2" xfId="42"/>
    <cellStyle name="Encabezado 4" xfId="43"/>
    <cellStyle name="Énfasis1" xfId="44"/>
    <cellStyle name="Énfasis2" xfId="45"/>
    <cellStyle name="Énfasis3" xfId="46"/>
    <cellStyle name="Énfasis4" xfId="47"/>
    <cellStyle name="Énfasis5" xfId="48"/>
    <cellStyle name="Énfasis6" xfId="49"/>
    <cellStyle name="Énfasis6 2" xfId="50"/>
    <cellStyle name="Entrada" xfId="51"/>
    <cellStyle name="Fecha" xfId="52"/>
    <cellStyle name="HeaderStyle" xfId="53"/>
    <cellStyle name="Hyperlink" xfId="54"/>
    <cellStyle name="Followed Hyperlink" xfId="55"/>
    <cellStyle name="Incorrecto" xfId="56"/>
    <cellStyle name="Comma" xfId="57"/>
    <cellStyle name="Comma [0]" xfId="58"/>
    <cellStyle name="Millares [0] 2" xfId="59"/>
    <cellStyle name="Millares 2" xfId="60"/>
    <cellStyle name="Currency" xfId="61"/>
    <cellStyle name="Currency [0]" xfId="62"/>
    <cellStyle name="Moneda 130" xfId="63"/>
    <cellStyle name="Moneda 2" xfId="64"/>
    <cellStyle name="Moneda 2 2" xfId="65"/>
    <cellStyle name="Moneda 23" xfId="66"/>
    <cellStyle name="Moneda 3" xfId="67"/>
    <cellStyle name="Neutral" xfId="68"/>
    <cellStyle name="Neutral 2" xfId="69"/>
    <cellStyle name="Normal 2" xfId="70"/>
    <cellStyle name="Normal 2 2" xfId="71"/>
    <cellStyle name="Normal 2 3" xfId="72"/>
    <cellStyle name="Normal 3" xfId="73"/>
    <cellStyle name="Normal 3 2" xfId="74"/>
    <cellStyle name="Normal 4" xfId="75"/>
    <cellStyle name="Normal 6 2" xfId="76"/>
    <cellStyle name="Notas" xfId="77"/>
    <cellStyle name="Percent" xfId="78"/>
    <cellStyle name="Porcentaje 2" xfId="79"/>
    <cellStyle name="Porcentual 2" xfId="80"/>
    <cellStyle name="Salida" xfId="81"/>
    <cellStyle name="Texto de advertencia" xfId="82"/>
    <cellStyle name="Texto de inicio" xfId="83"/>
    <cellStyle name="Texto de la columna A" xfId="84"/>
    <cellStyle name="Texto explicativo" xfId="85"/>
    <cellStyle name="Título" xfId="86"/>
    <cellStyle name="Título 1" xfId="87"/>
    <cellStyle name="Título 2" xfId="88"/>
    <cellStyle name="Título 3" xfId="89"/>
    <cellStyle name="Título 4" xfId="90"/>
    <cellStyle name="Total" xfId="9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63AAFE"/>
      <rgbColor rgb="00DD2D32"/>
      <rgbColor rgb="00FFF58C"/>
      <rgbColor rgb="004EE257"/>
      <rgbColor rgb="006711FF"/>
      <rgbColor rgb="00FEA746"/>
      <rgbColor rgb="00865357"/>
      <rgbColor rgb="00A2BD90"/>
      <rgbColor rgb="0063AAFE"/>
      <rgbColor rgb="00DD2D32"/>
      <rgbColor rgb="00FFF58C"/>
      <rgbColor rgb="004EE257"/>
      <rgbColor rgb="006711FF"/>
      <rgbColor rgb="00FEA746"/>
      <rgbColor rgb="00865357"/>
      <rgbColor rgb="00A2BD90"/>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styles" Target="styles.xml" /><Relationship Id="rId27" Type="http://schemas.openxmlformats.org/officeDocument/2006/relationships/sharedStrings" Target="sharedStrings.xml" /><Relationship Id="rId28" Type="http://schemas.openxmlformats.org/officeDocument/2006/relationships/externalLink" Target="externalLinks/externalLink1.xml" /><Relationship Id="rId2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10.xml.rels><?xml version="1.0" encoding="utf-8" standalone="yes"?><Relationships xmlns="http://schemas.openxmlformats.org/package/2006/relationships"><Relationship Id="rId1" Type="http://schemas.openxmlformats.org/officeDocument/2006/relationships/image" Target="../media/image2.png" /></Relationships>
</file>

<file path=xl/drawings/_rels/drawing11.xml.rels><?xml version="1.0" encoding="utf-8" standalone="yes"?><Relationships xmlns="http://schemas.openxmlformats.org/package/2006/relationships"><Relationship Id="rId1" Type="http://schemas.openxmlformats.org/officeDocument/2006/relationships/image" Target="../media/image2.png" /></Relationships>
</file>

<file path=xl/drawings/_rels/drawing12.xml.rels><?xml version="1.0" encoding="utf-8" standalone="yes"?><Relationships xmlns="http://schemas.openxmlformats.org/package/2006/relationships"><Relationship Id="rId1" Type="http://schemas.openxmlformats.org/officeDocument/2006/relationships/image" Target="../media/image2.png" /></Relationships>
</file>

<file path=xl/drawings/_rels/drawing13.xml.rels><?xml version="1.0" encoding="utf-8" standalone="yes"?><Relationships xmlns="http://schemas.openxmlformats.org/package/2006/relationships"><Relationship Id="rId1" Type="http://schemas.openxmlformats.org/officeDocument/2006/relationships/image" Target="../media/image2.png" /></Relationships>
</file>

<file path=xl/drawings/_rels/drawing14.xml.rels><?xml version="1.0" encoding="utf-8" standalone="yes"?><Relationships xmlns="http://schemas.openxmlformats.org/package/2006/relationships"><Relationship Id="rId1" Type="http://schemas.openxmlformats.org/officeDocument/2006/relationships/image" Target="../media/image2.png" /></Relationships>
</file>

<file path=xl/drawings/_rels/drawing15.xml.rels><?xml version="1.0" encoding="utf-8" standalone="yes"?><Relationships xmlns="http://schemas.openxmlformats.org/package/2006/relationships"><Relationship Id="rId1" Type="http://schemas.openxmlformats.org/officeDocument/2006/relationships/image" Target="../media/image2.png" /></Relationships>
</file>

<file path=xl/drawings/_rels/drawing16.xml.rels><?xml version="1.0" encoding="utf-8" standalone="yes"?><Relationships xmlns="http://schemas.openxmlformats.org/package/2006/relationships"><Relationship Id="rId1" Type="http://schemas.openxmlformats.org/officeDocument/2006/relationships/image" Target="../media/image1.png" /></Relationships>
</file>

<file path=xl/drawings/_rels/drawing17.xml.rels><?xml version="1.0" encoding="utf-8" standalone="yes"?><Relationships xmlns="http://schemas.openxmlformats.org/package/2006/relationships"><Relationship Id="rId1" Type="http://schemas.openxmlformats.org/officeDocument/2006/relationships/image" Target="../media/image1.png" /></Relationships>
</file>

<file path=xl/drawings/_rels/drawing18.xml.rels><?xml version="1.0" encoding="utf-8" standalone="yes"?><Relationships xmlns="http://schemas.openxmlformats.org/package/2006/relationships"><Relationship Id="rId1" Type="http://schemas.openxmlformats.org/officeDocument/2006/relationships/image" Target="../media/image1.png" /></Relationships>
</file>

<file path=xl/drawings/_rels/drawing19.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s>
</file>

<file path=xl/drawings/_rels/drawing7.xml.rels><?xml version="1.0" encoding="utf-8" standalone="yes"?><Relationships xmlns="http://schemas.openxmlformats.org/package/2006/relationships"><Relationship Id="rId1" Type="http://schemas.openxmlformats.org/officeDocument/2006/relationships/image" Target="../media/image2.png" /></Relationships>
</file>

<file path=xl/drawings/_rels/drawing8.xml.rels><?xml version="1.0" encoding="utf-8" standalone="yes"?><Relationships xmlns="http://schemas.openxmlformats.org/package/2006/relationships"><Relationship Id="rId1" Type="http://schemas.openxmlformats.org/officeDocument/2006/relationships/image" Target="../media/image2.png" /></Relationships>
</file>

<file path=xl/drawings/_rels/drawing9.xml.rels><?xml version="1.0" encoding="utf-8" standalone="yes"?><Relationships xmlns="http://schemas.openxmlformats.org/package/2006/relationships"><Relationship Id="rId1"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5" name="Entrada de lápiz 4"/>
        <xdr:cNvPicPr preferRelativeResize="1">
          <a:picLocks noChangeAspect="1"/>
        </xdr:cNvPicPr>
      </xdr:nvPicPr>
      <xdr:blipFill>
        <a:blip r:embed="rId1"/>
        <a:stretch>
          <a:fillRect/>
        </a:stretch>
      </xdr:blipFill>
      <xdr:spPr>
        <a:xfrm>
          <a:off x="5048250" y="5724525"/>
          <a:ext cx="0" cy="0"/>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238125</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38725" y="2981325"/>
          <a:ext cx="9525"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238125</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38725" y="2981325"/>
          <a:ext cx="9525" cy="0"/>
        </a:xfrm>
        <a:prstGeom prst="rect">
          <a:avLst/>
        </a:prstGeom>
        <a:noFill/>
        <a:ln w="9525" cmpd="sng">
          <a:noFill/>
        </a:ln>
      </xdr:spPr>
    </xdr:pic>
    <xdr:clientData/>
  </xdr:twoCellAnchor>
  <xdr:twoCellAnchor editAs="oneCell">
    <xdr:from>
      <xdr:col>18</xdr:col>
      <xdr:colOff>152400</xdr:colOff>
      <xdr:row>12</xdr:row>
      <xdr:rowOff>0</xdr:rowOff>
    </xdr:from>
    <xdr:to>
      <xdr:col>18</xdr:col>
      <xdr:colOff>152400</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87725"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5"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12</xdr:row>
      <xdr:rowOff>0</xdr:rowOff>
    </xdr:from>
    <xdr:to>
      <xdr:col>7</xdr:col>
      <xdr:colOff>247650</xdr:colOff>
      <xdr:row>12</xdr:row>
      <xdr:rowOff>0</xdr:rowOff>
    </xdr:to>
    <xdr:pic>
      <xdr:nvPicPr>
        <xdr:cNvPr id="1"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2"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twoCellAnchor editAs="oneCell">
    <xdr:from>
      <xdr:col>7</xdr:col>
      <xdr:colOff>247650</xdr:colOff>
      <xdr:row>12</xdr:row>
      <xdr:rowOff>0</xdr:rowOff>
    </xdr:from>
    <xdr:to>
      <xdr:col>7</xdr:col>
      <xdr:colOff>247650</xdr:colOff>
      <xdr:row>12</xdr:row>
      <xdr:rowOff>0</xdr:rowOff>
    </xdr:to>
    <xdr:pic>
      <xdr:nvPicPr>
        <xdr:cNvPr id="3" name="Entrada de lápiz 4"/>
        <xdr:cNvPicPr preferRelativeResize="1">
          <a:picLocks noChangeAspect="1"/>
        </xdr:cNvPicPr>
      </xdr:nvPicPr>
      <xdr:blipFill>
        <a:blip r:embed="rId1"/>
        <a:stretch>
          <a:fillRect/>
        </a:stretch>
      </xdr:blipFill>
      <xdr:spPr>
        <a:xfrm>
          <a:off x="5048250" y="2981325"/>
          <a:ext cx="0" cy="0"/>
        </a:xfrm>
        <a:prstGeom prst="rect">
          <a:avLst/>
        </a:prstGeom>
        <a:noFill/>
        <a:ln w="9525" cmpd="sng">
          <a:noFill/>
        </a:ln>
      </xdr:spPr>
    </xdr:pic>
    <xdr:clientData/>
  </xdr:twoCellAnchor>
  <xdr:twoCellAnchor editAs="oneCell">
    <xdr:from>
      <xdr:col>18</xdr:col>
      <xdr:colOff>142875</xdr:colOff>
      <xdr:row>12</xdr:row>
      <xdr:rowOff>0</xdr:rowOff>
    </xdr:from>
    <xdr:to>
      <xdr:col>18</xdr:col>
      <xdr:colOff>142875</xdr:colOff>
      <xdr:row>12</xdr:row>
      <xdr:rowOff>0</xdr:rowOff>
    </xdr:to>
    <xdr:pic>
      <xdr:nvPicPr>
        <xdr:cNvPr id="4" name="Entrada de lápiz 7"/>
        <xdr:cNvPicPr preferRelativeResize="1">
          <a:picLocks noChangeAspect="1"/>
        </xdr:cNvPicPr>
      </xdr:nvPicPr>
      <xdr:blipFill>
        <a:blip r:embed="rId1"/>
        <a:stretch>
          <a:fillRect/>
        </a:stretch>
      </xdr:blipFill>
      <xdr:spPr>
        <a:xfrm>
          <a:off x="16078200" y="2981325"/>
          <a:ext cx="0" cy="0"/>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1838325</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71575" cy="1162050"/>
        </a:xfrm>
        <a:prstGeom prst="rect">
          <a:avLst/>
        </a:prstGeom>
        <a:noFill/>
        <a:ln w="9525" cmpd="sng">
          <a:noFill/>
        </a:ln>
      </xdr:spPr>
    </xdr:pic>
    <xdr:clientData/>
  </xdr:twoCell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666750</xdr:colOff>
      <xdr:row>0</xdr:row>
      <xdr:rowOff>85725</xdr:rowOff>
    </xdr:from>
    <xdr:to>
      <xdr:col>0</xdr:col>
      <xdr:colOff>1847850</xdr:colOff>
      <xdr:row>3</xdr:row>
      <xdr:rowOff>142875</xdr:rowOff>
    </xdr:to>
    <xdr:pic>
      <xdr:nvPicPr>
        <xdr:cNvPr id="1" name="Picture 47"/>
        <xdr:cNvPicPr preferRelativeResize="1">
          <a:picLocks noChangeAspect="1"/>
        </xdr:cNvPicPr>
      </xdr:nvPicPr>
      <xdr:blipFill>
        <a:blip r:embed="rId1"/>
        <a:stretch>
          <a:fillRect/>
        </a:stretch>
      </xdr:blipFill>
      <xdr:spPr>
        <a:xfrm>
          <a:off x="666750" y="85725"/>
          <a:ext cx="1181100" cy="11620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13</xdr:row>
      <xdr:rowOff>0</xdr:rowOff>
    </xdr:from>
    <xdr:to>
      <xdr:col>7</xdr:col>
      <xdr:colOff>247650</xdr:colOff>
      <xdr:row>13</xdr:row>
      <xdr:rowOff>0</xdr:rowOff>
    </xdr:to>
    <xdr:pic>
      <xdr:nvPicPr>
        <xdr:cNvPr id="1" name="Entrada de lápiz 4"/>
        <xdr:cNvPicPr preferRelativeResize="1">
          <a:picLocks noChangeAspect="1"/>
        </xdr:cNvPicPr>
      </xdr:nvPicPr>
      <xdr:blipFill>
        <a:blip r:embed="rId1"/>
        <a:stretch>
          <a:fillRect/>
        </a:stretch>
      </xdr:blipFill>
      <xdr:spPr>
        <a:xfrm>
          <a:off x="5048250" y="7629525"/>
          <a:ext cx="0" cy="0"/>
        </a:xfrm>
        <a:prstGeom prst="rect">
          <a:avLst/>
        </a:prstGeom>
        <a:noFill/>
        <a:ln w="9525" cmpd="sng">
          <a:noFill/>
        </a:ln>
      </xdr:spPr>
    </xdr:pic>
    <xdr:clientData/>
  </xdr:twoCellAnchor>
  <xdr:twoCellAnchor editAs="oneCell">
    <xdr:from>
      <xdr:col>18</xdr:col>
      <xdr:colOff>142875</xdr:colOff>
      <xdr:row>13</xdr:row>
      <xdr:rowOff>0</xdr:rowOff>
    </xdr:from>
    <xdr:to>
      <xdr:col>18</xdr:col>
      <xdr:colOff>142875</xdr:colOff>
      <xdr:row>13</xdr:row>
      <xdr:rowOff>0</xdr:rowOff>
    </xdr:to>
    <xdr:pic>
      <xdr:nvPicPr>
        <xdr:cNvPr id="2" name="Entrada de lápiz 7"/>
        <xdr:cNvPicPr preferRelativeResize="1">
          <a:picLocks noChangeAspect="1"/>
        </xdr:cNvPicPr>
      </xdr:nvPicPr>
      <xdr:blipFill>
        <a:blip r:embed="rId1"/>
        <a:stretch>
          <a:fillRect/>
        </a:stretch>
      </xdr:blipFill>
      <xdr:spPr>
        <a:xfrm>
          <a:off x="16078200" y="7629525"/>
          <a:ext cx="0" cy="0"/>
        </a:xfrm>
        <a:prstGeom prst="rect">
          <a:avLst/>
        </a:prstGeom>
        <a:noFill/>
        <a:ln w="9525" cmpd="sng">
          <a:noFill/>
        </a:ln>
      </xdr:spPr>
    </xdr:pic>
    <xdr:clientData/>
  </xdr:twoCellAnchor>
  <xdr:twoCellAnchor editAs="oneCell">
    <xdr:from>
      <xdr:col>7</xdr:col>
      <xdr:colOff>247650</xdr:colOff>
      <xdr:row>13</xdr:row>
      <xdr:rowOff>0</xdr:rowOff>
    </xdr:from>
    <xdr:to>
      <xdr:col>7</xdr:col>
      <xdr:colOff>247650</xdr:colOff>
      <xdr:row>13</xdr:row>
      <xdr:rowOff>0</xdr:rowOff>
    </xdr:to>
    <xdr:pic>
      <xdr:nvPicPr>
        <xdr:cNvPr id="3" name="Entrada de lápiz 4"/>
        <xdr:cNvPicPr preferRelativeResize="1">
          <a:picLocks noChangeAspect="1"/>
        </xdr:cNvPicPr>
      </xdr:nvPicPr>
      <xdr:blipFill>
        <a:blip r:embed="rId1"/>
        <a:stretch>
          <a:fillRect/>
        </a:stretch>
      </xdr:blipFill>
      <xdr:spPr>
        <a:xfrm>
          <a:off x="5048250" y="7629525"/>
          <a:ext cx="0" cy="0"/>
        </a:xfrm>
        <a:prstGeom prst="rect">
          <a:avLst/>
        </a:prstGeom>
        <a:noFill/>
        <a:ln w="9525" cmpd="sng">
          <a:noFill/>
        </a:ln>
      </xdr:spPr>
    </xdr:pic>
    <xdr:clientData/>
  </xdr:twoCellAnchor>
  <xdr:twoCellAnchor editAs="oneCell">
    <xdr:from>
      <xdr:col>18</xdr:col>
      <xdr:colOff>142875</xdr:colOff>
      <xdr:row>13</xdr:row>
      <xdr:rowOff>0</xdr:rowOff>
    </xdr:from>
    <xdr:to>
      <xdr:col>18</xdr:col>
      <xdr:colOff>142875</xdr:colOff>
      <xdr:row>13</xdr:row>
      <xdr:rowOff>0</xdr:rowOff>
    </xdr:to>
    <xdr:pic>
      <xdr:nvPicPr>
        <xdr:cNvPr id="4" name="Entrada de lápiz 7"/>
        <xdr:cNvPicPr preferRelativeResize="1">
          <a:picLocks noChangeAspect="1"/>
        </xdr:cNvPicPr>
      </xdr:nvPicPr>
      <xdr:blipFill>
        <a:blip r:embed="rId1"/>
        <a:stretch>
          <a:fillRect/>
        </a:stretch>
      </xdr:blipFill>
      <xdr:spPr>
        <a:xfrm>
          <a:off x="16078200" y="7629525"/>
          <a:ext cx="0" cy="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20</xdr:row>
      <xdr:rowOff>0</xdr:rowOff>
    </xdr:from>
    <xdr:to>
      <xdr:col>7</xdr:col>
      <xdr:colOff>247650</xdr:colOff>
      <xdr:row>20</xdr:row>
      <xdr:rowOff>0</xdr:rowOff>
    </xdr:to>
    <xdr:pic>
      <xdr:nvPicPr>
        <xdr:cNvPr id="1"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142875</xdr:colOff>
      <xdr:row>20</xdr:row>
      <xdr:rowOff>0</xdr:rowOff>
    </xdr:from>
    <xdr:to>
      <xdr:col>18</xdr:col>
      <xdr:colOff>142875</xdr:colOff>
      <xdr:row>20</xdr:row>
      <xdr:rowOff>0</xdr:rowOff>
    </xdr:to>
    <xdr:pic>
      <xdr:nvPicPr>
        <xdr:cNvPr id="2" name="Entrada de lápiz 7"/>
        <xdr:cNvPicPr preferRelativeResize="1">
          <a:picLocks noChangeAspect="1"/>
        </xdr:cNvPicPr>
      </xdr:nvPicPr>
      <xdr:blipFill>
        <a:blip r:embed="rId1"/>
        <a:stretch>
          <a:fillRect/>
        </a:stretch>
      </xdr:blipFill>
      <xdr:spPr>
        <a:xfrm>
          <a:off x="16078200" y="23707725"/>
          <a:ext cx="0" cy="0"/>
        </a:xfrm>
        <a:prstGeom prst="rect">
          <a:avLst/>
        </a:prstGeom>
        <a:noFill/>
        <a:ln w="9525" cmpd="sng">
          <a:noFill/>
        </a:ln>
      </xdr:spPr>
    </xdr:pic>
    <xdr:clientData/>
  </xdr:twoCellAnchor>
  <xdr:twoCellAnchor editAs="oneCell">
    <xdr:from>
      <xdr:col>7</xdr:col>
      <xdr:colOff>247650</xdr:colOff>
      <xdr:row>20</xdr:row>
      <xdr:rowOff>0</xdr:rowOff>
    </xdr:from>
    <xdr:to>
      <xdr:col>7</xdr:col>
      <xdr:colOff>247650</xdr:colOff>
      <xdr:row>20</xdr:row>
      <xdr:rowOff>0</xdr:rowOff>
    </xdr:to>
    <xdr:pic>
      <xdr:nvPicPr>
        <xdr:cNvPr id="3" name="Entrada de lápiz 4"/>
        <xdr:cNvPicPr preferRelativeResize="1">
          <a:picLocks noChangeAspect="1"/>
        </xdr:cNvPicPr>
      </xdr:nvPicPr>
      <xdr:blipFill>
        <a:blip r:embed="rId1"/>
        <a:stretch>
          <a:fillRect/>
        </a:stretch>
      </xdr:blipFill>
      <xdr:spPr>
        <a:xfrm>
          <a:off x="5048250" y="23707725"/>
          <a:ext cx="0" cy="0"/>
        </a:xfrm>
        <a:prstGeom prst="rect">
          <a:avLst/>
        </a:prstGeom>
        <a:noFill/>
        <a:ln w="9525" cmpd="sng">
          <a:noFill/>
        </a:ln>
      </xdr:spPr>
    </xdr:pic>
    <xdr:clientData/>
  </xdr:twoCellAnchor>
  <xdr:twoCellAnchor editAs="oneCell">
    <xdr:from>
      <xdr:col>18</xdr:col>
      <xdr:colOff>142875</xdr:colOff>
      <xdr:row>20</xdr:row>
      <xdr:rowOff>0</xdr:rowOff>
    </xdr:from>
    <xdr:to>
      <xdr:col>18</xdr:col>
      <xdr:colOff>142875</xdr:colOff>
      <xdr:row>20</xdr:row>
      <xdr:rowOff>0</xdr:rowOff>
    </xdr:to>
    <xdr:pic>
      <xdr:nvPicPr>
        <xdr:cNvPr id="4" name="Entrada de lápiz 7"/>
        <xdr:cNvPicPr preferRelativeResize="1">
          <a:picLocks noChangeAspect="1"/>
        </xdr:cNvPicPr>
      </xdr:nvPicPr>
      <xdr:blipFill>
        <a:blip r:embed="rId1"/>
        <a:stretch>
          <a:fillRect/>
        </a:stretch>
      </xdr:blipFill>
      <xdr:spPr>
        <a:xfrm>
          <a:off x="16078200" y="23707725"/>
          <a:ext cx="0" cy="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0</xdr:rowOff>
    </xdr:from>
    <xdr:to>
      <xdr:col>7</xdr:col>
      <xdr:colOff>247650</xdr:colOff>
      <xdr:row>15</xdr:row>
      <xdr:rowOff>0</xdr:rowOff>
    </xdr:to>
    <xdr:pic>
      <xdr:nvPicPr>
        <xdr:cNvPr id="1" name="Entrada de lápiz 4"/>
        <xdr:cNvPicPr preferRelativeResize="1">
          <a:picLocks noChangeAspect="1"/>
        </xdr:cNvPicPr>
      </xdr:nvPicPr>
      <xdr:blipFill>
        <a:blip r:embed="rId1"/>
        <a:stretch>
          <a:fillRect/>
        </a:stretch>
      </xdr:blipFill>
      <xdr:spPr>
        <a:xfrm>
          <a:off x="5048250" y="12420600"/>
          <a:ext cx="0" cy="0"/>
        </a:xfrm>
        <a:prstGeom prst="rect">
          <a:avLst/>
        </a:prstGeom>
        <a:noFill/>
        <a:ln w="9525" cmpd="sng">
          <a:noFill/>
        </a:ln>
      </xdr:spPr>
    </xdr:pic>
    <xdr:clientData/>
  </xdr:twoCellAnchor>
  <xdr:twoCellAnchor editAs="oneCell">
    <xdr:from>
      <xdr:col>18</xdr:col>
      <xdr:colOff>142875</xdr:colOff>
      <xdr:row>15</xdr:row>
      <xdr:rowOff>0</xdr:rowOff>
    </xdr:from>
    <xdr:to>
      <xdr:col>18</xdr:col>
      <xdr:colOff>142875</xdr:colOff>
      <xdr:row>15</xdr:row>
      <xdr:rowOff>0</xdr:rowOff>
    </xdr:to>
    <xdr:pic>
      <xdr:nvPicPr>
        <xdr:cNvPr id="2" name="Entrada de lápiz 7"/>
        <xdr:cNvPicPr preferRelativeResize="1">
          <a:picLocks noChangeAspect="1"/>
        </xdr:cNvPicPr>
      </xdr:nvPicPr>
      <xdr:blipFill>
        <a:blip r:embed="rId1"/>
        <a:stretch>
          <a:fillRect/>
        </a:stretch>
      </xdr:blipFill>
      <xdr:spPr>
        <a:xfrm>
          <a:off x="16078200" y="12420600"/>
          <a:ext cx="0" cy="0"/>
        </a:xfrm>
        <a:prstGeom prst="rect">
          <a:avLst/>
        </a:prstGeom>
        <a:noFill/>
        <a:ln w="9525" cmpd="sng">
          <a:noFill/>
        </a:ln>
      </xdr:spPr>
    </xdr:pic>
    <xdr:clientData/>
  </xdr:twoCellAnchor>
  <xdr:twoCellAnchor editAs="oneCell">
    <xdr:from>
      <xdr:col>7</xdr:col>
      <xdr:colOff>247650</xdr:colOff>
      <xdr:row>15</xdr:row>
      <xdr:rowOff>0</xdr:rowOff>
    </xdr:from>
    <xdr:to>
      <xdr:col>7</xdr:col>
      <xdr:colOff>247650</xdr:colOff>
      <xdr:row>15</xdr:row>
      <xdr:rowOff>0</xdr:rowOff>
    </xdr:to>
    <xdr:pic>
      <xdr:nvPicPr>
        <xdr:cNvPr id="3" name="Entrada de lápiz 4"/>
        <xdr:cNvPicPr preferRelativeResize="1">
          <a:picLocks noChangeAspect="1"/>
        </xdr:cNvPicPr>
      </xdr:nvPicPr>
      <xdr:blipFill>
        <a:blip r:embed="rId1"/>
        <a:stretch>
          <a:fillRect/>
        </a:stretch>
      </xdr:blipFill>
      <xdr:spPr>
        <a:xfrm>
          <a:off x="5048250" y="12420600"/>
          <a:ext cx="0" cy="0"/>
        </a:xfrm>
        <a:prstGeom prst="rect">
          <a:avLst/>
        </a:prstGeom>
        <a:noFill/>
        <a:ln w="9525" cmpd="sng">
          <a:noFill/>
        </a:ln>
      </xdr:spPr>
    </xdr:pic>
    <xdr:clientData/>
  </xdr:twoCellAnchor>
  <xdr:twoCellAnchor editAs="oneCell">
    <xdr:from>
      <xdr:col>18</xdr:col>
      <xdr:colOff>142875</xdr:colOff>
      <xdr:row>15</xdr:row>
      <xdr:rowOff>0</xdr:rowOff>
    </xdr:from>
    <xdr:to>
      <xdr:col>18</xdr:col>
      <xdr:colOff>142875</xdr:colOff>
      <xdr:row>15</xdr:row>
      <xdr:rowOff>0</xdr:rowOff>
    </xdr:to>
    <xdr:pic>
      <xdr:nvPicPr>
        <xdr:cNvPr id="4" name="Entrada de lápiz 7"/>
        <xdr:cNvPicPr preferRelativeResize="1">
          <a:picLocks noChangeAspect="1"/>
        </xdr:cNvPicPr>
      </xdr:nvPicPr>
      <xdr:blipFill>
        <a:blip r:embed="rId1"/>
        <a:stretch>
          <a:fillRect/>
        </a:stretch>
      </xdr:blipFill>
      <xdr:spPr>
        <a:xfrm>
          <a:off x="16078200" y="12420600"/>
          <a:ext cx="0" cy="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17</xdr:row>
      <xdr:rowOff>0</xdr:rowOff>
    </xdr:from>
    <xdr:to>
      <xdr:col>7</xdr:col>
      <xdr:colOff>247650</xdr:colOff>
      <xdr:row>17</xdr:row>
      <xdr:rowOff>0</xdr:rowOff>
    </xdr:to>
    <xdr:pic>
      <xdr:nvPicPr>
        <xdr:cNvPr id="1" name="Entrada de lápiz 4"/>
        <xdr:cNvPicPr preferRelativeResize="1">
          <a:picLocks noChangeAspect="1"/>
        </xdr:cNvPicPr>
      </xdr:nvPicPr>
      <xdr:blipFill>
        <a:blip r:embed="rId1"/>
        <a:stretch>
          <a:fillRect/>
        </a:stretch>
      </xdr:blipFill>
      <xdr:spPr>
        <a:xfrm>
          <a:off x="5048250" y="895350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2" name="Entrada de lápiz 7"/>
        <xdr:cNvPicPr preferRelativeResize="1">
          <a:picLocks noChangeAspect="1"/>
        </xdr:cNvPicPr>
      </xdr:nvPicPr>
      <xdr:blipFill>
        <a:blip r:embed="rId1"/>
        <a:stretch>
          <a:fillRect/>
        </a:stretch>
      </xdr:blipFill>
      <xdr:spPr>
        <a:xfrm>
          <a:off x="16078200" y="8953500"/>
          <a:ext cx="0" cy="0"/>
        </a:xfrm>
        <a:prstGeom prst="rect">
          <a:avLst/>
        </a:prstGeom>
        <a:noFill/>
        <a:ln w="9525" cmpd="sng">
          <a:noFill/>
        </a:ln>
      </xdr:spPr>
    </xdr:pic>
    <xdr:clientData/>
  </xdr:twoCellAnchor>
  <xdr:twoCellAnchor editAs="oneCell">
    <xdr:from>
      <xdr:col>7</xdr:col>
      <xdr:colOff>247650</xdr:colOff>
      <xdr:row>17</xdr:row>
      <xdr:rowOff>0</xdr:rowOff>
    </xdr:from>
    <xdr:to>
      <xdr:col>7</xdr:col>
      <xdr:colOff>247650</xdr:colOff>
      <xdr:row>17</xdr:row>
      <xdr:rowOff>0</xdr:rowOff>
    </xdr:to>
    <xdr:pic>
      <xdr:nvPicPr>
        <xdr:cNvPr id="3" name="Entrada de lápiz 4"/>
        <xdr:cNvPicPr preferRelativeResize="1">
          <a:picLocks noChangeAspect="1"/>
        </xdr:cNvPicPr>
      </xdr:nvPicPr>
      <xdr:blipFill>
        <a:blip r:embed="rId1"/>
        <a:stretch>
          <a:fillRect/>
        </a:stretch>
      </xdr:blipFill>
      <xdr:spPr>
        <a:xfrm>
          <a:off x="5048250" y="8953500"/>
          <a:ext cx="0" cy="0"/>
        </a:xfrm>
        <a:prstGeom prst="rect">
          <a:avLst/>
        </a:prstGeom>
        <a:noFill/>
        <a:ln w="9525" cmpd="sng">
          <a:noFill/>
        </a:ln>
      </xdr:spPr>
    </xdr:pic>
    <xdr:clientData/>
  </xdr:twoCellAnchor>
  <xdr:twoCellAnchor editAs="oneCell">
    <xdr:from>
      <xdr:col>18</xdr:col>
      <xdr:colOff>142875</xdr:colOff>
      <xdr:row>17</xdr:row>
      <xdr:rowOff>0</xdr:rowOff>
    </xdr:from>
    <xdr:to>
      <xdr:col>18</xdr:col>
      <xdr:colOff>142875</xdr:colOff>
      <xdr:row>17</xdr:row>
      <xdr:rowOff>0</xdr:rowOff>
    </xdr:to>
    <xdr:pic>
      <xdr:nvPicPr>
        <xdr:cNvPr id="4" name="Entrada de lápiz 7"/>
        <xdr:cNvPicPr preferRelativeResize="1">
          <a:picLocks noChangeAspect="1"/>
        </xdr:cNvPicPr>
      </xdr:nvPicPr>
      <xdr:blipFill>
        <a:blip r:embed="rId1"/>
        <a:stretch>
          <a:fillRect/>
        </a:stretch>
      </xdr:blipFill>
      <xdr:spPr>
        <a:xfrm>
          <a:off x="16078200" y="8953500"/>
          <a:ext cx="0" cy="0"/>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247650</xdr:colOff>
      <xdr:row>15</xdr:row>
      <xdr:rowOff>2400300</xdr:rowOff>
    </xdr:from>
    <xdr:to>
      <xdr:col>7</xdr:col>
      <xdr:colOff>247650</xdr:colOff>
      <xdr:row>15</xdr:row>
      <xdr:rowOff>2419350</xdr:rowOff>
    </xdr:to>
    <xdr:pic>
      <xdr:nvPicPr>
        <xdr:cNvPr id="1" name="Entrada de lápiz 4"/>
        <xdr:cNvPicPr preferRelativeResize="1">
          <a:picLocks noChangeAspect="1"/>
        </xdr:cNvPicPr>
      </xdr:nvPicPr>
      <xdr:blipFill>
        <a:blip r:embed="rId1"/>
        <a:stretch>
          <a:fillRect/>
        </a:stretch>
      </xdr:blipFill>
      <xdr:spPr>
        <a:xfrm>
          <a:off x="5048250" y="14297025"/>
          <a:ext cx="0" cy="9525"/>
        </a:xfrm>
        <a:prstGeom prst="rect">
          <a:avLst/>
        </a:prstGeom>
        <a:noFill/>
        <a:ln w="9525" cmpd="sng">
          <a:noFill/>
        </a:ln>
      </xdr:spPr>
    </xdr:pic>
    <xdr:clientData/>
  </xdr:twoCellAnchor>
  <xdr:twoCellAnchor editAs="oneCell">
    <xdr:from>
      <xdr:col>18</xdr:col>
      <xdr:colOff>142875</xdr:colOff>
      <xdr:row>15</xdr:row>
      <xdr:rowOff>2876550</xdr:rowOff>
    </xdr:from>
    <xdr:to>
      <xdr:col>18</xdr:col>
      <xdr:colOff>142875</xdr:colOff>
      <xdr:row>15</xdr:row>
      <xdr:rowOff>2876550</xdr:rowOff>
    </xdr:to>
    <xdr:pic>
      <xdr:nvPicPr>
        <xdr:cNvPr id="2" name="Entrada de lápiz 7"/>
        <xdr:cNvPicPr preferRelativeResize="1">
          <a:picLocks noChangeAspect="1"/>
        </xdr:cNvPicPr>
      </xdr:nvPicPr>
      <xdr:blipFill>
        <a:blip r:embed="rId1"/>
        <a:stretch>
          <a:fillRect/>
        </a:stretch>
      </xdr:blipFill>
      <xdr:spPr>
        <a:xfrm>
          <a:off x="16078200" y="14773275"/>
          <a:ext cx="0" cy="0"/>
        </a:xfrm>
        <a:prstGeom prst="rect">
          <a:avLst/>
        </a:prstGeom>
        <a:noFill/>
        <a:ln w="9525" cmpd="sng">
          <a:noFill/>
        </a:ln>
      </xdr:spPr>
    </xdr:pic>
    <xdr:clientData/>
  </xdr:twoCellAnchor>
  <xdr:twoCellAnchor editAs="oneCell">
    <xdr:from>
      <xdr:col>7</xdr:col>
      <xdr:colOff>247650</xdr:colOff>
      <xdr:row>16</xdr:row>
      <xdr:rowOff>0</xdr:rowOff>
    </xdr:from>
    <xdr:to>
      <xdr:col>7</xdr:col>
      <xdr:colOff>247650</xdr:colOff>
      <xdr:row>16</xdr:row>
      <xdr:rowOff>0</xdr:rowOff>
    </xdr:to>
    <xdr:pic>
      <xdr:nvPicPr>
        <xdr:cNvPr id="3" name="Entrada de lápiz 4"/>
        <xdr:cNvPicPr preferRelativeResize="1">
          <a:picLocks noChangeAspect="1"/>
        </xdr:cNvPicPr>
      </xdr:nvPicPr>
      <xdr:blipFill>
        <a:blip r:embed="rId1"/>
        <a:stretch>
          <a:fillRect/>
        </a:stretch>
      </xdr:blipFill>
      <xdr:spPr>
        <a:xfrm>
          <a:off x="5048250" y="14868525"/>
          <a:ext cx="0" cy="0"/>
        </a:xfrm>
        <a:prstGeom prst="rect">
          <a:avLst/>
        </a:prstGeom>
        <a:noFill/>
        <a:ln w="9525" cmpd="sng">
          <a:noFill/>
        </a:ln>
      </xdr:spPr>
    </xdr:pic>
    <xdr:clientData/>
  </xdr:twoCellAnchor>
  <xdr:twoCellAnchor editAs="oneCell">
    <xdr:from>
      <xdr:col>18</xdr:col>
      <xdr:colOff>142875</xdr:colOff>
      <xdr:row>15</xdr:row>
      <xdr:rowOff>1333500</xdr:rowOff>
    </xdr:from>
    <xdr:to>
      <xdr:col>18</xdr:col>
      <xdr:colOff>142875</xdr:colOff>
      <xdr:row>15</xdr:row>
      <xdr:rowOff>1333500</xdr:rowOff>
    </xdr:to>
    <xdr:pic>
      <xdr:nvPicPr>
        <xdr:cNvPr id="4" name="Entrada de lápiz 7"/>
        <xdr:cNvPicPr preferRelativeResize="1">
          <a:picLocks noChangeAspect="1"/>
        </xdr:cNvPicPr>
      </xdr:nvPicPr>
      <xdr:blipFill>
        <a:blip r:embed="rId1"/>
        <a:stretch>
          <a:fillRect/>
        </a:stretch>
      </xdr:blipFill>
      <xdr:spPr>
        <a:xfrm>
          <a:off x="16078200" y="13230225"/>
          <a:ext cx="0" cy="0"/>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Users\zarethivanadoncelbaracaldo\Documents\SDM\2022\Plan%20de%20Accio&#769;n%202022\Formulacio&#769;n%20Plan%20de%20accio&#769;n%202022%20-%207662%20okkk.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Meta 1"/>
      <sheetName val="Meta 2"/>
      <sheetName val="Meta 3"/>
      <sheetName val="Meta 4"/>
      <sheetName val="1. Ind. PA - Direc. Estrat."/>
      <sheetName val="2. Ind PA - Gestión Tec."/>
      <sheetName val="Metas 1 PA proyecto"/>
      <sheetName val="Meta 1..n"/>
      <sheetName val="Metas 4 PA proyecto"/>
      <sheetName val="Metas 5 PA proyecto"/>
      <sheetName val="3. Ind PA - Talento H."/>
      <sheetName val="4. Ind PA - Planeación y "/>
      <sheetName val="5. Ind PA - Seg Eval. y C."/>
      <sheetName val="6. Ind PA - Gestión Doc"/>
      <sheetName val="7. Ind PA - GAyF"/>
      <sheetName val="8. Ind PA - CDI"/>
      <sheetName val="9. Ind PA - Contratación"/>
      <sheetName val="10. Ind PA - Atención Ciuda"/>
      <sheetName val="11. Ind PA - G. Jurídica"/>
      <sheetName val="Territorialización PA"/>
      <sheetName val="Instructivo"/>
      <sheetName val="Generalidades"/>
      <sheetName val="Hoja13"/>
      <sheetName val="Hoja1"/>
    </sheetNames>
    <sheetDataSet>
      <sheetData sheetId="0">
        <row r="34">
          <cell r="D34">
            <v>0.0128</v>
          </cell>
          <cell r="E34">
            <v>0.0128</v>
          </cell>
          <cell r="F34">
            <v>0.0144</v>
          </cell>
          <cell r="G34">
            <v>0.0128</v>
          </cell>
          <cell r="H34">
            <v>0.0128</v>
          </cell>
          <cell r="I34">
            <v>0.0144</v>
          </cell>
          <cell r="J34">
            <v>0.0128</v>
          </cell>
          <cell r="K34">
            <v>0.0128</v>
          </cell>
          <cell r="L34">
            <v>0.0144</v>
          </cell>
          <cell r="M34">
            <v>0.0128</v>
          </cell>
          <cell r="N34">
            <v>0.0128</v>
          </cell>
          <cell r="O34">
            <v>0.0144</v>
          </cell>
          <cell r="P34">
            <v>0.16</v>
          </cell>
        </row>
      </sheetData>
      <sheetData sheetId="1">
        <row r="34">
          <cell r="D34">
            <v>0.162</v>
          </cell>
          <cell r="E34">
            <v>0.058</v>
          </cell>
          <cell r="F34">
            <v>0.07800000000000001</v>
          </cell>
          <cell r="G34">
            <v>0.082</v>
          </cell>
          <cell r="H34">
            <v>0.082</v>
          </cell>
          <cell r="I34">
            <v>0.07800000000000001</v>
          </cell>
          <cell r="J34">
            <v>0.07800000000000001</v>
          </cell>
          <cell r="K34">
            <v>0.07600000000000001</v>
          </cell>
          <cell r="L34">
            <v>0.07600000000000001</v>
          </cell>
          <cell r="M34">
            <v>0.082</v>
          </cell>
          <cell r="N34">
            <v>0.084</v>
          </cell>
          <cell r="O34">
            <v>0.064</v>
          </cell>
          <cell r="P34">
            <v>1.0000000000000002</v>
          </cell>
        </row>
      </sheetData>
      <sheetData sheetId="2">
        <row r="34">
          <cell r="D34">
            <v>0.05666666666666667</v>
          </cell>
          <cell r="E34">
            <v>0.1</v>
          </cell>
          <cell r="F34">
            <v>0.08</v>
          </cell>
          <cell r="G34">
            <v>0.09083333333333335</v>
          </cell>
          <cell r="H34">
            <v>0.07666666666666666</v>
          </cell>
          <cell r="I34">
            <v>0.07666666666666666</v>
          </cell>
          <cell r="J34">
            <v>0.08916666666666667</v>
          </cell>
          <cell r="K34">
            <v>0.09833333333333333</v>
          </cell>
          <cell r="L34">
            <v>0.08</v>
          </cell>
          <cell r="M34">
            <v>0.0875</v>
          </cell>
          <cell r="N34">
            <v>0.08</v>
          </cell>
          <cell r="O34">
            <v>0.08416666666666667</v>
          </cell>
          <cell r="P34">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0.xml.rels><?xml version="1.0" encoding="utf-8" standalone="yes"?><Relationships xmlns="http://schemas.openxmlformats.org/package/2006/relationships"><Relationship Id="rId1" Type="http://schemas.openxmlformats.org/officeDocument/2006/relationships/comments" Target="../comments10.xml" /><Relationship Id="rId2" Type="http://schemas.openxmlformats.org/officeDocument/2006/relationships/vmlDrawing" Target="../drawings/vmlDrawing9.vml" /><Relationship Id="rId3" Type="http://schemas.openxmlformats.org/officeDocument/2006/relationships/drawing" Target="../drawings/drawing9.xml" /></Relationships>
</file>

<file path=xl/worksheets/_rels/sheet11.xml.rels><?xml version="1.0" encoding="utf-8" standalone="yes"?><Relationships xmlns="http://schemas.openxmlformats.org/package/2006/relationships"><Relationship Id="rId1" Type="http://schemas.openxmlformats.org/officeDocument/2006/relationships/comments" Target="../comments11.xml" /><Relationship Id="rId2" Type="http://schemas.openxmlformats.org/officeDocument/2006/relationships/vmlDrawing" Target="../drawings/vmlDrawing10.vml" /><Relationship Id="rId3" Type="http://schemas.openxmlformats.org/officeDocument/2006/relationships/drawing" Target="../drawings/drawing10.xml"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1.vml" /><Relationship Id="rId3" Type="http://schemas.openxmlformats.org/officeDocument/2006/relationships/drawing" Target="../drawings/drawing11.xml" /></Relationships>
</file>

<file path=xl/worksheets/_rels/sheet13.xml.rels><?xml version="1.0" encoding="utf-8" standalone="yes"?><Relationships xmlns="http://schemas.openxmlformats.org/package/2006/relationships"><Relationship Id="rId1" Type="http://schemas.openxmlformats.org/officeDocument/2006/relationships/comments" Target="../comments13.xml" /><Relationship Id="rId2" Type="http://schemas.openxmlformats.org/officeDocument/2006/relationships/vmlDrawing" Target="../drawings/vmlDrawing12.vml" /><Relationship Id="rId3" Type="http://schemas.openxmlformats.org/officeDocument/2006/relationships/drawing" Target="../drawings/drawing12.xml" /></Relationships>
</file>

<file path=xl/worksheets/_rels/sheet14.xml.rels><?xml version="1.0" encoding="utf-8" standalone="yes"?><Relationships xmlns="http://schemas.openxmlformats.org/package/2006/relationships"><Relationship Id="rId1" Type="http://schemas.openxmlformats.org/officeDocument/2006/relationships/comments" Target="../comments14.xml" /><Relationship Id="rId2" Type="http://schemas.openxmlformats.org/officeDocument/2006/relationships/vmlDrawing" Target="../drawings/vmlDrawing13.vml" /><Relationship Id="rId3" Type="http://schemas.openxmlformats.org/officeDocument/2006/relationships/drawing" Target="../drawings/drawing13.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14.vml" /><Relationship Id="rId3" Type="http://schemas.openxmlformats.org/officeDocument/2006/relationships/drawing" Target="../drawings/drawing14.xml" /></Relationships>
</file>

<file path=xl/worksheets/_rels/sheet16.xml.rels><?xml version="1.0" encoding="utf-8" standalone="yes"?><Relationships xmlns="http://schemas.openxmlformats.org/package/2006/relationships"><Relationship Id="rId1" Type="http://schemas.openxmlformats.org/officeDocument/2006/relationships/comments" Target="../comments16.xml" /><Relationship Id="rId2" Type="http://schemas.openxmlformats.org/officeDocument/2006/relationships/vmlDrawing" Target="../drawings/vmlDrawing15.vml" /><Relationship Id="rId3" Type="http://schemas.openxmlformats.org/officeDocument/2006/relationships/drawing" Target="../drawings/drawing15.xml" /></Relationships>
</file>

<file path=xl/worksheets/_rels/sheet17.xml.rels><?xml version="1.0" encoding="utf-8" standalone="yes"?><Relationships xmlns="http://schemas.openxmlformats.org/package/2006/relationships"><Relationship Id="rId1" Type="http://schemas.openxmlformats.org/officeDocument/2006/relationships/comments" Target="../comments17.xml" /><Relationship Id="rId2" Type="http://schemas.openxmlformats.org/officeDocument/2006/relationships/vmlDrawing" Target="../drawings/vmlDrawing16.vml" /><Relationship Id="rId3" Type="http://schemas.openxmlformats.org/officeDocument/2006/relationships/drawing" Target="../drawings/drawing16.xml" /></Relationships>
</file>

<file path=xl/worksheets/_rels/sheet18.xml.rels><?xml version="1.0" encoding="utf-8" standalone="yes"?><Relationships xmlns="http://schemas.openxmlformats.org/package/2006/relationships"><Relationship Id="rId1" Type="http://schemas.openxmlformats.org/officeDocument/2006/relationships/comments" Target="../comments18.xml" /><Relationship Id="rId2" Type="http://schemas.openxmlformats.org/officeDocument/2006/relationships/vmlDrawing" Target="../drawings/vmlDrawing17.vml" /><Relationship Id="rId3" Type="http://schemas.openxmlformats.org/officeDocument/2006/relationships/drawing" Target="../drawings/drawing17.xml" /></Relationships>
</file>

<file path=xl/worksheets/_rels/sheet19.xml.rels><?xml version="1.0" encoding="utf-8" standalone="yes"?><Relationships xmlns="http://schemas.openxmlformats.org/package/2006/relationships"><Relationship Id="rId1" Type="http://schemas.openxmlformats.org/officeDocument/2006/relationships/comments" Target="../comments19.xml" /><Relationship Id="rId2" Type="http://schemas.openxmlformats.org/officeDocument/2006/relationships/vmlDrawing" Target="../drawings/vmlDrawing18.vml" /><Relationship Id="rId3" Type="http://schemas.openxmlformats.org/officeDocument/2006/relationships/drawing" Target="../drawings/drawing18.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s>
</file>

<file path=xl/worksheets/_rels/sheet20.xml.rels><?xml version="1.0" encoding="utf-8" standalone="yes"?><Relationships xmlns="http://schemas.openxmlformats.org/package/2006/relationships"><Relationship Id="rId1" Type="http://schemas.openxmlformats.org/officeDocument/2006/relationships/comments" Target="../comments20.xml" /><Relationship Id="rId2" Type="http://schemas.openxmlformats.org/officeDocument/2006/relationships/vmlDrawing" Target="../drawings/vmlDrawing19.vml" /><Relationship Id="rId3" Type="http://schemas.openxmlformats.org/officeDocument/2006/relationships/drawing" Target="../drawings/drawing19.xml"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drawing" Target="../drawings/drawing2.xml"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drawing" Target="../drawings/drawing3.xml"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drawing" Target="../drawings/drawing4.xml"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drawing" Target="../drawings/drawing5.xml" /></Relationships>
</file>

<file path=xl/worksheets/_rels/sheet7.xml.rels><?xml version="1.0" encoding="utf-8" standalone="yes"?><Relationships xmlns="http://schemas.openxmlformats.org/package/2006/relationships"><Relationship Id="rId1" Type="http://schemas.openxmlformats.org/officeDocument/2006/relationships/comments" Target="../comments7.xml" /><Relationship Id="rId2" Type="http://schemas.openxmlformats.org/officeDocument/2006/relationships/vmlDrawing" Target="../drawings/vmlDrawing6.vml" /><Relationship Id="rId3" Type="http://schemas.openxmlformats.org/officeDocument/2006/relationships/drawing" Target="../drawings/drawing6.xml"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7.vml" /><Relationship Id="rId3" Type="http://schemas.openxmlformats.org/officeDocument/2006/relationships/drawing" Target="../drawings/drawing7.xml"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8.vml" /><Relationship Id="rId3"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sheetPr>
    <tabColor theme="7"/>
  </sheetPr>
  <dimension ref="A1:AJ27"/>
  <sheetViews>
    <sheetView zoomScale="150" zoomScaleNormal="150" zoomScalePageLayoutView="0" workbookViewId="0" topLeftCell="F1">
      <selection activeCell="AE7" sqref="AE7"/>
    </sheetView>
  </sheetViews>
  <sheetFormatPr defaultColWidth="11.421875" defaultRowHeight="15"/>
  <cols>
    <col min="1" max="1" width="12.8515625" style="0" bestFit="1" customWidth="1"/>
    <col min="2" max="2" width="10.8515625" style="321" customWidth="1"/>
    <col min="3" max="3" width="14.28125" style="337" bestFit="1" customWidth="1"/>
    <col min="4" max="4" width="13.140625" style="337" customWidth="1"/>
    <col min="5" max="5" width="14.28125" style="337" bestFit="1" customWidth="1"/>
    <col min="6" max="6" width="13.140625" style="337" customWidth="1"/>
    <col min="7" max="9" width="14.28125" style="337" bestFit="1" customWidth="1"/>
    <col min="10" max="10" width="15.28125" style="337" customWidth="1"/>
    <col min="11" max="26" width="13.140625" style="0" hidden="1" customWidth="1"/>
    <col min="27" max="28" width="14.421875" style="0" bestFit="1" customWidth="1"/>
    <col min="29" max="30" width="9.140625" style="0" customWidth="1"/>
    <col min="31" max="31" width="14.421875" style="337" bestFit="1" customWidth="1"/>
    <col min="32" max="32" width="14.28125" style="0" bestFit="1" customWidth="1"/>
  </cols>
  <sheetData>
    <row r="1" ht="15">
      <c r="B1" s="321" t="s">
        <v>768</v>
      </c>
    </row>
    <row r="2" spans="2:31" s="340" customFormat="1" ht="15">
      <c r="B2" s="387" t="s">
        <v>766</v>
      </c>
      <c r="C2" s="385" t="s">
        <v>39</v>
      </c>
      <c r="D2" s="385"/>
      <c r="E2" s="385" t="s">
        <v>40</v>
      </c>
      <c r="F2" s="385"/>
      <c r="G2" s="385" t="s">
        <v>41</v>
      </c>
      <c r="H2" s="385"/>
      <c r="I2" s="385" t="s">
        <v>42</v>
      </c>
      <c r="J2" s="385"/>
      <c r="K2" s="385" t="s">
        <v>43</v>
      </c>
      <c r="L2" s="385"/>
      <c r="M2" s="385" t="s">
        <v>44</v>
      </c>
      <c r="N2" s="385"/>
      <c r="O2" s="385" t="s">
        <v>45</v>
      </c>
      <c r="P2" s="385"/>
      <c r="Q2" s="385" t="s">
        <v>46</v>
      </c>
      <c r="R2" s="385"/>
      <c r="S2" s="385" t="s">
        <v>47</v>
      </c>
      <c r="T2" s="385"/>
      <c r="U2" s="385" t="s">
        <v>48</v>
      </c>
      <c r="V2" s="385"/>
      <c r="W2" s="385" t="s">
        <v>49</v>
      </c>
      <c r="X2" s="385"/>
      <c r="Y2" s="385" t="s">
        <v>50</v>
      </c>
      <c r="Z2" s="385"/>
      <c r="AA2" s="386" t="s">
        <v>63</v>
      </c>
      <c r="AB2" s="386"/>
      <c r="AE2" s="352"/>
    </row>
    <row r="3" spans="2:31" s="340" customFormat="1" ht="15">
      <c r="B3" s="387"/>
      <c r="C3" s="341" t="s">
        <v>383</v>
      </c>
      <c r="D3" s="341" t="s">
        <v>767</v>
      </c>
      <c r="E3" s="341" t="s">
        <v>383</v>
      </c>
      <c r="F3" s="341" t="s">
        <v>767</v>
      </c>
      <c r="G3" s="341" t="s">
        <v>383</v>
      </c>
      <c r="H3" s="341" t="s">
        <v>767</v>
      </c>
      <c r="I3" s="341" t="s">
        <v>383</v>
      </c>
      <c r="J3" s="341" t="s">
        <v>767</v>
      </c>
      <c r="K3" s="341" t="s">
        <v>383</v>
      </c>
      <c r="L3" s="341" t="s">
        <v>767</v>
      </c>
      <c r="M3" s="341" t="s">
        <v>383</v>
      </c>
      <c r="N3" s="341" t="s">
        <v>767</v>
      </c>
      <c r="O3" s="341" t="s">
        <v>383</v>
      </c>
      <c r="P3" s="341" t="s">
        <v>767</v>
      </c>
      <c r="Q3" s="341" t="s">
        <v>383</v>
      </c>
      <c r="R3" s="341" t="s">
        <v>767</v>
      </c>
      <c r="S3" s="341" t="s">
        <v>383</v>
      </c>
      <c r="T3" s="341" t="s">
        <v>767</v>
      </c>
      <c r="U3" s="341" t="s">
        <v>383</v>
      </c>
      <c r="V3" s="341" t="s">
        <v>767</v>
      </c>
      <c r="W3" s="341" t="s">
        <v>383</v>
      </c>
      <c r="X3" s="341" t="s">
        <v>767</v>
      </c>
      <c r="Y3" s="341" t="s">
        <v>383</v>
      </c>
      <c r="Z3" s="341" t="s">
        <v>767</v>
      </c>
      <c r="AA3" s="348" t="s">
        <v>383</v>
      </c>
      <c r="AB3" s="348" t="s">
        <v>767</v>
      </c>
      <c r="AE3" s="352"/>
    </row>
    <row r="4" spans="1:31" ht="15">
      <c r="A4">
        <v>1198841051</v>
      </c>
      <c r="B4" s="342">
        <v>1</v>
      </c>
      <c r="C4" s="338">
        <v>941933351</v>
      </c>
      <c r="D4" s="338">
        <v>0</v>
      </c>
      <c r="E4" s="338">
        <f>976222464-C4</f>
        <v>34289113</v>
      </c>
      <c r="F4" s="338">
        <f>49316559-D4</f>
        <v>49316559</v>
      </c>
      <c r="G4" s="338">
        <f>960883464-C4-E4</f>
        <v>-15339000</v>
      </c>
      <c r="H4" s="338">
        <f>173274798-D4-F4</f>
        <v>123958239</v>
      </c>
      <c r="I4" s="360">
        <f>960883464-C4-E4-G4</f>
        <v>0</v>
      </c>
      <c r="J4" s="338">
        <f>260575592-D4-F4-H4</f>
        <v>87300794</v>
      </c>
      <c r="K4" s="339"/>
      <c r="L4" s="339"/>
      <c r="M4" s="339"/>
      <c r="N4" s="339"/>
      <c r="O4" s="339"/>
      <c r="P4" s="339"/>
      <c r="Q4" s="339"/>
      <c r="R4" s="339"/>
      <c r="S4" s="339"/>
      <c r="T4" s="339"/>
      <c r="U4" s="339"/>
      <c r="V4" s="339"/>
      <c r="W4" s="339"/>
      <c r="X4" s="339"/>
      <c r="Y4" s="339"/>
      <c r="Z4" s="339"/>
      <c r="AA4" s="349">
        <f aca="true" t="shared" si="0" ref="AA4:AB7">+C4+E4+G4+I4+O4+Q4+S4+U4+W4+Y4</f>
        <v>960883464</v>
      </c>
      <c r="AB4" s="349">
        <f t="shared" si="0"/>
        <v>260575592</v>
      </c>
      <c r="AC4" s="353">
        <f>+AB4/AA4</f>
        <v>0.27118334508043945</v>
      </c>
      <c r="AE4" s="337">
        <v>260575592</v>
      </c>
    </row>
    <row r="5" spans="2:31" ht="15">
      <c r="B5" s="342">
        <v>2</v>
      </c>
      <c r="C5" s="338">
        <v>6522682969</v>
      </c>
      <c r="D5" s="338">
        <v>0</v>
      </c>
      <c r="E5" s="338">
        <f>6522682969-C5</f>
        <v>0</v>
      </c>
      <c r="F5" s="338">
        <f>360942869-D5</f>
        <v>360942869</v>
      </c>
      <c r="G5" s="338">
        <f>6461751832-C5-E5</f>
        <v>-60931137</v>
      </c>
      <c r="H5" s="338">
        <f>943795568-D5-F5</f>
        <v>582852699</v>
      </c>
      <c r="I5" s="338">
        <f>6412359832-C5-E5-G5</f>
        <v>-49392000</v>
      </c>
      <c r="J5" s="338">
        <f>1499540968-D5-F5-H5</f>
        <v>555745400</v>
      </c>
      <c r="K5" s="339"/>
      <c r="L5" s="339"/>
      <c r="M5" s="339"/>
      <c r="N5" s="339"/>
      <c r="O5" s="339"/>
      <c r="P5" s="339"/>
      <c r="Q5" s="339"/>
      <c r="R5" s="339"/>
      <c r="S5" s="339"/>
      <c r="T5" s="339"/>
      <c r="U5" s="339"/>
      <c r="V5" s="339"/>
      <c r="W5" s="339"/>
      <c r="X5" s="339"/>
      <c r="Y5" s="339"/>
      <c r="Z5" s="339"/>
      <c r="AA5" s="349">
        <f t="shared" si="0"/>
        <v>6412359832</v>
      </c>
      <c r="AB5" s="349">
        <f t="shared" si="0"/>
        <v>1499540968</v>
      </c>
      <c r="AC5" s="353">
        <f>+AB5/AA5</f>
        <v>0.23385165637722746</v>
      </c>
      <c r="AE5" s="337">
        <v>1499540968</v>
      </c>
    </row>
    <row r="6" spans="2:31" ht="15">
      <c r="B6" s="342">
        <v>3</v>
      </c>
      <c r="C6" s="338">
        <v>1373622666</v>
      </c>
      <c r="D6" s="338">
        <v>0</v>
      </c>
      <c r="E6" s="338">
        <f>1373622666-C6</f>
        <v>0</v>
      </c>
      <c r="F6" s="338">
        <f>74577632-D6</f>
        <v>74577632</v>
      </c>
      <c r="G6" s="338">
        <f>1353521499-C6-E6</f>
        <v>-20101167</v>
      </c>
      <c r="H6" s="338">
        <f>190867632-D6-F6</f>
        <v>116290000</v>
      </c>
      <c r="I6" s="338">
        <f>1353521499-C6-E6-G6</f>
        <v>0</v>
      </c>
      <c r="J6" s="338">
        <f>307157632-D6-F6-H6</f>
        <v>116290000</v>
      </c>
      <c r="K6" s="339"/>
      <c r="L6" s="339"/>
      <c r="M6" s="339"/>
      <c r="N6" s="339"/>
      <c r="O6" s="339"/>
      <c r="P6" s="339"/>
      <c r="Q6" s="339"/>
      <c r="R6" s="339"/>
      <c r="S6" s="339"/>
      <c r="T6" s="339"/>
      <c r="U6" s="339"/>
      <c r="V6" s="339"/>
      <c r="W6" s="339"/>
      <c r="X6" s="339"/>
      <c r="Y6" s="339"/>
      <c r="Z6" s="339"/>
      <c r="AA6" s="349">
        <f t="shared" si="0"/>
        <v>1353521499</v>
      </c>
      <c r="AB6" s="349">
        <f t="shared" si="0"/>
        <v>307157632</v>
      </c>
      <c r="AC6" s="353">
        <f>+AB6/AA6</f>
        <v>0.2269322151343235</v>
      </c>
      <c r="AE6" s="337">
        <v>307157632</v>
      </c>
    </row>
    <row r="7" spans="2:36" ht="15">
      <c r="B7" s="342">
        <v>4</v>
      </c>
      <c r="C7" s="338">
        <v>683555832</v>
      </c>
      <c r="D7" s="338">
        <v>0</v>
      </c>
      <c r="E7" s="338">
        <f>683555832-C7</f>
        <v>0</v>
      </c>
      <c r="F7" s="338">
        <f>26927734-D7</f>
        <v>26927734</v>
      </c>
      <c r="G7" s="338">
        <f>704106650-C7-E7</f>
        <v>20550818</v>
      </c>
      <c r="H7" s="338">
        <f>86812734-D7-F7</f>
        <v>59885000</v>
      </c>
      <c r="I7" s="338">
        <f>718962890-C7-E7-G7</f>
        <v>14856240</v>
      </c>
      <c r="J7" s="338">
        <f>142397734-D7-F7-H7</f>
        <v>55585000</v>
      </c>
      <c r="K7" s="339"/>
      <c r="L7" s="339"/>
      <c r="M7" s="339"/>
      <c r="N7" s="339"/>
      <c r="O7" s="339"/>
      <c r="P7" s="339"/>
      <c r="Q7" s="339"/>
      <c r="R7" s="339"/>
      <c r="S7" s="339"/>
      <c r="T7" s="339"/>
      <c r="U7" s="339"/>
      <c r="V7" s="339"/>
      <c r="W7" s="339"/>
      <c r="X7" s="339"/>
      <c r="Y7" s="339"/>
      <c r="Z7" s="339"/>
      <c r="AA7" s="349">
        <f t="shared" si="0"/>
        <v>718962890</v>
      </c>
      <c r="AB7" s="349">
        <f t="shared" si="0"/>
        <v>142397734</v>
      </c>
      <c r="AC7" s="353">
        <f>+AB7/AA7</f>
        <v>0.198059922119207</v>
      </c>
      <c r="AE7" s="337">
        <v>142397734</v>
      </c>
      <c r="AG7">
        <v>2020</v>
      </c>
      <c r="AH7">
        <v>2021</v>
      </c>
      <c r="AI7">
        <v>2022</v>
      </c>
      <c r="AJ7">
        <v>2023</v>
      </c>
    </row>
    <row r="8" spans="2:36" s="340" customFormat="1" ht="15">
      <c r="B8" s="343" t="s">
        <v>8</v>
      </c>
      <c r="C8" s="341">
        <f aca="true" t="shared" si="1" ref="C8:AB8">SUM(C4:C7)</f>
        <v>9521794818</v>
      </c>
      <c r="D8" s="341">
        <f t="shared" si="1"/>
        <v>0</v>
      </c>
      <c r="E8" s="341">
        <f t="shared" si="1"/>
        <v>34289113</v>
      </c>
      <c r="F8" s="341">
        <f t="shared" si="1"/>
        <v>511764794</v>
      </c>
      <c r="G8" s="341">
        <f t="shared" si="1"/>
        <v>-75820486</v>
      </c>
      <c r="H8" s="341">
        <f t="shared" si="1"/>
        <v>882985938</v>
      </c>
      <c r="I8" s="341">
        <f t="shared" si="1"/>
        <v>-34535760</v>
      </c>
      <c r="J8" s="341">
        <f t="shared" si="1"/>
        <v>814921194</v>
      </c>
      <c r="K8" s="341">
        <f t="shared" si="1"/>
        <v>0</v>
      </c>
      <c r="L8" s="341">
        <f t="shared" si="1"/>
        <v>0</v>
      </c>
      <c r="M8" s="341">
        <f t="shared" si="1"/>
        <v>0</v>
      </c>
      <c r="N8" s="341">
        <f t="shared" si="1"/>
        <v>0</v>
      </c>
      <c r="O8" s="341">
        <f t="shared" si="1"/>
        <v>0</v>
      </c>
      <c r="P8" s="341">
        <f t="shared" si="1"/>
        <v>0</v>
      </c>
      <c r="Q8" s="341">
        <f t="shared" si="1"/>
        <v>0</v>
      </c>
      <c r="R8" s="341">
        <f t="shared" si="1"/>
        <v>0</v>
      </c>
      <c r="S8" s="341">
        <f t="shared" si="1"/>
        <v>0</v>
      </c>
      <c r="T8" s="341">
        <f t="shared" si="1"/>
        <v>0</v>
      </c>
      <c r="U8" s="341">
        <f t="shared" si="1"/>
        <v>0</v>
      </c>
      <c r="V8" s="341">
        <f t="shared" si="1"/>
        <v>0</v>
      </c>
      <c r="W8" s="341">
        <f t="shared" si="1"/>
        <v>0</v>
      </c>
      <c r="X8" s="341">
        <f t="shared" si="1"/>
        <v>0</v>
      </c>
      <c r="Y8" s="341">
        <f t="shared" si="1"/>
        <v>0</v>
      </c>
      <c r="Z8" s="341">
        <f t="shared" si="1"/>
        <v>0</v>
      </c>
      <c r="AA8" s="348">
        <f t="shared" si="1"/>
        <v>9445727685</v>
      </c>
      <c r="AB8" s="348">
        <f t="shared" si="1"/>
        <v>2209671926</v>
      </c>
      <c r="AC8" s="353">
        <f>+AB8/AA8</f>
        <v>0.2339334776196229</v>
      </c>
      <c r="AE8" s="352"/>
      <c r="AF8" s="340" t="s">
        <v>863</v>
      </c>
      <c r="AG8" s="377">
        <v>0.1</v>
      </c>
      <c r="AH8" s="377">
        <v>0.35</v>
      </c>
      <c r="AI8" s="377">
        <v>0.6</v>
      </c>
      <c r="AJ8" s="377">
        <v>0.85</v>
      </c>
    </row>
    <row r="9" spans="27:36" ht="15">
      <c r="AA9" s="351">
        <v>9445727685</v>
      </c>
      <c r="AB9" s="351">
        <v>2209671926</v>
      </c>
      <c r="AG9" s="378">
        <v>0.1</v>
      </c>
      <c r="AH9" s="378">
        <v>0.35</v>
      </c>
      <c r="AI9" s="378">
        <v>0.6</v>
      </c>
      <c r="AJ9" s="378">
        <v>0.85</v>
      </c>
    </row>
    <row r="10" spans="2:36" ht="15">
      <c r="B10" s="321" t="s">
        <v>769</v>
      </c>
      <c r="AA10" s="350"/>
      <c r="AB10" s="350"/>
      <c r="AF10" s="381" t="s">
        <v>862</v>
      </c>
      <c r="AG10" s="380">
        <f>+AG9</f>
        <v>0.1</v>
      </c>
      <c r="AH10" s="379">
        <f>+AH9-AG9</f>
        <v>0.24999999999999997</v>
      </c>
      <c r="AI10" s="379">
        <f>+AI9-AH9</f>
        <v>0.25</v>
      </c>
      <c r="AJ10" s="379">
        <f>+AJ9-AI9</f>
        <v>0.25</v>
      </c>
    </row>
    <row r="11" spans="2:35" s="340" customFormat="1" ht="15">
      <c r="B11" s="387" t="s">
        <v>766</v>
      </c>
      <c r="C11" s="385" t="s">
        <v>39</v>
      </c>
      <c r="D11" s="385"/>
      <c r="E11" s="385" t="s">
        <v>40</v>
      </c>
      <c r="F11" s="385"/>
      <c r="G11" s="385" t="s">
        <v>41</v>
      </c>
      <c r="H11" s="385"/>
      <c r="I11" s="385" t="s">
        <v>42</v>
      </c>
      <c r="J11" s="385"/>
      <c r="K11" s="385" t="s">
        <v>43</v>
      </c>
      <c r="L11" s="385"/>
      <c r="M11" s="385" t="s">
        <v>44</v>
      </c>
      <c r="N11" s="385"/>
      <c r="O11" s="385" t="s">
        <v>45</v>
      </c>
      <c r="P11" s="385"/>
      <c r="Q11" s="385" t="s">
        <v>46</v>
      </c>
      <c r="R11" s="385"/>
      <c r="S11" s="385" t="s">
        <v>47</v>
      </c>
      <c r="T11" s="385"/>
      <c r="U11" s="385" t="s">
        <v>48</v>
      </c>
      <c r="V11" s="385"/>
      <c r="W11" s="385" t="s">
        <v>49</v>
      </c>
      <c r="X11" s="385"/>
      <c r="Y11" s="385" t="s">
        <v>50</v>
      </c>
      <c r="Z11" s="385"/>
      <c r="AA11" s="386" t="s">
        <v>63</v>
      </c>
      <c r="AB11" s="386"/>
      <c r="AE11" s="352"/>
      <c r="AI11" s="377">
        <v>0.41</v>
      </c>
    </row>
    <row r="12" spans="2:36" s="340" customFormat="1" ht="15">
      <c r="B12" s="387"/>
      <c r="C12" s="341" t="s">
        <v>770</v>
      </c>
      <c r="D12" s="341" t="s">
        <v>767</v>
      </c>
      <c r="E12" s="341" t="s">
        <v>770</v>
      </c>
      <c r="F12" s="341" t="s">
        <v>767</v>
      </c>
      <c r="G12" s="341" t="s">
        <v>770</v>
      </c>
      <c r="H12" s="341" t="s">
        <v>767</v>
      </c>
      <c r="I12" s="341" t="s">
        <v>770</v>
      </c>
      <c r="J12" s="341" t="s">
        <v>767</v>
      </c>
      <c r="K12" s="341" t="s">
        <v>383</v>
      </c>
      <c r="L12" s="341" t="s">
        <v>767</v>
      </c>
      <c r="M12" s="341" t="s">
        <v>383</v>
      </c>
      <c r="N12" s="341" t="s">
        <v>767</v>
      </c>
      <c r="O12" s="341" t="s">
        <v>383</v>
      </c>
      <c r="P12" s="341" t="s">
        <v>767</v>
      </c>
      <c r="Q12" s="341" t="s">
        <v>383</v>
      </c>
      <c r="R12" s="341" t="s">
        <v>767</v>
      </c>
      <c r="S12" s="341" t="s">
        <v>383</v>
      </c>
      <c r="T12" s="341" t="s">
        <v>767</v>
      </c>
      <c r="U12" s="341" t="s">
        <v>383</v>
      </c>
      <c r="V12" s="341" t="s">
        <v>767</v>
      </c>
      <c r="W12" s="341" t="s">
        <v>383</v>
      </c>
      <c r="X12" s="341" t="s">
        <v>767</v>
      </c>
      <c r="Y12" s="341" t="s">
        <v>383</v>
      </c>
      <c r="Z12" s="341" t="s">
        <v>767</v>
      </c>
      <c r="AA12" s="348" t="s">
        <v>771</v>
      </c>
      <c r="AB12" s="348" t="s">
        <v>767</v>
      </c>
      <c r="AE12" s="352"/>
      <c r="AI12" s="382">
        <f>+AI11-AH8</f>
        <v>0.06</v>
      </c>
      <c r="AJ12" s="383" t="s">
        <v>864</v>
      </c>
    </row>
    <row r="13" spans="1:28" ht="15">
      <c r="A13" s="338">
        <v>730135274</v>
      </c>
      <c r="B13" s="342">
        <v>1</v>
      </c>
      <c r="C13" s="338"/>
      <c r="D13" s="338">
        <v>3219066</v>
      </c>
      <c r="E13" s="338"/>
      <c r="F13" s="338">
        <f>3219066-D13</f>
        <v>0</v>
      </c>
      <c r="G13" s="338">
        <f>9000000-C13-E13</f>
        <v>9000000</v>
      </c>
      <c r="H13" s="338">
        <f>293876890-D13-F13</f>
        <v>290657824</v>
      </c>
      <c r="I13" s="338">
        <f>9000000-C13-E13-G13</f>
        <v>0</v>
      </c>
      <c r="J13" s="338">
        <f>296262090-D13-F13-H13</f>
        <v>2385200</v>
      </c>
      <c r="K13" s="339"/>
      <c r="L13" s="339"/>
      <c r="M13" s="339"/>
      <c r="N13" s="339"/>
      <c r="O13" s="339"/>
      <c r="P13" s="339"/>
      <c r="Q13" s="339"/>
      <c r="R13" s="339"/>
      <c r="S13" s="339"/>
      <c r="T13" s="339"/>
      <c r="U13" s="339"/>
      <c r="V13" s="339"/>
      <c r="W13" s="339"/>
      <c r="X13" s="339"/>
      <c r="Y13" s="339"/>
      <c r="Z13" s="339"/>
      <c r="AA13" s="349">
        <f>+A13-C13-E13-G13-I13</f>
        <v>721135274</v>
      </c>
      <c r="AB13" s="349">
        <f>+D13+F13+H13+J13+P13+R13+T13+V13+X13+Z13</f>
        <v>296262090</v>
      </c>
    </row>
    <row r="14" spans="1:28" ht="15">
      <c r="A14" s="338">
        <v>37857500</v>
      </c>
      <c r="B14" s="342">
        <v>2</v>
      </c>
      <c r="C14" s="338"/>
      <c r="D14" s="338">
        <v>13682500</v>
      </c>
      <c r="E14" s="345">
        <v>15600000</v>
      </c>
      <c r="F14" s="338">
        <f>13682500-D14</f>
        <v>0</v>
      </c>
      <c r="G14" s="338">
        <f>16175000-C14-E14</f>
        <v>575000</v>
      </c>
      <c r="H14" s="338">
        <f>13682500-D14-F14</f>
        <v>0</v>
      </c>
      <c r="I14" s="338">
        <f>24175000-C14-E14-G14</f>
        <v>8000000</v>
      </c>
      <c r="J14" s="338">
        <f>13682500-D14-F14-H14</f>
        <v>0</v>
      </c>
      <c r="K14" s="339"/>
      <c r="L14" s="339"/>
      <c r="M14" s="339"/>
      <c r="N14" s="339"/>
      <c r="O14" s="339"/>
      <c r="P14" s="339"/>
      <c r="Q14" s="339"/>
      <c r="R14" s="339"/>
      <c r="S14" s="339"/>
      <c r="T14" s="339"/>
      <c r="U14" s="339"/>
      <c r="V14" s="339"/>
      <c r="W14" s="339"/>
      <c r="X14" s="339"/>
      <c r="Y14" s="339"/>
      <c r="Z14" s="339"/>
      <c r="AA14" s="349">
        <f>+A14-C14-E14-G14-I14</f>
        <v>13682500</v>
      </c>
      <c r="AB14" s="349">
        <f>+D14+F14+H14+J14+P14+R14+T14+V14+X14+Z14</f>
        <v>13682500</v>
      </c>
    </row>
    <row r="15" spans="1:28" ht="15">
      <c r="A15" s="338">
        <v>0</v>
      </c>
      <c r="B15" s="342">
        <v>3</v>
      </c>
      <c r="C15" s="338"/>
      <c r="D15" s="338">
        <v>0</v>
      </c>
      <c r="E15" s="338"/>
      <c r="F15" s="338">
        <f>0-D15</f>
        <v>0</v>
      </c>
      <c r="G15" s="338">
        <f>0-C15-E15</f>
        <v>0</v>
      </c>
      <c r="H15" s="338">
        <f>0-D15-F15</f>
        <v>0</v>
      </c>
      <c r="I15" s="338">
        <f>0-C15-E15-G15</f>
        <v>0</v>
      </c>
      <c r="J15" s="338">
        <f>0-D15-F15-H15</f>
        <v>0</v>
      </c>
      <c r="K15" s="339"/>
      <c r="L15" s="339"/>
      <c r="M15" s="339"/>
      <c r="N15" s="339"/>
      <c r="O15" s="339"/>
      <c r="P15" s="339"/>
      <c r="Q15" s="339"/>
      <c r="R15" s="339"/>
      <c r="S15" s="339"/>
      <c r="T15" s="339"/>
      <c r="U15" s="339"/>
      <c r="V15" s="339"/>
      <c r="W15" s="339"/>
      <c r="X15" s="339"/>
      <c r="Y15" s="339"/>
      <c r="Z15" s="339"/>
      <c r="AA15" s="349">
        <f>+A15-C15-E15-G15-I15</f>
        <v>0</v>
      </c>
      <c r="AB15" s="349">
        <f>+D15+F15+H15+J15+P15+R15+T15+V15+X15+Z15</f>
        <v>0</v>
      </c>
    </row>
    <row r="16" spans="1:28" ht="15">
      <c r="A16" s="338">
        <v>2200000</v>
      </c>
      <c r="B16" s="342">
        <v>4</v>
      </c>
      <c r="C16" s="338"/>
      <c r="D16" s="338">
        <v>0</v>
      </c>
      <c r="E16" s="338"/>
      <c r="F16" s="338">
        <f>0-D16</f>
        <v>0</v>
      </c>
      <c r="G16" s="338">
        <f>0-C16-E16</f>
        <v>0</v>
      </c>
      <c r="H16" s="338">
        <f>0-D16-F16</f>
        <v>0</v>
      </c>
      <c r="I16" s="338">
        <f>2200000-C16-E16-G16</f>
        <v>2200000</v>
      </c>
      <c r="J16" s="338">
        <f>0-D16-F16-H16</f>
        <v>0</v>
      </c>
      <c r="K16" s="339"/>
      <c r="L16" s="339"/>
      <c r="M16" s="339"/>
      <c r="N16" s="339"/>
      <c r="O16" s="339"/>
      <c r="P16" s="339"/>
      <c r="Q16" s="339"/>
      <c r="R16" s="339"/>
      <c r="S16" s="339"/>
      <c r="T16" s="339"/>
      <c r="U16" s="339"/>
      <c r="V16" s="339"/>
      <c r="W16" s="339"/>
      <c r="X16" s="339"/>
      <c r="Y16" s="339"/>
      <c r="Z16" s="339"/>
      <c r="AA16" s="349">
        <f>+A16-C16-E16-G16-I16</f>
        <v>0</v>
      </c>
      <c r="AB16" s="349">
        <f>+D16+F16+H16+J16+P16+R16+T16+V16+X16+Z16</f>
        <v>0</v>
      </c>
    </row>
    <row r="17" spans="1:31" s="340" customFormat="1" ht="15">
      <c r="A17" s="344">
        <f>SUM(A13:A16)</f>
        <v>770192774</v>
      </c>
      <c r="B17" s="343" t="s">
        <v>8</v>
      </c>
      <c r="C17" s="341">
        <f aca="true" t="shared" si="2" ref="C17:AB17">SUM(C13:C16)</f>
        <v>0</v>
      </c>
      <c r="D17" s="341">
        <f t="shared" si="2"/>
        <v>16901566</v>
      </c>
      <c r="E17" s="341">
        <f t="shared" si="2"/>
        <v>15600000</v>
      </c>
      <c r="F17" s="341">
        <f t="shared" si="2"/>
        <v>0</v>
      </c>
      <c r="G17" s="341">
        <f t="shared" si="2"/>
        <v>9575000</v>
      </c>
      <c r="H17" s="341">
        <f t="shared" si="2"/>
        <v>290657824</v>
      </c>
      <c r="I17" s="341">
        <f t="shared" si="2"/>
        <v>10200000</v>
      </c>
      <c r="J17" s="341">
        <f t="shared" si="2"/>
        <v>2385200</v>
      </c>
      <c r="K17" s="341">
        <f t="shared" si="2"/>
        <v>0</v>
      </c>
      <c r="L17" s="341">
        <f t="shared" si="2"/>
        <v>0</v>
      </c>
      <c r="M17" s="341">
        <f t="shared" si="2"/>
        <v>0</v>
      </c>
      <c r="N17" s="341">
        <f t="shared" si="2"/>
        <v>0</v>
      </c>
      <c r="O17" s="341">
        <f t="shared" si="2"/>
        <v>0</v>
      </c>
      <c r="P17" s="341">
        <f t="shared" si="2"/>
        <v>0</v>
      </c>
      <c r="Q17" s="341">
        <f t="shared" si="2"/>
        <v>0</v>
      </c>
      <c r="R17" s="341">
        <f t="shared" si="2"/>
        <v>0</v>
      </c>
      <c r="S17" s="341">
        <f t="shared" si="2"/>
        <v>0</v>
      </c>
      <c r="T17" s="341">
        <f t="shared" si="2"/>
        <v>0</v>
      </c>
      <c r="U17" s="341">
        <f t="shared" si="2"/>
        <v>0</v>
      </c>
      <c r="V17" s="341">
        <f t="shared" si="2"/>
        <v>0</v>
      </c>
      <c r="W17" s="341">
        <f t="shared" si="2"/>
        <v>0</v>
      </c>
      <c r="X17" s="341">
        <f t="shared" si="2"/>
        <v>0</v>
      </c>
      <c r="Y17" s="341">
        <f t="shared" si="2"/>
        <v>0</v>
      </c>
      <c r="Z17" s="341">
        <f t="shared" si="2"/>
        <v>0</v>
      </c>
      <c r="AA17" s="348">
        <f t="shared" si="2"/>
        <v>734817774</v>
      </c>
      <c r="AB17" s="348">
        <f t="shared" si="2"/>
        <v>309944590</v>
      </c>
      <c r="AE17" s="352"/>
    </row>
    <row r="18" spans="1:28" ht="15">
      <c r="A18">
        <v>770192774</v>
      </c>
      <c r="AA18">
        <v>734817774</v>
      </c>
      <c r="AB18">
        <v>309944590</v>
      </c>
    </row>
    <row r="26" spans="2:3" ht="15">
      <c r="B26" s="321" t="s">
        <v>774</v>
      </c>
      <c r="C26" s="355" t="s">
        <v>772</v>
      </c>
    </row>
    <row r="27" spans="2:3" ht="15">
      <c r="B27" s="321" t="s">
        <v>383</v>
      </c>
      <c r="C27" s="355" t="s">
        <v>773</v>
      </c>
    </row>
  </sheetData>
  <sheetProtection/>
  <mergeCells count="28">
    <mergeCell ref="Q11:R11"/>
    <mergeCell ref="S11:T11"/>
    <mergeCell ref="U11:V11"/>
    <mergeCell ref="W11:X11"/>
    <mergeCell ref="Y11:Z11"/>
    <mergeCell ref="AA11:AB11"/>
    <mergeCell ref="AA2:AB2"/>
    <mergeCell ref="B2:B3"/>
    <mergeCell ref="B11:B12"/>
    <mergeCell ref="C11:D11"/>
    <mergeCell ref="E11:F11"/>
    <mergeCell ref="G11:H11"/>
    <mergeCell ref="I11:J11"/>
    <mergeCell ref="K11:L11"/>
    <mergeCell ref="M11:N11"/>
    <mergeCell ref="O11:P11"/>
    <mergeCell ref="O2:P2"/>
    <mergeCell ref="Q2:R2"/>
    <mergeCell ref="S2:T2"/>
    <mergeCell ref="U2:V2"/>
    <mergeCell ref="W2:X2"/>
    <mergeCell ref="Y2:Z2"/>
    <mergeCell ref="C2:D2"/>
    <mergeCell ref="E2:F2"/>
    <mergeCell ref="G2:H2"/>
    <mergeCell ref="I2:J2"/>
    <mergeCell ref="K2:L2"/>
    <mergeCell ref="M2:N2"/>
  </mergeCells>
  <printOptions/>
  <pageMargins left="0.75" right="0.75" top="1" bottom="1" header="0.3" footer="0.3"/>
  <pageSetup orientation="portrait" paperSize="3"/>
</worksheet>
</file>

<file path=xl/worksheets/sheet10.xml><?xml version="1.0" encoding="utf-8"?>
<worksheet xmlns="http://schemas.openxmlformats.org/spreadsheetml/2006/main" xmlns:r="http://schemas.openxmlformats.org/officeDocument/2006/relationships">
  <sheetPr>
    <tabColor theme="9"/>
  </sheetPr>
  <dimension ref="A1:AX20"/>
  <sheetViews>
    <sheetView zoomScale="84" zoomScaleNormal="84" zoomScalePageLayoutView="0" workbookViewId="0" topLeftCell="K16">
      <selection activeCell="AZ13" sqref="AZ13"/>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2.8515625" style="113" customWidth="1"/>
    <col min="49"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234" customHeight="1">
      <c r="A13" s="126"/>
      <c r="B13" s="126"/>
      <c r="C13" s="126"/>
      <c r="D13" s="126"/>
      <c r="E13" s="126"/>
      <c r="F13" s="244"/>
      <c r="G13" s="228" t="s">
        <v>450</v>
      </c>
      <c r="H13" s="261" t="s">
        <v>412</v>
      </c>
      <c r="I13" s="228" t="s">
        <v>451</v>
      </c>
      <c r="J13" s="228" t="s">
        <v>452</v>
      </c>
      <c r="K13" s="228" t="s">
        <v>453</v>
      </c>
      <c r="L13" s="231" t="s">
        <v>412</v>
      </c>
      <c r="M13" s="255" t="s">
        <v>433</v>
      </c>
      <c r="N13" s="228" t="s">
        <v>559</v>
      </c>
      <c r="O13" s="232"/>
      <c r="P13" s="232"/>
      <c r="Q13" s="232">
        <v>1</v>
      </c>
      <c r="R13" s="232"/>
      <c r="S13" s="232"/>
      <c r="T13" s="126" t="s">
        <v>434</v>
      </c>
      <c r="U13" s="228" t="s">
        <v>454</v>
      </c>
      <c r="V13" s="248"/>
      <c r="W13" s="248"/>
      <c r="X13" s="248">
        <v>0</v>
      </c>
      <c r="Y13" s="248"/>
      <c r="Z13" s="248"/>
      <c r="AA13" s="248">
        <v>0.8</v>
      </c>
      <c r="AB13" s="248"/>
      <c r="AC13" s="248"/>
      <c r="AD13" s="248">
        <v>0</v>
      </c>
      <c r="AE13" s="248"/>
      <c r="AF13" s="248"/>
      <c r="AG13" s="248">
        <v>0.2</v>
      </c>
      <c r="AH13" s="231"/>
      <c r="AI13" s="231"/>
      <c r="AJ13" s="232">
        <v>0</v>
      </c>
      <c r="AK13" s="231"/>
      <c r="AL13" s="231"/>
      <c r="AM13" s="231"/>
      <c r="AN13" s="231"/>
      <c r="AO13" s="231"/>
      <c r="AP13" s="231"/>
      <c r="AQ13" s="231"/>
      <c r="AR13" s="231"/>
      <c r="AS13" s="231"/>
      <c r="AT13" s="231"/>
      <c r="AU13" s="248"/>
      <c r="AV13" s="329" t="s">
        <v>793</v>
      </c>
      <c r="AW13" s="252" t="s">
        <v>412</v>
      </c>
      <c r="AX13" s="252" t="s">
        <v>412</v>
      </c>
    </row>
    <row r="14" spans="1:50" s="236" customFormat="1" ht="234" customHeight="1">
      <c r="A14" s="126"/>
      <c r="B14" s="126"/>
      <c r="C14" s="126"/>
      <c r="D14" s="126"/>
      <c r="E14" s="126"/>
      <c r="F14" s="244"/>
      <c r="G14" s="228" t="s">
        <v>450</v>
      </c>
      <c r="H14" s="261" t="s">
        <v>412</v>
      </c>
      <c r="I14" s="228" t="s">
        <v>455</v>
      </c>
      <c r="J14" s="228" t="s">
        <v>560</v>
      </c>
      <c r="K14" s="228" t="s">
        <v>469</v>
      </c>
      <c r="L14" s="231" t="s">
        <v>412</v>
      </c>
      <c r="M14" s="231" t="s">
        <v>433</v>
      </c>
      <c r="N14" s="228" t="s">
        <v>561</v>
      </c>
      <c r="O14" s="232"/>
      <c r="P14" s="232"/>
      <c r="Q14" s="232">
        <v>1</v>
      </c>
      <c r="R14" s="232"/>
      <c r="S14" s="232"/>
      <c r="T14" s="126" t="s">
        <v>434</v>
      </c>
      <c r="U14" s="228" t="s">
        <v>456</v>
      </c>
      <c r="V14" s="248"/>
      <c r="W14" s="248"/>
      <c r="X14" s="248">
        <v>0</v>
      </c>
      <c r="Y14" s="248"/>
      <c r="Z14" s="248"/>
      <c r="AA14" s="248">
        <f>4.34782608695652%+8.69565217391304%+4.34782608695652%</f>
        <v>0.17391304347826078</v>
      </c>
      <c r="AB14" s="248"/>
      <c r="AC14" s="248"/>
      <c r="AD14" s="248">
        <f>13.0434782608696%+4.34782608695652%+21.7391304347826%</f>
        <v>0.3913043478260872</v>
      </c>
      <c r="AE14" s="248"/>
      <c r="AF14" s="248"/>
      <c r="AG14" s="248">
        <f>13.0434782608696%+13.0434782608696%+17.3913043478261%</f>
        <v>0.434782608695653</v>
      </c>
      <c r="AH14" s="231"/>
      <c r="AI14" s="231"/>
      <c r="AJ14" s="232">
        <v>0</v>
      </c>
      <c r="AK14" s="231"/>
      <c r="AL14" s="231"/>
      <c r="AM14" s="231"/>
      <c r="AN14" s="231"/>
      <c r="AO14" s="231"/>
      <c r="AP14" s="231"/>
      <c r="AQ14" s="231"/>
      <c r="AR14" s="231"/>
      <c r="AS14" s="231"/>
      <c r="AT14" s="231"/>
      <c r="AU14" s="248"/>
      <c r="AV14" s="329" t="s">
        <v>794</v>
      </c>
      <c r="AW14" s="252" t="s">
        <v>412</v>
      </c>
      <c r="AX14" s="252" t="s">
        <v>412</v>
      </c>
    </row>
    <row r="15" spans="1:50" s="236" customFormat="1" ht="234" customHeight="1">
      <c r="A15" s="126"/>
      <c r="B15" s="126"/>
      <c r="C15" s="126"/>
      <c r="D15" s="126"/>
      <c r="E15" s="126"/>
      <c r="F15" s="244"/>
      <c r="G15" s="228" t="s">
        <v>450</v>
      </c>
      <c r="H15" s="261" t="s">
        <v>412</v>
      </c>
      <c r="I15" s="228" t="s">
        <v>457</v>
      </c>
      <c r="J15" s="228" t="s">
        <v>458</v>
      </c>
      <c r="K15" s="228" t="s">
        <v>469</v>
      </c>
      <c r="L15" s="231" t="s">
        <v>412</v>
      </c>
      <c r="M15" s="231" t="s">
        <v>433</v>
      </c>
      <c r="N15" s="228" t="s">
        <v>562</v>
      </c>
      <c r="O15" s="232"/>
      <c r="P15" s="232"/>
      <c r="Q15" s="232">
        <v>1</v>
      </c>
      <c r="R15" s="232"/>
      <c r="S15" s="232"/>
      <c r="T15" s="126" t="s">
        <v>434</v>
      </c>
      <c r="U15" s="228" t="s">
        <v>459</v>
      </c>
      <c r="V15" s="248"/>
      <c r="W15" s="248"/>
      <c r="X15" s="248">
        <f>8.69565217391304%+8.69565217391304%+43.4782608695652%</f>
        <v>0.6086956521739127</v>
      </c>
      <c r="Y15" s="248"/>
      <c r="Z15" s="248"/>
      <c r="AA15" s="248">
        <v>0.0869565217391304</v>
      </c>
      <c r="AB15" s="248"/>
      <c r="AC15" s="248"/>
      <c r="AD15" s="248">
        <f>4.34782608695652%+8.69565217391304%+8.69565217391304%</f>
        <v>0.217391304347826</v>
      </c>
      <c r="AE15" s="248"/>
      <c r="AF15" s="248"/>
      <c r="AG15" s="248">
        <f>4.34782608695652%+4.34782608695652%</f>
        <v>0.08695652173913039</v>
      </c>
      <c r="AH15" s="231"/>
      <c r="AI15" s="231"/>
      <c r="AJ15" s="232">
        <v>0.61</v>
      </c>
      <c r="AK15" s="231"/>
      <c r="AL15" s="231"/>
      <c r="AM15" s="231"/>
      <c r="AN15" s="231"/>
      <c r="AO15" s="231"/>
      <c r="AP15" s="231"/>
      <c r="AQ15" s="231"/>
      <c r="AR15" s="231"/>
      <c r="AS15" s="231"/>
      <c r="AT15" s="231"/>
      <c r="AU15" s="248"/>
      <c r="AV15" s="329" t="s">
        <v>795</v>
      </c>
      <c r="AW15" s="252" t="s">
        <v>412</v>
      </c>
      <c r="AX15" s="252" t="s">
        <v>412</v>
      </c>
    </row>
    <row r="16" spans="1:50" s="236" customFormat="1" ht="234" customHeight="1">
      <c r="A16" s="126"/>
      <c r="B16" s="126"/>
      <c r="C16" s="126"/>
      <c r="D16" s="126"/>
      <c r="E16" s="126"/>
      <c r="F16" s="244"/>
      <c r="G16" s="228" t="s">
        <v>450</v>
      </c>
      <c r="H16" s="261" t="s">
        <v>412</v>
      </c>
      <c r="I16" s="228" t="s">
        <v>563</v>
      </c>
      <c r="J16" s="228" t="s">
        <v>564</v>
      </c>
      <c r="K16" s="228" t="s">
        <v>469</v>
      </c>
      <c r="L16" s="231" t="s">
        <v>412</v>
      </c>
      <c r="M16" s="126" t="s">
        <v>433</v>
      </c>
      <c r="N16" s="228" t="s">
        <v>565</v>
      </c>
      <c r="O16" s="232"/>
      <c r="P16" s="232"/>
      <c r="Q16" s="232">
        <v>1</v>
      </c>
      <c r="R16" s="232"/>
      <c r="S16" s="232"/>
      <c r="T16" s="126" t="s">
        <v>434</v>
      </c>
      <c r="U16" s="228" t="s">
        <v>460</v>
      </c>
      <c r="V16" s="248"/>
      <c r="W16" s="248"/>
      <c r="X16" s="248">
        <v>0.18</v>
      </c>
      <c r="Y16" s="248"/>
      <c r="Z16" s="248"/>
      <c r="AA16" s="248">
        <v>0.27</v>
      </c>
      <c r="AB16" s="248"/>
      <c r="AC16" s="248"/>
      <c r="AD16" s="248">
        <v>0.27</v>
      </c>
      <c r="AE16" s="248"/>
      <c r="AF16" s="248"/>
      <c r="AG16" s="248">
        <v>0.28</v>
      </c>
      <c r="AH16" s="231"/>
      <c r="AI16" s="231"/>
      <c r="AJ16" s="232">
        <v>0.18</v>
      </c>
      <c r="AK16" s="231"/>
      <c r="AL16" s="231"/>
      <c r="AM16" s="231"/>
      <c r="AN16" s="231"/>
      <c r="AO16" s="231"/>
      <c r="AP16" s="231"/>
      <c r="AQ16" s="231"/>
      <c r="AR16" s="231"/>
      <c r="AS16" s="231"/>
      <c r="AT16" s="231"/>
      <c r="AU16" s="248"/>
      <c r="AV16" s="329" t="s">
        <v>796</v>
      </c>
      <c r="AW16" s="252" t="s">
        <v>412</v>
      </c>
      <c r="AX16" s="252" t="s">
        <v>412</v>
      </c>
    </row>
    <row r="17" spans="1:50" ht="15">
      <c r="A17" s="678" t="s">
        <v>295</v>
      </c>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c r="AX17" s="680"/>
    </row>
    <row r="18" spans="1:50" ht="45" customHeight="1">
      <c r="A18" s="681" t="s">
        <v>64</v>
      </c>
      <c r="B18" s="681"/>
      <c r="C18" s="681"/>
      <c r="D18" s="672" t="s">
        <v>66</v>
      </c>
      <c r="E18" s="672"/>
      <c r="F18" s="672"/>
      <c r="G18" s="672"/>
      <c r="H18" s="672"/>
      <c r="I18" s="672"/>
      <c r="J18" s="682" t="s">
        <v>302</v>
      </c>
      <c r="K18" s="682"/>
      <c r="L18" s="682"/>
      <c r="M18" s="682"/>
      <c r="N18" s="682"/>
      <c r="O18" s="682"/>
      <c r="P18" s="672" t="s">
        <v>66</v>
      </c>
      <c r="Q18" s="672"/>
      <c r="R18" s="672"/>
      <c r="S18" s="672"/>
      <c r="T18" s="672"/>
      <c r="U18" s="672"/>
      <c r="V18" s="672" t="s">
        <v>66</v>
      </c>
      <c r="W18" s="672"/>
      <c r="X18" s="672"/>
      <c r="Y18" s="672"/>
      <c r="Z18" s="672"/>
      <c r="AA18" s="672"/>
      <c r="AB18" s="672"/>
      <c r="AC18" s="672"/>
      <c r="AD18" s="672" t="s">
        <v>66</v>
      </c>
      <c r="AE18" s="672"/>
      <c r="AF18" s="672"/>
      <c r="AG18" s="672"/>
      <c r="AH18" s="672"/>
      <c r="AI18" s="672"/>
      <c r="AJ18" s="672"/>
      <c r="AK18" s="672"/>
      <c r="AL18" s="672"/>
      <c r="AM18" s="672"/>
      <c r="AN18" s="672"/>
      <c r="AO18" s="672"/>
      <c r="AP18" s="682" t="s">
        <v>320</v>
      </c>
      <c r="AQ18" s="682"/>
      <c r="AR18" s="682"/>
      <c r="AS18" s="682"/>
      <c r="AT18" s="672" t="s">
        <v>13</v>
      </c>
      <c r="AU18" s="672"/>
      <c r="AV18" s="672"/>
      <c r="AW18" s="672"/>
      <c r="AX18" s="672"/>
    </row>
    <row r="19" spans="1:50" ht="22.5" customHeight="1">
      <c r="A19" s="681"/>
      <c r="B19" s="681"/>
      <c r="C19" s="681"/>
      <c r="D19" s="672" t="s">
        <v>752</v>
      </c>
      <c r="E19" s="672"/>
      <c r="F19" s="672"/>
      <c r="G19" s="672"/>
      <c r="H19" s="672"/>
      <c r="I19" s="672"/>
      <c r="J19" s="682"/>
      <c r="K19" s="682"/>
      <c r="L19" s="682"/>
      <c r="M19" s="682"/>
      <c r="N19" s="682"/>
      <c r="O19" s="682"/>
      <c r="P19" s="672" t="s">
        <v>752</v>
      </c>
      <c r="Q19" s="672"/>
      <c r="R19" s="672"/>
      <c r="S19" s="672"/>
      <c r="T19" s="672"/>
      <c r="U19" s="672"/>
      <c r="V19" s="672" t="s">
        <v>589</v>
      </c>
      <c r="W19" s="672"/>
      <c r="X19" s="672"/>
      <c r="Y19" s="672"/>
      <c r="Z19" s="672"/>
      <c r="AA19" s="672"/>
      <c r="AB19" s="672"/>
      <c r="AC19" s="672"/>
      <c r="AD19" s="672" t="s">
        <v>65</v>
      </c>
      <c r="AE19" s="672"/>
      <c r="AF19" s="672"/>
      <c r="AG19" s="672"/>
      <c r="AH19" s="672"/>
      <c r="AI19" s="672"/>
      <c r="AJ19" s="672"/>
      <c r="AK19" s="672"/>
      <c r="AL19" s="672"/>
      <c r="AM19" s="672"/>
      <c r="AN19" s="672"/>
      <c r="AO19" s="672"/>
      <c r="AP19" s="682"/>
      <c r="AQ19" s="682"/>
      <c r="AR19" s="682"/>
      <c r="AS19" s="682"/>
      <c r="AT19" s="672" t="s">
        <v>635</v>
      </c>
      <c r="AU19" s="672"/>
      <c r="AV19" s="672"/>
      <c r="AW19" s="672"/>
      <c r="AX19" s="672"/>
    </row>
    <row r="20" spans="1:50" ht="22.5" customHeight="1">
      <c r="A20" s="681"/>
      <c r="B20" s="681"/>
      <c r="C20" s="681"/>
      <c r="D20" s="672" t="s">
        <v>751</v>
      </c>
      <c r="E20" s="672"/>
      <c r="F20" s="672"/>
      <c r="G20" s="672"/>
      <c r="H20" s="672"/>
      <c r="I20" s="672"/>
      <c r="J20" s="682"/>
      <c r="K20" s="682"/>
      <c r="L20" s="682"/>
      <c r="M20" s="682"/>
      <c r="N20" s="682"/>
      <c r="O20" s="682"/>
      <c r="P20" s="672" t="s">
        <v>751</v>
      </c>
      <c r="Q20" s="672"/>
      <c r="R20" s="672"/>
      <c r="S20" s="672"/>
      <c r="T20" s="672"/>
      <c r="U20" s="672"/>
      <c r="V20" s="672" t="s">
        <v>298</v>
      </c>
      <c r="W20" s="672"/>
      <c r="X20" s="672"/>
      <c r="Y20" s="672"/>
      <c r="Z20" s="672"/>
      <c r="AA20" s="672"/>
      <c r="AB20" s="672"/>
      <c r="AC20" s="672"/>
      <c r="AD20" s="672" t="s">
        <v>298</v>
      </c>
      <c r="AE20" s="672"/>
      <c r="AF20" s="672"/>
      <c r="AG20" s="672"/>
      <c r="AH20" s="672"/>
      <c r="AI20" s="672"/>
      <c r="AJ20" s="672"/>
      <c r="AK20" s="672"/>
      <c r="AL20" s="672"/>
      <c r="AM20" s="672"/>
      <c r="AN20" s="672"/>
      <c r="AO20" s="672"/>
      <c r="AP20" s="682"/>
      <c r="AQ20" s="682"/>
      <c r="AR20" s="682"/>
      <c r="AS20" s="682"/>
      <c r="AT20" s="672" t="s">
        <v>75</v>
      </c>
      <c r="AU20" s="672"/>
      <c r="AV20" s="672"/>
      <c r="AW20" s="672"/>
      <c r="AX20" s="672"/>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8:AS20"/>
    <mergeCell ref="M11:M12"/>
    <mergeCell ref="N11:N12"/>
    <mergeCell ref="O11:S11"/>
    <mergeCell ref="T11:T12"/>
    <mergeCell ref="U11:U12"/>
    <mergeCell ref="V11:AG11"/>
    <mergeCell ref="AT19:AX19"/>
    <mergeCell ref="AH11:AS11"/>
    <mergeCell ref="AT11:AU11"/>
    <mergeCell ref="A17:AX17"/>
    <mergeCell ref="A18:C20"/>
    <mergeCell ref="D18:I18"/>
    <mergeCell ref="J18:O20"/>
    <mergeCell ref="P18:U18"/>
    <mergeCell ref="V18:AC18"/>
    <mergeCell ref="AD18:AO18"/>
    <mergeCell ref="D20:I20"/>
    <mergeCell ref="P20:U20"/>
    <mergeCell ref="V20:AC20"/>
    <mergeCell ref="AD20:AO20"/>
    <mergeCell ref="AT20:AX20"/>
    <mergeCell ref="AT18:AX18"/>
    <mergeCell ref="D19:I19"/>
    <mergeCell ref="P19:U19"/>
    <mergeCell ref="V19:AC19"/>
    <mergeCell ref="AD19:AO19"/>
  </mergeCells>
  <printOptions/>
  <pageMargins left="0.75" right="0.75" top="1" bottom="1" header="0.3" footer="0.3"/>
  <pageSetup orientation="landscape"/>
  <drawing r:id="rId3"/>
  <legacyDrawing r:id="rId2"/>
</worksheet>
</file>

<file path=xl/worksheets/sheet11.xml><?xml version="1.0" encoding="utf-8"?>
<worksheet xmlns="http://schemas.openxmlformats.org/spreadsheetml/2006/main" xmlns:r="http://schemas.openxmlformats.org/officeDocument/2006/relationships">
  <sheetPr>
    <tabColor theme="9"/>
  </sheetPr>
  <dimension ref="A1:AX21"/>
  <sheetViews>
    <sheetView zoomScale="117" zoomScaleNormal="117" zoomScalePageLayoutView="0" workbookViewId="0" topLeftCell="AR12">
      <selection activeCell="AV13" sqref="AV13:AX17"/>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63.140625" style="113" customWidth="1"/>
    <col min="49"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177.75" customHeight="1">
      <c r="A13" s="228" t="s">
        <v>256</v>
      </c>
      <c r="B13" s="126"/>
      <c r="C13" s="126"/>
      <c r="D13" s="126"/>
      <c r="E13" s="126"/>
      <c r="F13" s="126"/>
      <c r="G13" s="228" t="s">
        <v>466</v>
      </c>
      <c r="H13" s="126">
        <v>7662</v>
      </c>
      <c r="I13" s="148" t="s">
        <v>467</v>
      </c>
      <c r="J13" s="249" t="s">
        <v>468</v>
      </c>
      <c r="K13" s="228" t="s">
        <v>469</v>
      </c>
      <c r="L13" s="126"/>
      <c r="M13" s="228" t="s">
        <v>470</v>
      </c>
      <c r="N13" s="148" t="s">
        <v>566</v>
      </c>
      <c r="O13" s="229"/>
      <c r="P13" s="229"/>
      <c r="Q13" s="229">
        <v>80</v>
      </c>
      <c r="R13" s="229"/>
      <c r="S13" s="229"/>
      <c r="T13" s="242" t="s">
        <v>434</v>
      </c>
      <c r="U13" s="242" t="s">
        <v>471</v>
      </c>
      <c r="V13" s="99"/>
      <c r="W13" s="99"/>
      <c r="X13" s="262">
        <v>12</v>
      </c>
      <c r="Y13" s="262"/>
      <c r="Z13" s="262"/>
      <c r="AA13" s="262">
        <v>24</v>
      </c>
      <c r="AB13" s="262"/>
      <c r="AC13" s="262"/>
      <c r="AD13" s="262">
        <v>24</v>
      </c>
      <c r="AE13" s="262"/>
      <c r="AF13" s="262"/>
      <c r="AG13" s="262">
        <v>20</v>
      </c>
      <c r="AH13" s="231"/>
      <c r="AI13" s="231"/>
      <c r="AJ13" s="126">
        <v>12</v>
      </c>
      <c r="AK13" s="231"/>
      <c r="AL13" s="231"/>
      <c r="AM13" s="231"/>
      <c r="AN13" s="231"/>
      <c r="AO13" s="231"/>
      <c r="AP13" s="231"/>
      <c r="AQ13" s="231"/>
      <c r="AR13" s="231"/>
      <c r="AS13" s="231"/>
      <c r="AT13" s="232"/>
      <c r="AU13" s="247"/>
      <c r="AV13" s="311" t="s">
        <v>809</v>
      </c>
      <c r="AW13" s="234" t="s">
        <v>810</v>
      </c>
      <c r="AX13" s="273"/>
    </row>
    <row r="14" spans="1:50" s="236" customFormat="1" ht="177.75" customHeight="1">
      <c r="A14" s="228" t="s">
        <v>256</v>
      </c>
      <c r="B14" s="126"/>
      <c r="C14" s="126"/>
      <c r="D14" s="126"/>
      <c r="E14" s="126"/>
      <c r="F14" s="126"/>
      <c r="G14" s="228" t="s">
        <v>466</v>
      </c>
      <c r="H14" s="126">
        <v>7662</v>
      </c>
      <c r="I14" s="148" t="s">
        <v>467</v>
      </c>
      <c r="J14" s="150" t="s">
        <v>472</v>
      </c>
      <c r="K14" s="126" t="s">
        <v>469</v>
      </c>
      <c r="L14" s="126"/>
      <c r="M14" s="228" t="s">
        <v>473</v>
      </c>
      <c r="N14" s="148" t="s">
        <v>567</v>
      </c>
      <c r="O14" s="229"/>
      <c r="P14" s="229"/>
      <c r="Q14" s="229">
        <v>150</v>
      </c>
      <c r="R14" s="229"/>
      <c r="S14" s="229"/>
      <c r="T14" s="126" t="s">
        <v>434</v>
      </c>
      <c r="U14" s="228" t="s">
        <v>474</v>
      </c>
      <c r="V14" s="231"/>
      <c r="W14" s="231"/>
      <c r="X14" s="263">
        <v>22.5</v>
      </c>
      <c r="Y14" s="263"/>
      <c r="Z14" s="263"/>
      <c r="AA14" s="263">
        <v>52.5</v>
      </c>
      <c r="AB14" s="264"/>
      <c r="AC14" s="264"/>
      <c r="AD14" s="264">
        <v>45</v>
      </c>
      <c r="AE14" s="264"/>
      <c r="AF14" s="264"/>
      <c r="AG14" s="264">
        <v>30</v>
      </c>
      <c r="AH14" s="264"/>
      <c r="AI14" s="231"/>
      <c r="AJ14" s="126">
        <v>22.5</v>
      </c>
      <c r="AK14" s="231"/>
      <c r="AL14" s="231"/>
      <c r="AM14" s="231"/>
      <c r="AN14" s="231"/>
      <c r="AO14" s="231"/>
      <c r="AP14" s="231"/>
      <c r="AQ14" s="231"/>
      <c r="AR14" s="231"/>
      <c r="AS14" s="231"/>
      <c r="AT14" s="232"/>
      <c r="AU14" s="247"/>
      <c r="AV14" s="312" t="s">
        <v>811</v>
      </c>
      <c r="AW14" s="234" t="s">
        <v>810</v>
      </c>
      <c r="AX14" s="124"/>
    </row>
    <row r="15" spans="1:50" s="236" customFormat="1" ht="177.75" customHeight="1">
      <c r="A15" s="228" t="s">
        <v>256</v>
      </c>
      <c r="B15" s="126"/>
      <c r="C15" s="126"/>
      <c r="D15" s="126"/>
      <c r="E15" s="126"/>
      <c r="F15" s="126"/>
      <c r="G15" s="228" t="s">
        <v>466</v>
      </c>
      <c r="H15" s="126">
        <v>7662</v>
      </c>
      <c r="I15" s="148" t="s">
        <v>467</v>
      </c>
      <c r="J15" s="150" t="s">
        <v>475</v>
      </c>
      <c r="K15" s="126" t="s">
        <v>469</v>
      </c>
      <c r="L15" s="126"/>
      <c r="M15" s="228" t="s">
        <v>568</v>
      </c>
      <c r="N15" s="148" t="s">
        <v>569</v>
      </c>
      <c r="O15" s="231"/>
      <c r="P15" s="231"/>
      <c r="Q15" s="231">
        <v>6</v>
      </c>
      <c r="R15" s="231"/>
      <c r="S15" s="231"/>
      <c r="T15" s="126" t="s">
        <v>434</v>
      </c>
      <c r="U15" s="228" t="s">
        <v>476</v>
      </c>
      <c r="V15" s="231"/>
      <c r="W15" s="231"/>
      <c r="X15" s="231">
        <v>1</v>
      </c>
      <c r="Y15" s="231"/>
      <c r="Z15" s="231"/>
      <c r="AA15" s="231">
        <v>2</v>
      </c>
      <c r="AB15" s="231"/>
      <c r="AC15" s="231"/>
      <c r="AD15" s="231">
        <v>2</v>
      </c>
      <c r="AE15" s="231"/>
      <c r="AF15" s="231"/>
      <c r="AG15" s="231">
        <v>1</v>
      </c>
      <c r="AH15" s="231"/>
      <c r="AI15" s="231"/>
      <c r="AJ15" s="126">
        <v>1</v>
      </c>
      <c r="AK15" s="231"/>
      <c r="AL15" s="231"/>
      <c r="AM15" s="231"/>
      <c r="AN15" s="231"/>
      <c r="AO15" s="231"/>
      <c r="AP15" s="231"/>
      <c r="AQ15" s="231"/>
      <c r="AR15" s="231"/>
      <c r="AS15" s="231"/>
      <c r="AT15" s="231"/>
      <c r="AU15" s="248"/>
      <c r="AV15" s="312" t="s">
        <v>812</v>
      </c>
      <c r="AW15" s="234" t="s">
        <v>810</v>
      </c>
      <c r="AX15" s="124"/>
    </row>
    <row r="16" spans="1:50" s="236" customFormat="1" ht="177.75" customHeight="1">
      <c r="A16" s="228" t="s">
        <v>256</v>
      </c>
      <c r="B16" s="126"/>
      <c r="C16" s="126"/>
      <c r="D16" s="126"/>
      <c r="E16" s="126"/>
      <c r="F16" s="126"/>
      <c r="G16" s="228" t="s">
        <v>466</v>
      </c>
      <c r="H16" s="126">
        <v>7662</v>
      </c>
      <c r="I16" s="148" t="s">
        <v>467</v>
      </c>
      <c r="J16" s="150" t="s">
        <v>570</v>
      </c>
      <c r="K16" s="126" t="s">
        <v>469</v>
      </c>
      <c r="L16" s="126"/>
      <c r="M16" s="228" t="s">
        <v>433</v>
      </c>
      <c r="N16" s="150" t="s">
        <v>571</v>
      </c>
      <c r="O16" s="231"/>
      <c r="P16" s="231"/>
      <c r="Q16" s="248">
        <v>1</v>
      </c>
      <c r="R16" s="231"/>
      <c r="S16" s="231"/>
      <c r="T16" s="126" t="s">
        <v>434</v>
      </c>
      <c r="U16" s="228" t="s">
        <v>477</v>
      </c>
      <c r="V16" s="231"/>
      <c r="W16" s="231"/>
      <c r="X16" s="232">
        <v>0.25</v>
      </c>
      <c r="Y16" s="231"/>
      <c r="Z16" s="231"/>
      <c r="AA16" s="232">
        <v>0.25</v>
      </c>
      <c r="AB16" s="231"/>
      <c r="AC16" s="231"/>
      <c r="AD16" s="232">
        <v>0.25</v>
      </c>
      <c r="AE16" s="231"/>
      <c r="AF16" s="231"/>
      <c r="AG16" s="232">
        <v>0.25</v>
      </c>
      <c r="AH16" s="231"/>
      <c r="AI16" s="231"/>
      <c r="AJ16" s="247">
        <v>0.25</v>
      </c>
      <c r="AK16" s="231"/>
      <c r="AL16" s="231"/>
      <c r="AM16" s="231"/>
      <c r="AN16" s="231"/>
      <c r="AO16" s="231"/>
      <c r="AP16" s="231"/>
      <c r="AQ16" s="231"/>
      <c r="AR16" s="231"/>
      <c r="AS16" s="231"/>
      <c r="AT16" s="231"/>
      <c r="AU16" s="248"/>
      <c r="AV16" s="312" t="s">
        <v>813</v>
      </c>
      <c r="AW16" s="234" t="s">
        <v>810</v>
      </c>
      <c r="AX16" s="124"/>
    </row>
    <row r="17" spans="1:50" s="236" customFormat="1" ht="177.75" customHeight="1">
      <c r="A17" s="228" t="s">
        <v>256</v>
      </c>
      <c r="B17" s="126"/>
      <c r="C17" s="126"/>
      <c r="D17" s="126"/>
      <c r="E17" s="126"/>
      <c r="F17" s="126"/>
      <c r="G17" s="228" t="s">
        <v>466</v>
      </c>
      <c r="H17" s="228">
        <v>7662</v>
      </c>
      <c r="I17" s="148" t="s">
        <v>467</v>
      </c>
      <c r="J17" s="150" t="s">
        <v>572</v>
      </c>
      <c r="K17" s="228" t="s">
        <v>469</v>
      </c>
      <c r="L17" s="228"/>
      <c r="M17" s="228" t="s">
        <v>433</v>
      </c>
      <c r="N17" s="150" t="s">
        <v>573</v>
      </c>
      <c r="O17" s="231"/>
      <c r="P17" s="231"/>
      <c r="Q17" s="248">
        <v>1</v>
      </c>
      <c r="R17" s="231"/>
      <c r="S17" s="231"/>
      <c r="T17" s="126" t="s">
        <v>434</v>
      </c>
      <c r="U17" s="228" t="s">
        <v>477</v>
      </c>
      <c r="V17" s="231"/>
      <c r="W17" s="231"/>
      <c r="X17" s="232">
        <v>0.25</v>
      </c>
      <c r="Y17" s="231"/>
      <c r="Z17" s="231"/>
      <c r="AA17" s="232">
        <v>0.25</v>
      </c>
      <c r="AB17" s="231"/>
      <c r="AC17" s="231"/>
      <c r="AD17" s="232">
        <v>0.25</v>
      </c>
      <c r="AE17" s="231"/>
      <c r="AF17" s="231"/>
      <c r="AG17" s="232">
        <v>0.25</v>
      </c>
      <c r="AH17" s="231"/>
      <c r="AI17" s="231"/>
      <c r="AJ17" s="247">
        <v>0.25</v>
      </c>
      <c r="AK17" s="231"/>
      <c r="AL17" s="231"/>
      <c r="AM17" s="231"/>
      <c r="AN17" s="231"/>
      <c r="AO17" s="231"/>
      <c r="AP17" s="231"/>
      <c r="AQ17" s="231"/>
      <c r="AR17" s="231"/>
      <c r="AS17" s="231"/>
      <c r="AT17" s="231"/>
      <c r="AU17" s="248"/>
      <c r="AV17" s="312" t="s">
        <v>814</v>
      </c>
      <c r="AW17" s="234" t="s">
        <v>810</v>
      </c>
      <c r="AX17" s="124"/>
    </row>
    <row r="18" spans="1:50" ht="13.5">
      <c r="A18" s="678" t="s">
        <v>295</v>
      </c>
      <c r="B18" s="679"/>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c r="AI18" s="679"/>
      <c r="AJ18" s="679"/>
      <c r="AK18" s="679"/>
      <c r="AL18" s="679"/>
      <c r="AM18" s="679"/>
      <c r="AN18" s="679"/>
      <c r="AO18" s="679"/>
      <c r="AP18" s="679"/>
      <c r="AQ18" s="679"/>
      <c r="AR18" s="679"/>
      <c r="AS18" s="679"/>
      <c r="AT18" s="679"/>
      <c r="AU18" s="679"/>
      <c r="AV18" s="679"/>
      <c r="AW18" s="679"/>
      <c r="AX18" s="680"/>
    </row>
    <row r="19" spans="1:50" ht="45" customHeight="1">
      <c r="A19" s="681" t="s">
        <v>64</v>
      </c>
      <c r="B19" s="681"/>
      <c r="C19" s="681"/>
      <c r="D19" s="672" t="s">
        <v>66</v>
      </c>
      <c r="E19" s="672"/>
      <c r="F19" s="672"/>
      <c r="G19" s="672"/>
      <c r="H19" s="672"/>
      <c r="I19" s="672"/>
      <c r="J19" s="682" t="s">
        <v>302</v>
      </c>
      <c r="K19" s="682"/>
      <c r="L19" s="682"/>
      <c r="M19" s="682"/>
      <c r="N19" s="682"/>
      <c r="O19" s="682"/>
      <c r="P19" s="672" t="s">
        <v>66</v>
      </c>
      <c r="Q19" s="672"/>
      <c r="R19" s="672"/>
      <c r="S19" s="672"/>
      <c r="T19" s="672"/>
      <c r="U19" s="672"/>
      <c r="V19" s="672" t="s">
        <v>66</v>
      </c>
      <c r="W19" s="672"/>
      <c r="X19" s="672"/>
      <c r="Y19" s="672"/>
      <c r="Z19" s="672"/>
      <c r="AA19" s="672"/>
      <c r="AB19" s="672"/>
      <c r="AC19" s="672"/>
      <c r="AD19" s="672" t="s">
        <v>66</v>
      </c>
      <c r="AE19" s="672"/>
      <c r="AF19" s="672"/>
      <c r="AG19" s="672"/>
      <c r="AH19" s="672"/>
      <c r="AI19" s="672"/>
      <c r="AJ19" s="672"/>
      <c r="AK19" s="672"/>
      <c r="AL19" s="672"/>
      <c r="AM19" s="672"/>
      <c r="AN19" s="672"/>
      <c r="AO19" s="672"/>
      <c r="AP19" s="682" t="s">
        <v>320</v>
      </c>
      <c r="AQ19" s="682"/>
      <c r="AR19" s="682"/>
      <c r="AS19" s="682"/>
      <c r="AT19" s="672" t="s">
        <v>13</v>
      </c>
      <c r="AU19" s="672"/>
      <c r="AV19" s="672"/>
      <c r="AW19" s="672"/>
      <c r="AX19" s="672"/>
    </row>
    <row r="20" spans="1:50" ht="22.5" customHeight="1">
      <c r="A20" s="681"/>
      <c r="B20" s="681"/>
      <c r="C20" s="681"/>
      <c r="D20" s="672" t="s">
        <v>723</v>
      </c>
      <c r="E20" s="672"/>
      <c r="F20" s="672"/>
      <c r="G20" s="672"/>
      <c r="H20" s="672"/>
      <c r="I20" s="672"/>
      <c r="J20" s="682"/>
      <c r="K20" s="682"/>
      <c r="L20" s="682"/>
      <c r="M20" s="682"/>
      <c r="N20" s="682"/>
      <c r="O20" s="682"/>
      <c r="P20" s="672" t="s">
        <v>725</v>
      </c>
      <c r="Q20" s="672"/>
      <c r="R20" s="672"/>
      <c r="S20" s="672"/>
      <c r="T20" s="672"/>
      <c r="U20" s="672"/>
      <c r="V20" s="672" t="s">
        <v>589</v>
      </c>
      <c r="W20" s="672"/>
      <c r="X20" s="672"/>
      <c r="Y20" s="672"/>
      <c r="Z20" s="672"/>
      <c r="AA20" s="672"/>
      <c r="AB20" s="672"/>
      <c r="AC20" s="672"/>
      <c r="AD20" s="672" t="s">
        <v>65</v>
      </c>
      <c r="AE20" s="672"/>
      <c r="AF20" s="672"/>
      <c r="AG20" s="672"/>
      <c r="AH20" s="672"/>
      <c r="AI20" s="672"/>
      <c r="AJ20" s="672"/>
      <c r="AK20" s="672"/>
      <c r="AL20" s="672"/>
      <c r="AM20" s="672"/>
      <c r="AN20" s="672"/>
      <c r="AO20" s="672"/>
      <c r="AP20" s="682"/>
      <c r="AQ20" s="682"/>
      <c r="AR20" s="682"/>
      <c r="AS20" s="682"/>
      <c r="AT20" s="672" t="s">
        <v>635</v>
      </c>
      <c r="AU20" s="672"/>
      <c r="AV20" s="672"/>
      <c r="AW20" s="672"/>
      <c r="AX20" s="672"/>
    </row>
    <row r="21" spans="1:50" ht="22.5" customHeight="1">
      <c r="A21" s="681"/>
      <c r="B21" s="681"/>
      <c r="C21" s="681"/>
      <c r="D21" s="672" t="s">
        <v>724</v>
      </c>
      <c r="E21" s="672"/>
      <c r="F21" s="672"/>
      <c r="G21" s="672"/>
      <c r="H21" s="672"/>
      <c r="I21" s="672"/>
      <c r="J21" s="682"/>
      <c r="K21" s="682"/>
      <c r="L21" s="682"/>
      <c r="M21" s="682"/>
      <c r="N21" s="682"/>
      <c r="O21" s="682"/>
      <c r="P21" s="672" t="s">
        <v>726</v>
      </c>
      <c r="Q21" s="672"/>
      <c r="R21" s="672"/>
      <c r="S21" s="672"/>
      <c r="T21" s="672"/>
      <c r="U21" s="672"/>
      <c r="V21" s="672" t="s">
        <v>298</v>
      </c>
      <c r="W21" s="672"/>
      <c r="X21" s="672"/>
      <c r="Y21" s="672"/>
      <c r="Z21" s="672"/>
      <c r="AA21" s="672"/>
      <c r="AB21" s="672"/>
      <c r="AC21" s="672"/>
      <c r="AD21" s="672" t="s">
        <v>298</v>
      </c>
      <c r="AE21" s="672"/>
      <c r="AF21" s="672"/>
      <c r="AG21" s="672"/>
      <c r="AH21" s="672"/>
      <c r="AI21" s="672"/>
      <c r="AJ21" s="672"/>
      <c r="AK21" s="672"/>
      <c r="AL21" s="672"/>
      <c r="AM21" s="672"/>
      <c r="AN21" s="672"/>
      <c r="AO21" s="672"/>
      <c r="AP21" s="682"/>
      <c r="AQ21" s="682"/>
      <c r="AR21" s="682"/>
      <c r="AS21" s="682"/>
      <c r="AT21" s="672" t="s">
        <v>75</v>
      </c>
      <c r="AU21" s="672"/>
      <c r="AV21" s="672"/>
      <c r="AW21" s="672"/>
      <c r="AX21" s="672"/>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9:AS21"/>
    <mergeCell ref="M11:M12"/>
    <mergeCell ref="N11:N12"/>
    <mergeCell ref="O11:S11"/>
    <mergeCell ref="T11:T12"/>
    <mergeCell ref="U11:U12"/>
    <mergeCell ref="V11:AG11"/>
    <mergeCell ref="AT20:AX20"/>
    <mergeCell ref="AH11:AS11"/>
    <mergeCell ref="AT11:AU11"/>
    <mergeCell ref="A18:AX18"/>
    <mergeCell ref="A19:C21"/>
    <mergeCell ref="D19:I19"/>
    <mergeCell ref="J19:O21"/>
    <mergeCell ref="P19:U19"/>
    <mergeCell ref="V19:AC19"/>
    <mergeCell ref="AD19:AO19"/>
    <mergeCell ref="D21:I21"/>
    <mergeCell ref="P21:U21"/>
    <mergeCell ref="V21:AC21"/>
    <mergeCell ref="AD21:AO21"/>
    <mergeCell ref="AT21:AX21"/>
    <mergeCell ref="AT19:AX19"/>
    <mergeCell ref="D20:I20"/>
    <mergeCell ref="P20:U20"/>
    <mergeCell ref="V20:AC20"/>
    <mergeCell ref="AD20:AO20"/>
  </mergeCells>
  <printOptions/>
  <pageMargins left="0.75" right="0.75" top="1" bottom="1" header="0.3" footer="0.3"/>
  <pageSetup orientation="landscape"/>
  <drawing r:id="rId3"/>
  <legacyDrawing r:id="rId2"/>
</worksheet>
</file>

<file path=xl/worksheets/sheet12.xml><?xml version="1.0" encoding="utf-8"?>
<worksheet xmlns="http://schemas.openxmlformats.org/spreadsheetml/2006/main" xmlns:r="http://schemas.openxmlformats.org/officeDocument/2006/relationships">
  <sheetPr>
    <tabColor theme="9"/>
  </sheetPr>
  <dimension ref="A1:AX23"/>
  <sheetViews>
    <sheetView zoomScale="109" zoomScaleNormal="109" zoomScalePageLayoutView="0" workbookViewId="0" topLeftCell="U17">
      <selection activeCell="AK17" sqref="AK17"/>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64.8515625" style="113" customWidth="1"/>
    <col min="49" max="49" width="24.421875" style="113" customWidth="1"/>
    <col min="50" max="50" width="32.851562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72" customHeight="1">
      <c r="A13" s="228" t="s">
        <v>256</v>
      </c>
      <c r="B13" s="126"/>
      <c r="C13" s="126"/>
      <c r="D13" s="126"/>
      <c r="E13" s="126"/>
      <c r="F13" s="126"/>
      <c r="G13" s="228" t="s">
        <v>478</v>
      </c>
      <c r="H13" s="126" t="s">
        <v>412</v>
      </c>
      <c r="I13" s="150" t="s">
        <v>479</v>
      </c>
      <c r="J13" s="150" t="s">
        <v>574</v>
      </c>
      <c r="K13" s="231" t="s">
        <v>469</v>
      </c>
      <c r="L13" s="242" t="s">
        <v>412</v>
      </c>
      <c r="M13" s="150" t="s">
        <v>490</v>
      </c>
      <c r="N13" s="150" t="s">
        <v>575</v>
      </c>
      <c r="O13" s="231"/>
      <c r="P13" s="231"/>
      <c r="Q13" s="264">
        <v>6</v>
      </c>
      <c r="R13" s="231"/>
      <c r="S13" s="231"/>
      <c r="T13" s="126" t="s">
        <v>434</v>
      </c>
      <c r="U13" s="228" t="s">
        <v>480</v>
      </c>
      <c r="V13" s="264">
        <v>2</v>
      </c>
      <c r="W13" s="264"/>
      <c r="X13" s="264"/>
      <c r="Y13" s="264">
        <v>1</v>
      </c>
      <c r="Z13" s="264"/>
      <c r="AA13" s="264"/>
      <c r="AB13" s="264">
        <v>2</v>
      </c>
      <c r="AC13" s="264"/>
      <c r="AD13" s="264"/>
      <c r="AE13" s="264">
        <v>1</v>
      </c>
      <c r="AF13" s="232"/>
      <c r="AG13" s="232"/>
      <c r="AH13" s="231">
        <v>1</v>
      </c>
      <c r="AI13" s="231"/>
      <c r="AJ13" s="231">
        <v>1</v>
      </c>
      <c r="AK13" s="231">
        <v>1</v>
      </c>
      <c r="AL13" s="231"/>
      <c r="AM13" s="231"/>
      <c r="AN13" s="231"/>
      <c r="AO13" s="231"/>
      <c r="AP13" s="231"/>
      <c r="AQ13" s="231"/>
      <c r="AR13" s="231"/>
      <c r="AS13" s="231"/>
      <c r="AT13" s="231"/>
      <c r="AU13" s="248"/>
      <c r="AV13" s="323" t="s">
        <v>815</v>
      </c>
      <c r="AW13" s="324" t="s">
        <v>810</v>
      </c>
      <c r="AX13" s="325"/>
    </row>
    <row r="14" spans="1:50" s="236" customFormat="1" ht="72" customHeight="1">
      <c r="A14" s="228" t="s">
        <v>256</v>
      </c>
      <c r="B14" s="126"/>
      <c r="C14" s="126"/>
      <c r="D14" s="126"/>
      <c r="E14" s="126"/>
      <c r="F14" s="126"/>
      <c r="G14" s="228" t="s">
        <v>478</v>
      </c>
      <c r="H14" s="126" t="s">
        <v>412</v>
      </c>
      <c r="I14" s="150" t="s">
        <v>481</v>
      </c>
      <c r="J14" s="150" t="s">
        <v>576</v>
      </c>
      <c r="K14" s="231" t="s">
        <v>453</v>
      </c>
      <c r="L14" s="126" t="s">
        <v>412</v>
      </c>
      <c r="M14" s="150" t="s">
        <v>433</v>
      </c>
      <c r="N14" s="150" t="s">
        <v>577</v>
      </c>
      <c r="O14" s="231"/>
      <c r="P14" s="231"/>
      <c r="Q14" s="231"/>
      <c r="R14" s="231"/>
      <c r="S14" s="231"/>
      <c r="T14" s="126" t="s">
        <v>434</v>
      </c>
      <c r="U14" s="228" t="s">
        <v>482</v>
      </c>
      <c r="V14" s="231"/>
      <c r="W14" s="231"/>
      <c r="X14" s="232">
        <v>0.2</v>
      </c>
      <c r="Y14" s="232"/>
      <c r="Z14" s="231"/>
      <c r="AA14" s="232">
        <v>0.35</v>
      </c>
      <c r="AB14" s="232"/>
      <c r="AC14" s="231"/>
      <c r="AD14" s="232">
        <v>0.35</v>
      </c>
      <c r="AE14" s="231"/>
      <c r="AF14" s="231"/>
      <c r="AG14" s="232">
        <v>0.1</v>
      </c>
      <c r="AH14" s="231"/>
      <c r="AI14" s="231"/>
      <c r="AJ14" s="232">
        <v>0.2</v>
      </c>
      <c r="AK14" s="231"/>
      <c r="AL14" s="231"/>
      <c r="AM14" s="231"/>
      <c r="AN14" s="231"/>
      <c r="AO14" s="231"/>
      <c r="AP14" s="231"/>
      <c r="AQ14" s="231"/>
      <c r="AR14" s="231"/>
      <c r="AS14" s="231"/>
      <c r="AT14" s="231"/>
      <c r="AU14" s="248"/>
      <c r="AV14" s="323" t="s">
        <v>816</v>
      </c>
      <c r="AW14" s="324" t="s">
        <v>810</v>
      </c>
      <c r="AX14" s="325"/>
    </row>
    <row r="15" spans="1:50" s="236" customFormat="1" ht="72" customHeight="1">
      <c r="A15" s="228" t="s">
        <v>256</v>
      </c>
      <c r="B15" s="126"/>
      <c r="C15" s="126"/>
      <c r="D15" s="126"/>
      <c r="E15" s="126"/>
      <c r="F15" s="126"/>
      <c r="G15" s="228" t="s">
        <v>478</v>
      </c>
      <c r="H15" s="126" t="s">
        <v>412</v>
      </c>
      <c r="I15" s="150" t="s">
        <v>483</v>
      </c>
      <c r="J15" s="150" t="s">
        <v>578</v>
      </c>
      <c r="K15" s="231" t="s">
        <v>469</v>
      </c>
      <c r="L15" s="126" t="s">
        <v>412</v>
      </c>
      <c r="M15" s="150" t="s">
        <v>579</v>
      </c>
      <c r="N15" s="150" t="s">
        <v>580</v>
      </c>
      <c r="O15" s="231"/>
      <c r="P15" s="231"/>
      <c r="Q15" s="231">
        <v>2</v>
      </c>
      <c r="R15" s="231"/>
      <c r="S15" s="231"/>
      <c r="T15" s="126" t="s">
        <v>484</v>
      </c>
      <c r="U15" s="228" t="s">
        <v>485</v>
      </c>
      <c r="V15" s="231"/>
      <c r="W15" s="231"/>
      <c r="X15" s="231"/>
      <c r="Y15" s="231"/>
      <c r="Z15" s="231"/>
      <c r="AA15" s="264">
        <v>1</v>
      </c>
      <c r="AB15" s="264"/>
      <c r="AC15" s="264"/>
      <c r="AD15" s="264"/>
      <c r="AE15" s="264"/>
      <c r="AF15" s="264"/>
      <c r="AG15" s="264">
        <v>1</v>
      </c>
      <c r="AH15" s="231"/>
      <c r="AI15" s="231"/>
      <c r="AJ15" s="231"/>
      <c r="AK15" s="231"/>
      <c r="AL15" s="231"/>
      <c r="AM15" s="231"/>
      <c r="AN15" s="231"/>
      <c r="AO15" s="231"/>
      <c r="AP15" s="231"/>
      <c r="AQ15" s="231"/>
      <c r="AR15" s="231"/>
      <c r="AS15" s="231"/>
      <c r="AT15" s="231"/>
      <c r="AU15" s="248"/>
      <c r="AV15" s="323" t="s">
        <v>817</v>
      </c>
      <c r="AW15" s="324" t="s">
        <v>810</v>
      </c>
      <c r="AX15" s="325"/>
    </row>
    <row r="16" spans="1:50" s="236" customFormat="1" ht="267.75" customHeight="1">
      <c r="A16" s="228" t="s">
        <v>256</v>
      </c>
      <c r="B16" s="126"/>
      <c r="C16" s="126"/>
      <c r="D16" s="126"/>
      <c r="E16" s="126"/>
      <c r="F16" s="126"/>
      <c r="G16" s="228" t="s">
        <v>486</v>
      </c>
      <c r="H16" s="126" t="s">
        <v>412</v>
      </c>
      <c r="I16" s="150" t="s">
        <v>487</v>
      </c>
      <c r="J16" s="150" t="s">
        <v>581</v>
      </c>
      <c r="K16" s="231" t="s">
        <v>469</v>
      </c>
      <c r="L16" s="126" t="s">
        <v>412</v>
      </c>
      <c r="M16" s="228" t="s">
        <v>433</v>
      </c>
      <c r="N16" s="150" t="s">
        <v>582</v>
      </c>
      <c r="O16" s="231"/>
      <c r="P16" s="231"/>
      <c r="Q16" s="248">
        <v>1</v>
      </c>
      <c r="R16" s="231"/>
      <c r="S16" s="231"/>
      <c r="T16" s="126" t="s">
        <v>409</v>
      </c>
      <c r="U16" s="228" t="s">
        <v>488</v>
      </c>
      <c r="V16" s="265">
        <v>0.08333333333333334</v>
      </c>
      <c r="W16" s="265">
        <v>0.08333333333333334</v>
      </c>
      <c r="X16" s="265">
        <v>0.08333333333333334</v>
      </c>
      <c r="Y16" s="265">
        <v>0.08333333333333334</v>
      </c>
      <c r="Z16" s="265">
        <v>0.08333333333333334</v>
      </c>
      <c r="AA16" s="265">
        <v>0.08333333333333334</v>
      </c>
      <c r="AB16" s="265">
        <v>0.08333333333333334</v>
      </c>
      <c r="AC16" s="265">
        <v>0.08333333333333334</v>
      </c>
      <c r="AD16" s="265">
        <v>0.08333333333333334</v>
      </c>
      <c r="AE16" s="265">
        <v>0.08333333333333334</v>
      </c>
      <c r="AF16" s="265">
        <v>0.08333333333333334</v>
      </c>
      <c r="AG16" s="265">
        <v>0.08333333333333334</v>
      </c>
      <c r="AH16" s="309">
        <v>0.0749</v>
      </c>
      <c r="AI16" s="265">
        <v>0.0918</v>
      </c>
      <c r="AJ16" s="265">
        <v>0.0833</v>
      </c>
      <c r="AK16" s="265">
        <v>0.0833</v>
      </c>
      <c r="AL16" s="231"/>
      <c r="AM16" s="231"/>
      <c r="AN16" s="231"/>
      <c r="AO16" s="231"/>
      <c r="AP16" s="231"/>
      <c r="AQ16" s="231"/>
      <c r="AR16" s="231"/>
      <c r="AS16" s="231"/>
      <c r="AT16" s="231"/>
      <c r="AU16" s="248"/>
      <c r="AV16" s="326" t="s">
        <v>818</v>
      </c>
      <c r="AW16" s="324" t="s">
        <v>810</v>
      </c>
      <c r="AX16" s="325"/>
    </row>
    <row r="17" spans="1:50" s="236" customFormat="1" ht="132.75" customHeight="1">
      <c r="A17" s="228" t="s">
        <v>256</v>
      </c>
      <c r="B17" s="126"/>
      <c r="C17" s="126"/>
      <c r="D17" s="126"/>
      <c r="E17" s="126"/>
      <c r="F17" s="126"/>
      <c r="G17" s="228" t="s">
        <v>486</v>
      </c>
      <c r="H17" s="126" t="s">
        <v>412</v>
      </c>
      <c r="I17" s="150" t="s">
        <v>489</v>
      </c>
      <c r="J17" s="150" t="s">
        <v>583</v>
      </c>
      <c r="K17" s="231" t="s">
        <v>469</v>
      </c>
      <c r="L17" s="231" t="s">
        <v>412</v>
      </c>
      <c r="M17" s="231" t="s">
        <v>433</v>
      </c>
      <c r="N17" s="148" t="s">
        <v>584</v>
      </c>
      <c r="O17" s="231"/>
      <c r="P17" s="231"/>
      <c r="Q17" s="248">
        <v>1</v>
      </c>
      <c r="R17" s="231"/>
      <c r="S17" s="231"/>
      <c r="T17" s="228" t="s">
        <v>491</v>
      </c>
      <c r="U17" s="148" t="s">
        <v>492</v>
      </c>
      <c r="V17" s="232">
        <v>0.25</v>
      </c>
      <c r="W17" s="231"/>
      <c r="X17" s="231"/>
      <c r="Y17" s="232">
        <v>0.25</v>
      </c>
      <c r="Z17" s="231"/>
      <c r="AA17" s="231"/>
      <c r="AB17" s="232">
        <v>0.25</v>
      </c>
      <c r="AC17" s="232">
        <v>0.25</v>
      </c>
      <c r="AD17" s="231"/>
      <c r="AE17" s="231"/>
      <c r="AF17" s="231"/>
      <c r="AG17" s="231"/>
      <c r="AH17" s="248">
        <v>0.25</v>
      </c>
      <c r="AI17" s="231"/>
      <c r="AJ17" s="231"/>
      <c r="AK17" s="248">
        <v>0.25</v>
      </c>
      <c r="AL17" s="231"/>
      <c r="AM17" s="231"/>
      <c r="AN17" s="231"/>
      <c r="AO17" s="231"/>
      <c r="AP17" s="231"/>
      <c r="AQ17" s="231"/>
      <c r="AR17" s="231"/>
      <c r="AS17" s="231"/>
      <c r="AT17" s="231"/>
      <c r="AU17" s="248"/>
      <c r="AV17" s="323" t="s">
        <v>819</v>
      </c>
      <c r="AW17" s="324" t="s">
        <v>810</v>
      </c>
      <c r="AX17" s="325"/>
    </row>
    <row r="18" spans="1:50" s="236" customFormat="1" ht="76.5" customHeight="1">
      <c r="A18" s="228" t="s">
        <v>256</v>
      </c>
      <c r="B18" s="126"/>
      <c r="C18" s="126"/>
      <c r="D18" s="126"/>
      <c r="E18" s="126"/>
      <c r="F18" s="126"/>
      <c r="G18" s="228" t="s">
        <v>486</v>
      </c>
      <c r="H18" s="126" t="s">
        <v>412</v>
      </c>
      <c r="I18" s="150" t="s">
        <v>493</v>
      </c>
      <c r="J18" s="150" t="s">
        <v>585</v>
      </c>
      <c r="K18" s="231" t="s">
        <v>453</v>
      </c>
      <c r="L18" s="231" t="s">
        <v>412</v>
      </c>
      <c r="M18" s="231" t="s">
        <v>494</v>
      </c>
      <c r="N18" s="150" t="s">
        <v>586</v>
      </c>
      <c r="O18" s="231"/>
      <c r="P18" s="231"/>
      <c r="Q18" s="248">
        <v>1</v>
      </c>
      <c r="R18" s="231"/>
      <c r="S18" s="231"/>
      <c r="T18" s="126" t="s">
        <v>409</v>
      </c>
      <c r="U18" s="228" t="s">
        <v>495</v>
      </c>
      <c r="V18" s="248">
        <v>1</v>
      </c>
      <c r="W18" s="248">
        <v>1</v>
      </c>
      <c r="X18" s="248">
        <v>1</v>
      </c>
      <c r="Y18" s="248">
        <v>1</v>
      </c>
      <c r="Z18" s="248">
        <v>1</v>
      </c>
      <c r="AA18" s="248">
        <v>1</v>
      </c>
      <c r="AB18" s="248">
        <v>1</v>
      </c>
      <c r="AC18" s="248">
        <v>1</v>
      </c>
      <c r="AD18" s="248">
        <v>1</v>
      </c>
      <c r="AE18" s="248">
        <v>1</v>
      </c>
      <c r="AF18" s="248">
        <v>1</v>
      </c>
      <c r="AG18" s="248">
        <v>1</v>
      </c>
      <c r="AH18" s="248">
        <v>1</v>
      </c>
      <c r="AI18" s="248">
        <v>1</v>
      </c>
      <c r="AJ18" s="248">
        <v>1</v>
      </c>
      <c r="AK18" s="248">
        <v>1</v>
      </c>
      <c r="AL18" s="231"/>
      <c r="AM18" s="231"/>
      <c r="AN18" s="231"/>
      <c r="AO18" s="231"/>
      <c r="AP18" s="231"/>
      <c r="AQ18" s="231"/>
      <c r="AR18" s="231"/>
      <c r="AS18" s="231"/>
      <c r="AT18" s="231"/>
      <c r="AU18" s="248"/>
      <c r="AV18" s="323" t="s">
        <v>820</v>
      </c>
      <c r="AW18" s="324" t="s">
        <v>810</v>
      </c>
      <c r="AX18" s="325"/>
    </row>
    <row r="19" spans="1:50" s="236" customFormat="1" ht="89.25" customHeight="1">
      <c r="A19" s="228" t="s">
        <v>256</v>
      </c>
      <c r="B19" s="126"/>
      <c r="C19" s="126"/>
      <c r="D19" s="126"/>
      <c r="E19" s="126"/>
      <c r="F19" s="126"/>
      <c r="G19" s="228" t="s">
        <v>486</v>
      </c>
      <c r="H19" s="126" t="s">
        <v>412</v>
      </c>
      <c r="I19" s="150" t="s">
        <v>496</v>
      </c>
      <c r="J19" s="150" t="s">
        <v>587</v>
      </c>
      <c r="K19" s="231" t="s">
        <v>469</v>
      </c>
      <c r="L19" s="231" t="s">
        <v>412</v>
      </c>
      <c r="M19" s="150" t="s">
        <v>497</v>
      </c>
      <c r="N19" s="150" t="s">
        <v>588</v>
      </c>
      <c r="O19" s="231"/>
      <c r="P19" s="231"/>
      <c r="Q19" s="248">
        <v>1</v>
      </c>
      <c r="R19" s="231"/>
      <c r="S19" s="231"/>
      <c r="T19" s="126" t="s">
        <v>409</v>
      </c>
      <c r="U19" s="228" t="s">
        <v>498</v>
      </c>
      <c r="V19" s="265">
        <v>0.08333333333333334</v>
      </c>
      <c r="W19" s="265">
        <v>0.08333333333333334</v>
      </c>
      <c r="X19" s="265">
        <v>0.08333333333333334</v>
      </c>
      <c r="Y19" s="265">
        <v>0.08333333333333334</v>
      </c>
      <c r="Z19" s="265">
        <v>0.08333333333333334</v>
      </c>
      <c r="AA19" s="265">
        <v>0.08333333333333334</v>
      </c>
      <c r="AB19" s="265">
        <v>0.08333333333333334</v>
      </c>
      <c r="AC19" s="265">
        <v>0.08333333333333334</v>
      </c>
      <c r="AD19" s="265">
        <v>0.08333333333333334</v>
      </c>
      <c r="AE19" s="265">
        <v>0.08333333333333334</v>
      </c>
      <c r="AF19" s="265">
        <v>0.08333333333333334</v>
      </c>
      <c r="AG19" s="265">
        <v>0.08333333333333334</v>
      </c>
      <c r="AH19" s="309">
        <v>0.0833</v>
      </c>
      <c r="AI19" s="309">
        <v>0.0833</v>
      </c>
      <c r="AJ19" s="309">
        <v>0.0833</v>
      </c>
      <c r="AK19" s="309">
        <v>0.0833</v>
      </c>
      <c r="AL19" s="231"/>
      <c r="AM19" s="231"/>
      <c r="AN19" s="231"/>
      <c r="AO19" s="231"/>
      <c r="AP19" s="231"/>
      <c r="AQ19" s="231"/>
      <c r="AR19" s="231"/>
      <c r="AS19" s="231"/>
      <c r="AT19" s="231"/>
      <c r="AU19" s="248"/>
      <c r="AV19" s="323" t="s">
        <v>821</v>
      </c>
      <c r="AW19" s="324" t="s">
        <v>810</v>
      </c>
      <c r="AX19" s="325"/>
    </row>
    <row r="20" spans="1:50" ht="13.5">
      <c r="A20" s="678" t="s">
        <v>295</v>
      </c>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80"/>
    </row>
    <row r="21" spans="1:50" ht="45" customHeight="1">
      <c r="A21" s="681" t="s">
        <v>64</v>
      </c>
      <c r="B21" s="681"/>
      <c r="C21" s="681"/>
      <c r="D21" s="672" t="s">
        <v>66</v>
      </c>
      <c r="E21" s="672"/>
      <c r="F21" s="672"/>
      <c r="G21" s="672"/>
      <c r="H21" s="672"/>
      <c r="I21" s="672"/>
      <c r="J21" s="682" t="s">
        <v>302</v>
      </c>
      <c r="K21" s="682"/>
      <c r="L21" s="682"/>
      <c r="M21" s="682"/>
      <c r="N21" s="682"/>
      <c r="O21" s="682"/>
      <c r="P21" s="672" t="s">
        <v>66</v>
      </c>
      <c r="Q21" s="672"/>
      <c r="R21" s="672"/>
      <c r="S21" s="672"/>
      <c r="T21" s="672"/>
      <c r="U21" s="672"/>
      <c r="V21" s="672" t="s">
        <v>66</v>
      </c>
      <c r="W21" s="672"/>
      <c r="X21" s="672"/>
      <c r="Y21" s="672"/>
      <c r="Z21" s="672"/>
      <c r="AA21" s="672"/>
      <c r="AB21" s="672"/>
      <c r="AC21" s="672"/>
      <c r="AD21" s="672" t="s">
        <v>66</v>
      </c>
      <c r="AE21" s="672"/>
      <c r="AF21" s="672"/>
      <c r="AG21" s="672"/>
      <c r="AH21" s="672"/>
      <c r="AI21" s="672"/>
      <c r="AJ21" s="672"/>
      <c r="AK21" s="672"/>
      <c r="AL21" s="672"/>
      <c r="AM21" s="672"/>
      <c r="AN21" s="672"/>
      <c r="AO21" s="672"/>
      <c r="AP21" s="682" t="s">
        <v>320</v>
      </c>
      <c r="AQ21" s="682"/>
      <c r="AR21" s="682"/>
      <c r="AS21" s="682"/>
      <c r="AT21" s="672" t="s">
        <v>13</v>
      </c>
      <c r="AU21" s="672"/>
      <c r="AV21" s="672"/>
      <c r="AW21" s="672"/>
      <c r="AX21" s="672"/>
    </row>
    <row r="22" spans="1:50" ht="22.5" customHeight="1">
      <c r="A22" s="681"/>
      <c r="B22" s="681"/>
      <c r="C22" s="681"/>
      <c r="D22" s="672" t="s">
        <v>723</v>
      </c>
      <c r="E22" s="672"/>
      <c r="F22" s="672"/>
      <c r="G22" s="672"/>
      <c r="H22" s="672"/>
      <c r="I22" s="672"/>
      <c r="J22" s="682"/>
      <c r="K22" s="682"/>
      <c r="L22" s="682"/>
      <c r="M22" s="682"/>
      <c r="N22" s="682"/>
      <c r="O22" s="682"/>
      <c r="P22" s="672" t="s">
        <v>725</v>
      </c>
      <c r="Q22" s="672"/>
      <c r="R22" s="672"/>
      <c r="S22" s="672"/>
      <c r="T22" s="672"/>
      <c r="U22" s="672"/>
      <c r="V22" s="672" t="s">
        <v>589</v>
      </c>
      <c r="W22" s="672"/>
      <c r="X22" s="672"/>
      <c r="Y22" s="672"/>
      <c r="Z22" s="672"/>
      <c r="AA22" s="672"/>
      <c r="AB22" s="672"/>
      <c r="AC22" s="672"/>
      <c r="AD22" s="672" t="s">
        <v>65</v>
      </c>
      <c r="AE22" s="672"/>
      <c r="AF22" s="672"/>
      <c r="AG22" s="672"/>
      <c r="AH22" s="672"/>
      <c r="AI22" s="672"/>
      <c r="AJ22" s="672"/>
      <c r="AK22" s="672"/>
      <c r="AL22" s="672"/>
      <c r="AM22" s="672"/>
      <c r="AN22" s="672"/>
      <c r="AO22" s="672"/>
      <c r="AP22" s="682"/>
      <c r="AQ22" s="682"/>
      <c r="AR22" s="682"/>
      <c r="AS22" s="682"/>
      <c r="AT22" s="672" t="s">
        <v>635</v>
      </c>
      <c r="AU22" s="672"/>
      <c r="AV22" s="672"/>
      <c r="AW22" s="672"/>
      <c r="AX22" s="672"/>
    </row>
    <row r="23" spans="1:50" ht="22.5" customHeight="1">
      <c r="A23" s="681"/>
      <c r="B23" s="681"/>
      <c r="C23" s="681"/>
      <c r="D23" s="672" t="s">
        <v>724</v>
      </c>
      <c r="E23" s="672"/>
      <c r="F23" s="672"/>
      <c r="G23" s="672"/>
      <c r="H23" s="672"/>
      <c r="I23" s="672"/>
      <c r="J23" s="682"/>
      <c r="K23" s="682"/>
      <c r="L23" s="682"/>
      <c r="M23" s="682"/>
      <c r="N23" s="682"/>
      <c r="O23" s="682"/>
      <c r="P23" s="672" t="s">
        <v>726</v>
      </c>
      <c r="Q23" s="672"/>
      <c r="R23" s="672"/>
      <c r="S23" s="672"/>
      <c r="T23" s="672"/>
      <c r="U23" s="672"/>
      <c r="V23" s="672" t="s">
        <v>298</v>
      </c>
      <c r="W23" s="672"/>
      <c r="X23" s="672"/>
      <c r="Y23" s="672"/>
      <c r="Z23" s="672"/>
      <c r="AA23" s="672"/>
      <c r="AB23" s="672"/>
      <c r="AC23" s="672"/>
      <c r="AD23" s="672" t="s">
        <v>298</v>
      </c>
      <c r="AE23" s="672"/>
      <c r="AF23" s="672"/>
      <c r="AG23" s="672"/>
      <c r="AH23" s="672"/>
      <c r="AI23" s="672"/>
      <c r="AJ23" s="672"/>
      <c r="AK23" s="672"/>
      <c r="AL23" s="672"/>
      <c r="AM23" s="672"/>
      <c r="AN23" s="672"/>
      <c r="AO23" s="672"/>
      <c r="AP23" s="682"/>
      <c r="AQ23" s="682"/>
      <c r="AR23" s="682"/>
      <c r="AS23" s="682"/>
      <c r="AT23" s="672" t="s">
        <v>75</v>
      </c>
      <c r="AU23" s="672"/>
      <c r="AV23" s="672"/>
      <c r="AW23" s="672"/>
      <c r="AX23" s="672"/>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1:AS23"/>
    <mergeCell ref="M11:M12"/>
    <mergeCell ref="N11:N12"/>
    <mergeCell ref="O11:S11"/>
    <mergeCell ref="T11:T12"/>
    <mergeCell ref="U11:U12"/>
    <mergeCell ref="V11:AG11"/>
    <mergeCell ref="AT22:AX22"/>
    <mergeCell ref="AH11:AS11"/>
    <mergeCell ref="AT11:AU11"/>
    <mergeCell ref="A20:AX20"/>
    <mergeCell ref="A21:C23"/>
    <mergeCell ref="D21:I21"/>
    <mergeCell ref="J21:O23"/>
    <mergeCell ref="P21:U21"/>
    <mergeCell ref="V21:AC21"/>
    <mergeCell ref="AD21:AO21"/>
    <mergeCell ref="D23:I23"/>
    <mergeCell ref="P23:U23"/>
    <mergeCell ref="V23:AC23"/>
    <mergeCell ref="AD23:AO23"/>
    <mergeCell ref="AT23:AX23"/>
    <mergeCell ref="AT21:AX21"/>
    <mergeCell ref="D22:I22"/>
    <mergeCell ref="P22:U22"/>
    <mergeCell ref="V22:AC22"/>
    <mergeCell ref="AD22:AO22"/>
  </mergeCells>
  <printOptions/>
  <pageMargins left="0.75" right="0.75" top="1" bottom="1" header="0.3" footer="0.3"/>
  <pageSetup orientation="landscape"/>
  <drawing r:id="rId3"/>
  <legacyDrawing r:id="rId2"/>
</worksheet>
</file>

<file path=xl/worksheets/sheet13.xml><?xml version="1.0" encoding="utf-8"?>
<worksheet xmlns="http://schemas.openxmlformats.org/spreadsheetml/2006/main" xmlns:r="http://schemas.openxmlformats.org/officeDocument/2006/relationships">
  <sheetPr>
    <tabColor theme="9"/>
  </sheetPr>
  <dimension ref="A1:AX20"/>
  <sheetViews>
    <sheetView zoomScalePageLayoutView="0" workbookViewId="0" topLeftCell="R11">
      <selection activeCell="AV15" sqref="AV15"/>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1.00390625" style="113" customWidth="1"/>
    <col min="49"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316" t="s">
        <v>39</v>
      </c>
      <c r="W12" s="316" t="s">
        <v>40</v>
      </c>
      <c r="X12" s="316" t="s">
        <v>41</v>
      </c>
      <c r="Y12" s="316" t="s">
        <v>42</v>
      </c>
      <c r="Z12" s="316" t="s">
        <v>43</v>
      </c>
      <c r="AA12" s="316" t="s">
        <v>44</v>
      </c>
      <c r="AB12" s="316" t="s">
        <v>45</v>
      </c>
      <c r="AC12" s="316" t="s">
        <v>46</v>
      </c>
      <c r="AD12" s="316" t="s">
        <v>47</v>
      </c>
      <c r="AE12" s="316" t="s">
        <v>48</v>
      </c>
      <c r="AF12" s="316" t="s">
        <v>49</v>
      </c>
      <c r="AG12" s="316" t="s">
        <v>50</v>
      </c>
      <c r="AH12" s="316" t="s">
        <v>39</v>
      </c>
      <c r="AI12" s="316" t="s">
        <v>40</v>
      </c>
      <c r="AJ12" s="316" t="s">
        <v>41</v>
      </c>
      <c r="AK12" s="316" t="s">
        <v>42</v>
      </c>
      <c r="AL12" s="316" t="s">
        <v>43</v>
      </c>
      <c r="AM12" s="316" t="s">
        <v>44</v>
      </c>
      <c r="AN12" s="316" t="s">
        <v>45</v>
      </c>
      <c r="AO12" s="316" t="s">
        <v>46</v>
      </c>
      <c r="AP12" s="316" t="s">
        <v>47</v>
      </c>
      <c r="AQ12" s="316" t="s">
        <v>48</v>
      </c>
      <c r="AR12" s="316" t="s">
        <v>49</v>
      </c>
      <c r="AS12" s="316" t="s">
        <v>50</v>
      </c>
      <c r="AT12" s="120" t="s">
        <v>88</v>
      </c>
      <c r="AU12" s="120" t="s">
        <v>89</v>
      </c>
      <c r="AV12" s="684"/>
      <c r="AW12" s="684"/>
      <c r="AX12" s="684"/>
    </row>
    <row r="13" spans="1:50" ht="114.75" customHeight="1">
      <c r="A13" s="266"/>
      <c r="B13" s="121"/>
      <c r="C13" s="122"/>
      <c r="D13" s="121"/>
      <c r="E13" s="121"/>
      <c r="F13" s="121" t="s">
        <v>590</v>
      </c>
      <c r="G13" s="267" t="s">
        <v>591</v>
      </c>
      <c r="H13" s="121"/>
      <c r="I13" s="268" t="s">
        <v>592</v>
      </c>
      <c r="J13" s="122" t="s">
        <v>593</v>
      </c>
      <c r="K13" s="122" t="s">
        <v>469</v>
      </c>
      <c r="L13" s="121">
        <v>4</v>
      </c>
      <c r="M13" s="269" t="s">
        <v>594</v>
      </c>
      <c r="N13" s="122" t="s">
        <v>595</v>
      </c>
      <c r="O13" s="270"/>
      <c r="P13" s="270"/>
      <c r="Q13" s="229">
        <v>2</v>
      </c>
      <c r="R13" s="229"/>
      <c r="S13" s="229"/>
      <c r="T13" s="123" t="s">
        <v>484</v>
      </c>
      <c r="U13" s="122" t="s">
        <v>595</v>
      </c>
      <c r="V13" s="238"/>
      <c r="W13" s="238"/>
      <c r="X13" s="238"/>
      <c r="Y13" s="89"/>
      <c r="Z13" s="89"/>
      <c r="AA13" s="330">
        <v>1</v>
      </c>
      <c r="AB13" s="330"/>
      <c r="AC13" s="330"/>
      <c r="AD13" s="330"/>
      <c r="AE13" s="331"/>
      <c r="AF13" s="331"/>
      <c r="AG13" s="330">
        <v>1</v>
      </c>
      <c r="AH13" s="124"/>
      <c r="AI13" s="124"/>
      <c r="AJ13" s="124"/>
      <c r="AK13" s="124"/>
      <c r="AL13" s="124"/>
      <c r="AM13" s="124"/>
      <c r="AN13" s="124"/>
      <c r="AO13" s="124"/>
      <c r="AP13" s="124"/>
      <c r="AQ13" s="124"/>
      <c r="AR13" s="124"/>
      <c r="AS13" s="124"/>
      <c r="AT13" s="125"/>
      <c r="AU13" s="271"/>
      <c r="AV13" s="234" t="s">
        <v>775</v>
      </c>
      <c r="AW13" s="272"/>
      <c r="AX13" s="273"/>
    </row>
    <row r="14" spans="1:50" ht="114.75" customHeight="1">
      <c r="A14" s="274"/>
      <c r="B14" s="121"/>
      <c r="C14" s="121"/>
      <c r="D14" s="121"/>
      <c r="E14" s="121"/>
      <c r="F14" s="121" t="s">
        <v>596</v>
      </c>
      <c r="G14" s="267" t="s">
        <v>591</v>
      </c>
      <c r="H14" s="121"/>
      <c r="I14" s="275" t="s">
        <v>759</v>
      </c>
      <c r="J14" s="122" t="s">
        <v>597</v>
      </c>
      <c r="K14" s="122" t="s">
        <v>469</v>
      </c>
      <c r="L14" s="121">
        <v>90</v>
      </c>
      <c r="M14" s="269" t="s">
        <v>598</v>
      </c>
      <c r="N14" s="122" t="s">
        <v>742</v>
      </c>
      <c r="O14" s="270"/>
      <c r="P14" s="270"/>
      <c r="Q14" s="229">
        <v>50</v>
      </c>
      <c r="R14" s="229"/>
      <c r="S14" s="229"/>
      <c r="T14" s="123" t="s">
        <v>484</v>
      </c>
      <c r="U14" s="122" t="s">
        <v>760</v>
      </c>
      <c r="V14" s="238"/>
      <c r="W14" s="238"/>
      <c r="X14" s="238"/>
      <c r="Y14" s="238"/>
      <c r="Z14" s="238"/>
      <c r="AA14" s="330">
        <v>25</v>
      </c>
      <c r="AB14" s="330"/>
      <c r="AC14" s="330"/>
      <c r="AD14" s="330"/>
      <c r="AE14" s="330"/>
      <c r="AF14" s="330"/>
      <c r="AG14" s="330">
        <v>25</v>
      </c>
      <c r="AH14" s="124"/>
      <c r="AI14" s="124"/>
      <c r="AJ14" s="121"/>
      <c r="AK14" s="124">
        <v>31</v>
      </c>
      <c r="AL14" s="124"/>
      <c r="AM14" s="124"/>
      <c r="AN14" s="124"/>
      <c r="AO14" s="124"/>
      <c r="AP14" s="124"/>
      <c r="AQ14" s="124"/>
      <c r="AR14" s="124"/>
      <c r="AS14" s="124"/>
      <c r="AT14" s="125"/>
      <c r="AU14" s="276"/>
      <c r="AV14" s="307" t="s">
        <v>776</v>
      </c>
      <c r="AW14" s="125"/>
      <c r="AX14" s="124"/>
    </row>
    <row r="15" spans="1:50" ht="114.75" customHeight="1">
      <c r="A15" s="274"/>
      <c r="B15" s="121"/>
      <c r="C15" s="121"/>
      <c r="D15" s="121"/>
      <c r="E15" s="121"/>
      <c r="F15" s="121" t="s">
        <v>600</v>
      </c>
      <c r="G15" s="267" t="s">
        <v>591</v>
      </c>
      <c r="H15" s="121"/>
      <c r="I15" s="122" t="s">
        <v>761</v>
      </c>
      <c r="J15" s="122" t="s">
        <v>601</v>
      </c>
      <c r="K15" s="122" t="s">
        <v>469</v>
      </c>
      <c r="L15" s="121">
        <v>10</v>
      </c>
      <c r="M15" s="269" t="s">
        <v>594</v>
      </c>
      <c r="N15" s="122" t="s">
        <v>762</v>
      </c>
      <c r="O15" s="229"/>
      <c r="P15" s="229"/>
      <c r="Q15" s="277">
        <v>10</v>
      </c>
      <c r="R15" s="229"/>
      <c r="S15" s="229"/>
      <c r="T15" s="121" t="s">
        <v>763</v>
      </c>
      <c r="U15" s="122" t="s">
        <v>762</v>
      </c>
      <c r="V15" s="238"/>
      <c r="W15" s="278">
        <v>1</v>
      </c>
      <c r="X15" s="278"/>
      <c r="Y15" s="278">
        <v>2</v>
      </c>
      <c r="Z15" s="278"/>
      <c r="AA15" s="278">
        <v>2</v>
      </c>
      <c r="AB15" s="278"/>
      <c r="AC15" s="278">
        <v>2</v>
      </c>
      <c r="AD15" s="278"/>
      <c r="AE15" s="278">
        <v>2</v>
      </c>
      <c r="AF15" s="278"/>
      <c r="AG15" s="332">
        <v>1</v>
      </c>
      <c r="AH15" s="124"/>
      <c r="AI15" s="320"/>
      <c r="AJ15" s="121">
        <v>2</v>
      </c>
      <c r="AK15" s="124">
        <v>1</v>
      </c>
      <c r="AL15" s="124"/>
      <c r="AM15" s="124"/>
      <c r="AN15" s="124"/>
      <c r="AO15" s="124"/>
      <c r="AP15" s="124"/>
      <c r="AQ15" s="124"/>
      <c r="AR15" s="124"/>
      <c r="AS15" s="124"/>
      <c r="AT15" s="125"/>
      <c r="AU15" s="317"/>
      <c r="AV15" s="361" t="s">
        <v>777</v>
      </c>
      <c r="AW15" s="318"/>
      <c r="AX15" s="318"/>
    </row>
    <row r="16" spans="1:50" ht="114.75" customHeight="1">
      <c r="A16" s="274"/>
      <c r="B16" s="121"/>
      <c r="C16" s="121"/>
      <c r="D16" s="121"/>
      <c r="E16" s="121"/>
      <c r="F16" s="121" t="s">
        <v>602</v>
      </c>
      <c r="G16" s="267" t="s">
        <v>591</v>
      </c>
      <c r="H16" s="121"/>
      <c r="I16" s="122" t="s">
        <v>603</v>
      </c>
      <c r="J16" s="122" t="s">
        <v>764</v>
      </c>
      <c r="K16" s="122" t="s">
        <v>469</v>
      </c>
      <c r="L16" s="121">
        <v>2</v>
      </c>
      <c r="M16" s="269" t="s">
        <v>765</v>
      </c>
      <c r="N16" s="122" t="s">
        <v>604</v>
      </c>
      <c r="O16" s="229"/>
      <c r="P16" s="229"/>
      <c r="Q16" s="277">
        <v>1</v>
      </c>
      <c r="R16" s="229"/>
      <c r="S16" s="229"/>
      <c r="T16" s="121" t="s">
        <v>599</v>
      </c>
      <c r="U16" s="122" t="s">
        <v>604</v>
      </c>
      <c r="V16" s="238"/>
      <c r="W16" s="238"/>
      <c r="X16" s="238"/>
      <c r="Y16" s="238"/>
      <c r="Z16" s="238"/>
      <c r="AA16" s="238"/>
      <c r="AB16" s="238"/>
      <c r="AC16" s="238"/>
      <c r="AD16" s="238"/>
      <c r="AE16" s="278">
        <v>1</v>
      </c>
      <c r="AF16" s="238"/>
      <c r="AG16" s="238"/>
      <c r="AH16" s="124"/>
      <c r="AI16" s="124"/>
      <c r="AJ16" s="121"/>
      <c r="AK16" s="124"/>
      <c r="AL16" s="124"/>
      <c r="AM16" s="124"/>
      <c r="AN16" s="124"/>
      <c r="AO16" s="124"/>
      <c r="AP16" s="124"/>
      <c r="AQ16" s="124"/>
      <c r="AR16" s="124"/>
      <c r="AS16" s="124"/>
      <c r="AT16" s="125"/>
      <c r="AU16" s="276"/>
      <c r="AV16" s="248"/>
      <c r="AW16" s="125"/>
      <c r="AX16" s="124"/>
    </row>
    <row r="17" spans="1:50" ht="15">
      <c r="A17" s="678" t="s">
        <v>295</v>
      </c>
      <c r="B17" s="679"/>
      <c r="C17" s="679"/>
      <c r="D17" s="679"/>
      <c r="E17" s="679"/>
      <c r="F17" s="679"/>
      <c r="G17" s="679"/>
      <c r="H17" s="679"/>
      <c r="I17" s="679"/>
      <c r="J17" s="679"/>
      <c r="K17" s="679"/>
      <c r="L17" s="679"/>
      <c r="M17" s="679"/>
      <c r="N17" s="679"/>
      <c r="O17" s="679"/>
      <c r="P17" s="679"/>
      <c r="Q17" s="679"/>
      <c r="R17" s="679"/>
      <c r="S17" s="679"/>
      <c r="T17" s="679"/>
      <c r="U17" s="679"/>
      <c r="V17" s="679"/>
      <c r="W17" s="679"/>
      <c r="X17" s="679"/>
      <c r="Y17" s="679"/>
      <c r="Z17" s="679"/>
      <c r="AA17" s="679"/>
      <c r="AB17" s="679"/>
      <c r="AC17" s="679"/>
      <c r="AD17" s="679"/>
      <c r="AE17" s="679"/>
      <c r="AF17" s="679"/>
      <c r="AG17" s="679"/>
      <c r="AH17" s="679"/>
      <c r="AI17" s="679"/>
      <c r="AJ17" s="679"/>
      <c r="AK17" s="679"/>
      <c r="AL17" s="679"/>
      <c r="AM17" s="679"/>
      <c r="AN17" s="679"/>
      <c r="AO17" s="679"/>
      <c r="AP17" s="679"/>
      <c r="AQ17" s="679"/>
      <c r="AR17" s="679"/>
      <c r="AS17" s="679"/>
      <c r="AT17" s="679"/>
      <c r="AU17" s="679"/>
      <c r="AV17" s="679"/>
      <c r="AW17" s="679"/>
      <c r="AX17" s="680"/>
    </row>
    <row r="18" spans="1:50" ht="45" customHeight="1">
      <c r="A18" s="681" t="s">
        <v>64</v>
      </c>
      <c r="B18" s="681"/>
      <c r="C18" s="681"/>
      <c r="D18" s="672" t="s">
        <v>66</v>
      </c>
      <c r="E18" s="672"/>
      <c r="F18" s="672"/>
      <c r="G18" s="672"/>
      <c r="H18" s="672"/>
      <c r="I18" s="672"/>
      <c r="J18" s="682" t="s">
        <v>302</v>
      </c>
      <c r="K18" s="682"/>
      <c r="L18" s="682"/>
      <c r="M18" s="682"/>
      <c r="N18" s="682"/>
      <c r="O18" s="682"/>
      <c r="P18" s="672" t="s">
        <v>66</v>
      </c>
      <c r="Q18" s="672"/>
      <c r="R18" s="672"/>
      <c r="S18" s="672"/>
      <c r="T18" s="672"/>
      <c r="U18" s="672"/>
      <c r="V18" s="672" t="s">
        <v>66</v>
      </c>
      <c r="W18" s="672"/>
      <c r="X18" s="672"/>
      <c r="Y18" s="672"/>
      <c r="Z18" s="672"/>
      <c r="AA18" s="672"/>
      <c r="AB18" s="672"/>
      <c r="AC18" s="672"/>
      <c r="AD18" s="672" t="s">
        <v>66</v>
      </c>
      <c r="AE18" s="672"/>
      <c r="AF18" s="672"/>
      <c r="AG18" s="672"/>
      <c r="AH18" s="672"/>
      <c r="AI18" s="672"/>
      <c r="AJ18" s="672"/>
      <c r="AK18" s="672"/>
      <c r="AL18" s="672"/>
      <c r="AM18" s="672"/>
      <c r="AN18" s="672"/>
      <c r="AO18" s="672"/>
      <c r="AP18" s="682" t="s">
        <v>320</v>
      </c>
      <c r="AQ18" s="682"/>
      <c r="AR18" s="682"/>
      <c r="AS18" s="682"/>
      <c r="AT18" s="672" t="s">
        <v>13</v>
      </c>
      <c r="AU18" s="672"/>
      <c r="AV18" s="672"/>
      <c r="AW18" s="672"/>
      <c r="AX18" s="672"/>
    </row>
    <row r="19" spans="1:50" ht="22.5" customHeight="1">
      <c r="A19" s="681"/>
      <c r="B19" s="681"/>
      <c r="C19" s="681"/>
      <c r="D19" s="672" t="s">
        <v>753</v>
      </c>
      <c r="E19" s="672"/>
      <c r="F19" s="672"/>
      <c r="G19" s="672"/>
      <c r="H19" s="672"/>
      <c r="I19" s="672"/>
      <c r="J19" s="682"/>
      <c r="K19" s="682"/>
      <c r="L19" s="682"/>
      <c r="M19" s="682"/>
      <c r="N19" s="682"/>
      <c r="O19" s="682"/>
      <c r="P19" s="672" t="s">
        <v>754</v>
      </c>
      <c r="Q19" s="672"/>
      <c r="R19" s="672"/>
      <c r="S19" s="672"/>
      <c r="T19" s="672"/>
      <c r="U19" s="672"/>
      <c r="V19" s="672" t="s">
        <v>589</v>
      </c>
      <c r="W19" s="672"/>
      <c r="X19" s="672"/>
      <c r="Y19" s="672"/>
      <c r="Z19" s="672"/>
      <c r="AA19" s="672"/>
      <c r="AB19" s="672"/>
      <c r="AC19" s="672"/>
      <c r="AD19" s="672" t="s">
        <v>65</v>
      </c>
      <c r="AE19" s="672"/>
      <c r="AF19" s="672"/>
      <c r="AG19" s="672"/>
      <c r="AH19" s="672"/>
      <c r="AI19" s="672"/>
      <c r="AJ19" s="672"/>
      <c r="AK19" s="672"/>
      <c r="AL19" s="672"/>
      <c r="AM19" s="672"/>
      <c r="AN19" s="672"/>
      <c r="AO19" s="672"/>
      <c r="AP19" s="682"/>
      <c r="AQ19" s="682"/>
      <c r="AR19" s="682"/>
      <c r="AS19" s="682"/>
      <c r="AT19" s="672" t="s">
        <v>635</v>
      </c>
      <c r="AU19" s="672"/>
      <c r="AV19" s="672"/>
      <c r="AW19" s="672"/>
      <c r="AX19" s="672"/>
    </row>
    <row r="20" spans="1:50" ht="22.5" customHeight="1">
      <c r="A20" s="681"/>
      <c r="B20" s="681"/>
      <c r="C20" s="681"/>
      <c r="D20" s="672" t="s">
        <v>749</v>
      </c>
      <c r="E20" s="672"/>
      <c r="F20" s="672"/>
      <c r="G20" s="672"/>
      <c r="H20" s="672"/>
      <c r="I20" s="672"/>
      <c r="J20" s="682"/>
      <c r="K20" s="682"/>
      <c r="L20" s="682"/>
      <c r="M20" s="682"/>
      <c r="N20" s="682"/>
      <c r="O20" s="682"/>
      <c r="P20" s="672" t="s">
        <v>755</v>
      </c>
      <c r="Q20" s="672"/>
      <c r="R20" s="672"/>
      <c r="S20" s="672"/>
      <c r="T20" s="672"/>
      <c r="U20" s="672"/>
      <c r="V20" s="672" t="s">
        <v>298</v>
      </c>
      <c r="W20" s="672"/>
      <c r="X20" s="672"/>
      <c r="Y20" s="672"/>
      <c r="Z20" s="672"/>
      <c r="AA20" s="672"/>
      <c r="AB20" s="672"/>
      <c r="AC20" s="672"/>
      <c r="AD20" s="672" t="s">
        <v>298</v>
      </c>
      <c r="AE20" s="672"/>
      <c r="AF20" s="672"/>
      <c r="AG20" s="672"/>
      <c r="AH20" s="672"/>
      <c r="AI20" s="672"/>
      <c r="AJ20" s="672"/>
      <c r="AK20" s="672"/>
      <c r="AL20" s="672"/>
      <c r="AM20" s="672"/>
      <c r="AN20" s="672"/>
      <c r="AO20" s="672"/>
      <c r="AP20" s="682"/>
      <c r="AQ20" s="682"/>
      <c r="AR20" s="682"/>
      <c r="AS20" s="682"/>
      <c r="AT20" s="672" t="s">
        <v>75</v>
      </c>
      <c r="AU20" s="672"/>
      <c r="AV20" s="672"/>
      <c r="AW20" s="672"/>
      <c r="AX20" s="672"/>
    </row>
  </sheetData>
  <sheetProtection/>
  <mergeCells count="56">
    <mergeCell ref="D20:I20"/>
    <mergeCell ref="P20:U20"/>
    <mergeCell ref="V20:AC20"/>
    <mergeCell ref="AD20:AO20"/>
    <mergeCell ref="AT20:AX20"/>
    <mergeCell ref="AT18:AX18"/>
    <mergeCell ref="D19:I19"/>
    <mergeCell ref="P19:U19"/>
    <mergeCell ref="V19:AC19"/>
    <mergeCell ref="AD19:AO19"/>
    <mergeCell ref="AT19:AX19"/>
    <mergeCell ref="AH11:AS11"/>
    <mergeCell ref="AT11:AU11"/>
    <mergeCell ref="A17:AX17"/>
    <mergeCell ref="A18:C20"/>
    <mergeCell ref="D18:I18"/>
    <mergeCell ref="J18:O20"/>
    <mergeCell ref="P18:U18"/>
    <mergeCell ref="V18:AC18"/>
    <mergeCell ref="AD18:AO18"/>
    <mergeCell ref="AP18:AS20"/>
    <mergeCell ref="M11:M12"/>
    <mergeCell ref="N11:N12"/>
    <mergeCell ref="O11:S11"/>
    <mergeCell ref="T11:T12"/>
    <mergeCell ref="U11:U12"/>
    <mergeCell ref="V11:AG11"/>
    <mergeCell ref="A11:F11"/>
    <mergeCell ref="G11:H11"/>
    <mergeCell ref="I11:I12"/>
    <mergeCell ref="J11:J12"/>
    <mergeCell ref="K11:K12"/>
    <mergeCell ref="L11:L12"/>
    <mergeCell ref="H7:I7"/>
    <mergeCell ref="H8:I8"/>
    <mergeCell ref="A9:C9"/>
    <mergeCell ref="D9:AG9"/>
    <mergeCell ref="A10:C10"/>
    <mergeCell ref="D10:AG10"/>
    <mergeCell ref="A5:AG5"/>
    <mergeCell ref="AH5:AU10"/>
    <mergeCell ref="AV5:AV12"/>
    <mergeCell ref="AW5:AW12"/>
    <mergeCell ref="AX5:AX12"/>
    <mergeCell ref="A6:C8"/>
    <mergeCell ref="D6:E8"/>
    <mergeCell ref="F6:G8"/>
    <mergeCell ref="H6:I6"/>
    <mergeCell ref="K6:U8"/>
    <mergeCell ref="A1:AV1"/>
    <mergeCell ref="AW1:AX1"/>
    <mergeCell ref="A2:AV2"/>
    <mergeCell ref="AW2:AX2"/>
    <mergeCell ref="A3:AV4"/>
    <mergeCell ref="AW3:AX3"/>
    <mergeCell ref="AW4:AX4"/>
  </mergeCells>
  <printOptions/>
  <pageMargins left="0.75" right="0.75" top="1" bottom="1" header="0.3" footer="0.3"/>
  <pageSetup horizontalDpi="600" verticalDpi="600" orientation="landscape"/>
  <drawing r:id="rId3"/>
  <legacyDrawing r:id="rId2"/>
</worksheet>
</file>

<file path=xl/worksheets/sheet14.xml><?xml version="1.0" encoding="utf-8"?>
<worksheet xmlns="http://schemas.openxmlformats.org/spreadsheetml/2006/main" xmlns:r="http://schemas.openxmlformats.org/officeDocument/2006/relationships">
  <sheetPr>
    <tabColor theme="9"/>
  </sheetPr>
  <dimension ref="A1:AX24"/>
  <sheetViews>
    <sheetView zoomScale="120" zoomScaleNormal="120" zoomScalePageLayoutView="0" workbookViewId="0" topLeftCell="AD20">
      <selection activeCell="AV13" sqref="AV13:AX20"/>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0.8515625" style="308" customWidth="1"/>
    <col min="49"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78" customHeight="1">
      <c r="A13" s="126"/>
      <c r="B13" s="126"/>
      <c r="C13" s="126"/>
      <c r="D13" s="126"/>
      <c r="E13" s="126"/>
      <c r="F13" s="126"/>
      <c r="G13" s="228" t="s">
        <v>605</v>
      </c>
      <c r="H13" s="126" t="s">
        <v>640</v>
      </c>
      <c r="I13" s="150" t="s">
        <v>607</v>
      </c>
      <c r="J13" s="148" t="s">
        <v>641</v>
      </c>
      <c r="K13" s="228" t="s">
        <v>469</v>
      </c>
      <c r="L13" s="126"/>
      <c r="M13" s="228" t="s">
        <v>433</v>
      </c>
      <c r="N13" s="150" t="s">
        <v>642</v>
      </c>
      <c r="O13" s="229"/>
      <c r="P13" s="229"/>
      <c r="Q13" s="247">
        <v>1</v>
      </c>
      <c r="R13" s="229"/>
      <c r="S13" s="229"/>
      <c r="T13" s="242" t="s">
        <v>434</v>
      </c>
      <c r="U13" s="287" t="s">
        <v>643</v>
      </c>
      <c r="V13" s="247"/>
      <c r="W13" s="247"/>
      <c r="X13" s="247">
        <v>0.7300000000000001</v>
      </c>
      <c r="Y13" s="247"/>
      <c r="Z13" s="247"/>
      <c r="AA13" s="247">
        <v>0.12000000000000001</v>
      </c>
      <c r="AB13" s="247"/>
      <c r="AC13" s="247"/>
      <c r="AD13" s="247">
        <v>0.04</v>
      </c>
      <c r="AE13" s="247"/>
      <c r="AF13" s="247"/>
      <c r="AG13" s="247">
        <v>0.11000000000000001</v>
      </c>
      <c r="AH13" s="231"/>
      <c r="AI13" s="231"/>
      <c r="AJ13" s="232">
        <v>0.73</v>
      </c>
      <c r="AK13" s="231"/>
      <c r="AL13" s="231"/>
      <c r="AM13" s="231"/>
      <c r="AN13" s="231"/>
      <c r="AO13" s="231"/>
      <c r="AP13" s="231"/>
      <c r="AQ13" s="231"/>
      <c r="AR13" s="231"/>
      <c r="AS13" s="231"/>
      <c r="AT13" s="231"/>
      <c r="AU13" s="247"/>
      <c r="AV13" s="362" t="s">
        <v>826</v>
      </c>
      <c r="AW13" s="363"/>
      <c r="AX13" s="364"/>
    </row>
    <row r="14" spans="1:50" s="236" customFormat="1" ht="108" customHeight="1">
      <c r="A14" s="126"/>
      <c r="B14" s="126"/>
      <c r="C14" s="126"/>
      <c r="D14" s="126"/>
      <c r="E14" s="126"/>
      <c r="F14" s="126"/>
      <c r="G14" s="228" t="s">
        <v>605</v>
      </c>
      <c r="H14" s="126" t="s">
        <v>640</v>
      </c>
      <c r="I14" s="150" t="s">
        <v>607</v>
      </c>
      <c r="J14" s="150" t="s">
        <v>609</v>
      </c>
      <c r="K14" s="126" t="s">
        <v>469</v>
      </c>
      <c r="L14" s="126"/>
      <c r="M14" s="228" t="s">
        <v>433</v>
      </c>
      <c r="N14" s="150" t="s">
        <v>610</v>
      </c>
      <c r="O14" s="229"/>
      <c r="P14" s="229"/>
      <c r="Q14" s="247">
        <v>1</v>
      </c>
      <c r="R14" s="229"/>
      <c r="S14" s="229"/>
      <c r="T14" s="242" t="s">
        <v>434</v>
      </c>
      <c r="U14" s="287" t="s">
        <v>644</v>
      </c>
      <c r="V14" s="126"/>
      <c r="W14" s="126"/>
      <c r="X14" s="288">
        <v>0.73</v>
      </c>
      <c r="Y14" s="126"/>
      <c r="Z14" s="126"/>
      <c r="AA14" s="288">
        <v>0.12</v>
      </c>
      <c r="AB14" s="126"/>
      <c r="AC14" s="126"/>
      <c r="AD14" s="288">
        <v>0.04</v>
      </c>
      <c r="AE14" s="126"/>
      <c r="AF14" s="126"/>
      <c r="AG14" s="288">
        <v>0.11</v>
      </c>
      <c r="AH14" s="289"/>
      <c r="AI14" s="231"/>
      <c r="AJ14" s="288">
        <v>0.73</v>
      </c>
      <c r="AK14" s="231"/>
      <c r="AL14" s="231"/>
      <c r="AM14" s="231"/>
      <c r="AN14" s="231"/>
      <c r="AO14" s="231"/>
      <c r="AP14" s="231"/>
      <c r="AQ14" s="231"/>
      <c r="AR14" s="231"/>
      <c r="AS14" s="231"/>
      <c r="AT14" s="231"/>
      <c r="AU14" s="247"/>
      <c r="AV14" s="362" t="s">
        <v>827</v>
      </c>
      <c r="AW14" s="365"/>
      <c r="AX14" s="366"/>
    </row>
    <row r="15" spans="1:50" s="236" customFormat="1" ht="108" customHeight="1">
      <c r="A15" s="126"/>
      <c r="B15" s="126"/>
      <c r="C15" s="126"/>
      <c r="D15" s="126"/>
      <c r="E15" s="126"/>
      <c r="F15" s="126"/>
      <c r="G15" s="228" t="s">
        <v>605</v>
      </c>
      <c r="H15" s="126" t="s">
        <v>640</v>
      </c>
      <c r="I15" s="150" t="s">
        <v>607</v>
      </c>
      <c r="J15" s="150" t="s">
        <v>645</v>
      </c>
      <c r="K15" s="228" t="s">
        <v>469</v>
      </c>
      <c r="L15" s="231"/>
      <c r="M15" s="228" t="s">
        <v>433</v>
      </c>
      <c r="N15" s="150" t="s">
        <v>646</v>
      </c>
      <c r="O15" s="231"/>
      <c r="P15" s="231"/>
      <c r="Q15" s="247">
        <v>1</v>
      </c>
      <c r="R15" s="231"/>
      <c r="S15" s="231"/>
      <c r="T15" s="242" t="s">
        <v>434</v>
      </c>
      <c r="U15" s="287" t="s">
        <v>647</v>
      </c>
      <c r="V15" s="126"/>
      <c r="W15" s="126"/>
      <c r="X15" s="288">
        <v>0.73</v>
      </c>
      <c r="Y15" s="126"/>
      <c r="Z15" s="126"/>
      <c r="AA15" s="288">
        <v>0.12</v>
      </c>
      <c r="AB15" s="126"/>
      <c r="AC15" s="126"/>
      <c r="AD15" s="288">
        <v>0.04</v>
      </c>
      <c r="AE15" s="126"/>
      <c r="AF15" s="126"/>
      <c r="AG15" s="288">
        <v>0.11</v>
      </c>
      <c r="AH15" s="231"/>
      <c r="AI15" s="231"/>
      <c r="AJ15" s="288">
        <v>0.73</v>
      </c>
      <c r="AK15" s="231"/>
      <c r="AL15" s="231"/>
      <c r="AM15" s="231"/>
      <c r="AN15" s="231"/>
      <c r="AO15" s="231"/>
      <c r="AP15" s="231"/>
      <c r="AQ15" s="231"/>
      <c r="AR15" s="231"/>
      <c r="AS15" s="231"/>
      <c r="AT15" s="231"/>
      <c r="AU15" s="247"/>
      <c r="AV15" s="362" t="s">
        <v>828</v>
      </c>
      <c r="AW15" s="365"/>
      <c r="AX15" s="366"/>
    </row>
    <row r="16" spans="1:50" s="236" customFormat="1" ht="78" customHeight="1">
      <c r="A16" s="126"/>
      <c r="B16" s="126"/>
      <c r="C16" s="126"/>
      <c r="D16" s="126"/>
      <c r="E16" s="126"/>
      <c r="F16" s="310"/>
      <c r="G16" s="228" t="s">
        <v>605</v>
      </c>
      <c r="H16" s="126" t="s">
        <v>606</v>
      </c>
      <c r="I16" s="150" t="s">
        <v>607</v>
      </c>
      <c r="J16" s="150" t="s">
        <v>648</v>
      </c>
      <c r="K16" s="228" t="s">
        <v>469</v>
      </c>
      <c r="L16" s="231"/>
      <c r="M16" s="228" t="s">
        <v>433</v>
      </c>
      <c r="N16" s="150" t="s">
        <v>649</v>
      </c>
      <c r="O16" s="231"/>
      <c r="P16" s="231"/>
      <c r="Q16" s="247">
        <v>1</v>
      </c>
      <c r="R16" s="231"/>
      <c r="S16" s="231"/>
      <c r="T16" s="242" t="s">
        <v>434</v>
      </c>
      <c r="U16" s="287" t="s">
        <v>650</v>
      </c>
      <c r="V16" s="126"/>
      <c r="W16" s="126"/>
      <c r="X16" s="288">
        <v>0.25</v>
      </c>
      <c r="Y16" s="126"/>
      <c r="Z16" s="126"/>
      <c r="AA16" s="288">
        <v>0.25</v>
      </c>
      <c r="AB16" s="126"/>
      <c r="AC16" s="126"/>
      <c r="AD16" s="288">
        <v>0.25</v>
      </c>
      <c r="AE16" s="126"/>
      <c r="AF16" s="126"/>
      <c r="AG16" s="288">
        <v>0.25</v>
      </c>
      <c r="AH16" s="231"/>
      <c r="AI16" s="231"/>
      <c r="AJ16" s="322">
        <v>0.25</v>
      </c>
      <c r="AK16" s="231"/>
      <c r="AL16" s="231"/>
      <c r="AM16" s="231"/>
      <c r="AN16" s="231"/>
      <c r="AO16" s="231"/>
      <c r="AP16" s="231"/>
      <c r="AQ16" s="231"/>
      <c r="AR16" s="231"/>
      <c r="AS16" s="231"/>
      <c r="AT16" s="231"/>
      <c r="AU16" s="247"/>
      <c r="AV16" s="311" t="s">
        <v>829</v>
      </c>
      <c r="AW16" s="365"/>
      <c r="AX16" s="366"/>
    </row>
    <row r="17" spans="1:50" s="236" customFormat="1" ht="78" customHeight="1">
      <c r="A17" s="126"/>
      <c r="B17" s="126"/>
      <c r="C17" s="126"/>
      <c r="D17" s="126"/>
      <c r="E17" s="126"/>
      <c r="F17" s="126"/>
      <c r="G17" s="228" t="s">
        <v>605</v>
      </c>
      <c r="H17" s="126" t="s">
        <v>640</v>
      </c>
      <c r="I17" s="150" t="s">
        <v>607</v>
      </c>
      <c r="J17" s="150" t="s">
        <v>651</v>
      </c>
      <c r="K17" s="228" t="s">
        <v>453</v>
      </c>
      <c r="L17" s="231"/>
      <c r="M17" s="228" t="s">
        <v>433</v>
      </c>
      <c r="N17" s="150" t="s">
        <v>652</v>
      </c>
      <c r="O17" s="231"/>
      <c r="P17" s="231"/>
      <c r="Q17" s="247">
        <v>1</v>
      </c>
      <c r="R17" s="231"/>
      <c r="S17" s="231"/>
      <c r="T17" s="242" t="s">
        <v>434</v>
      </c>
      <c r="U17" s="287" t="s">
        <v>653</v>
      </c>
      <c r="V17" s="126"/>
      <c r="W17" s="126"/>
      <c r="X17" s="247">
        <v>1</v>
      </c>
      <c r="Y17" s="247"/>
      <c r="Z17" s="247"/>
      <c r="AA17" s="247">
        <v>1</v>
      </c>
      <c r="AB17" s="247"/>
      <c r="AC17" s="247"/>
      <c r="AD17" s="247">
        <v>1</v>
      </c>
      <c r="AE17" s="247"/>
      <c r="AF17" s="247"/>
      <c r="AG17" s="247">
        <v>1</v>
      </c>
      <c r="AH17" s="231"/>
      <c r="AI17" s="231"/>
      <c r="AJ17" s="247">
        <v>1</v>
      </c>
      <c r="AK17" s="231"/>
      <c r="AL17" s="231"/>
      <c r="AM17" s="231"/>
      <c r="AN17" s="231"/>
      <c r="AO17" s="231"/>
      <c r="AP17" s="231"/>
      <c r="AQ17" s="231"/>
      <c r="AR17" s="231"/>
      <c r="AS17" s="231"/>
      <c r="AT17" s="231"/>
      <c r="AU17" s="247"/>
      <c r="AV17" s="362" t="s">
        <v>830</v>
      </c>
      <c r="AW17" s="365"/>
      <c r="AX17" s="366"/>
    </row>
    <row r="18" spans="1:50" s="236" customFormat="1" ht="78" customHeight="1">
      <c r="A18" s="126"/>
      <c r="B18" s="126"/>
      <c r="C18" s="126"/>
      <c r="D18" s="126"/>
      <c r="E18" s="126"/>
      <c r="F18" s="126"/>
      <c r="G18" s="228" t="s">
        <v>605</v>
      </c>
      <c r="H18" s="126" t="s">
        <v>640</v>
      </c>
      <c r="I18" s="150" t="s">
        <v>607</v>
      </c>
      <c r="J18" s="150" t="s">
        <v>654</v>
      </c>
      <c r="K18" s="228" t="s">
        <v>469</v>
      </c>
      <c r="L18" s="242"/>
      <c r="M18" s="228" t="s">
        <v>433</v>
      </c>
      <c r="N18" s="150" t="s">
        <v>655</v>
      </c>
      <c r="O18" s="231"/>
      <c r="P18" s="231"/>
      <c r="Q18" s="247">
        <v>1</v>
      </c>
      <c r="R18" s="231"/>
      <c r="S18" s="231"/>
      <c r="T18" s="242" t="s">
        <v>434</v>
      </c>
      <c r="U18" s="287" t="s">
        <v>656</v>
      </c>
      <c r="V18" s="126"/>
      <c r="W18" s="126"/>
      <c r="X18" s="247">
        <v>0.25</v>
      </c>
      <c r="Y18" s="247"/>
      <c r="Z18" s="247"/>
      <c r="AA18" s="247">
        <v>0.25</v>
      </c>
      <c r="AB18" s="247"/>
      <c r="AC18" s="247"/>
      <c r="AD18" s="247">
        <v>0.25</v>
      </c>
      <c r="AE18" s="247"/>
      <c r="AF18" s="247"/>
      <c r="AG18" s="247">
        <v>0.25</v>
      </c>
      <c r="AH18" s="231"/>
      <c r="AI18" s="231"/>
      <c r="AJ18" s="247">
        <v>0.25</v>
      </c>
      <c r="AK18" s="231"/>
      <c r="AL18" s="231"/>
      <c r="AM18" s="231"/>
      <c r="AN18" s="231"/>
      <c r="AO18" s="231"/>
      <c r="AP18" s="231"/>
      <c r="AQ18" s="231"/>
      <c r="AR18" s="231"/>
      <c r="AS18" s="231"/>
      <c r="AT18" s="231"/>
      <c r="AU18" s="247"/>
      <c r="AV18" s="311" t="s">
        <v>831</v>
      </c>
      <c r="AW18" s="248"/>
      <c r="AX18" s="124"/>
    </row>
    <row r="19" spans="1:50" s="236" customFormat="1" ht="78" customHeight="1">
      <c r="A19" s="126"/>
      <c r="B19" s="126"/>
      <c r="C19" s="126"/>
      <c r="D19" s="126"/>
      <c r="E19" s="126"/>
      <c r="F19" s="126"/>
      <c r="G19" s="228" t="s">
        <v>605</v>
      </c>
      <c r="H19" s="126" t="s">
        <v>640</v>
      </c>
      <c r="I19" s="150" t="s">
        <v>607</v>
      </c>
      <c r="J19" s="150" t="s">
        <v>657</v>
      </c>
      <c r="K19" s="228" t="s">
        <v>469</v>
      </c>
      <c r="L19" s="242"/>
      <c r="M19" s="228" t="s">
        <v>433</v>
      </c>
      <c r="N19" s="150" t="s">
        <v>611</v>
      </c>
      <c r="O19" s="231"/>
      <c r="P19" s="231"/>
      <c r="Q19" s="247">
        <v>1</v>
      </c>
      <c r="R19" s="231"/>
      <c r="S19" s="231"/>
      <c r="T19" s="242" t="s">
        <v>434</v>
      </c>
      <c r="U19" s="287" t="s">
        <v>658</v>
      </c>
      <c r="V19" s="126"/>
      <c r="W19" s="126"/>
      <c r="X19" s="288">
        <v>0.14</v>
      </c>
      <c r="Y19" s="126"/>
      <c r="Z19" s="126"/>
      <c r="AA19" s="247">
        <v>0.21</v>
      </c>
      <c r="AB19" s="247"/>
      <c r="AC19" s="247"/>
      <c r="AD19" s="247">
        <v>0.23</v>
      </c>
      <c r="AE19" s="247"/>
      <c r="AF19" s="247"/>
      <c r="AG19" s="247">
        <v>0.42</v>
      </c>
      <c r="AH19" s="231"/>
      <c r="AI19" s="231"/>
      <c r="AJ19" s="288">
        <v>0.14</v>
      </c>
      <c r="AK19" s="231"/>
      <c r="AL19" s="231"/>
      <c r="AM19" s="231"/>
      <c r="AN19" s="231"/>
      <c r="AO19" s="231"/>
      <c r="AP19" s="231"/>
      <c r="AQ19" s="231"/>
      <c r="AR19" s="231"/>
      <c r="AS19" s="231"/>
      <c r="AT19" s="231"/>
      <c r="AU19" s="247"/>
      <c r="AV19" s="362" t="s">
        <v>832</v>
      </c>
      <c r="AW19" s="365"/>
      <c r="AX19" s="366"/>
    </row>
    <row r="20" spans="1:50" s="236" customFormat="1" ht="78" customHeight="1">
      <c r="A20" s="126"/>
      <c r="B20" s="126"/>
      <c r="C20" s="126"/>
      <c r="D20" s="126"/>
      <c r="E20" s="126"/>
      <c r="F20" s="126"/>
      <c r="G20" s="228" t="s">
        <v>605</v>
      </c>
      <c r="H20" s="126" t="s">
        <v>606</v>
      </c>
      <c r="I20" s="150" t="s">
        <v>607</v>
      </c>
      <c r="J20" s="150" t="s">
        <v>659</v>
      </c>
      <c r="K20" s="228" t="s">
        <v>453</v>
      </c>
      <c r="L20" s="231"/>
      <c r="M20" s="228" t="s">
        <v>433</v>
      </c>
      <c r="N20" s="150" t="s">
        <v>660</v>
      </c>
      <c r="O20" s="231"/>
      <c r="P20" s="231"/>
      <c r="Q20" s="247">
        <v>1</v>
      </c>
      <c r="R20" s="231"/>
      <c r="S20" s="231"/>
      <c r="T20" s="242" t="s">
        <v>608</v>
      </c>
      <c r="U20" s="287" t="s">
        <v>612</v>
      </c>
      <c r="V20" s="247"/>
      <c r="W20" s="247"/>
      <c r="X20" s="247">
        <v>1</v>
      </c>
      <c r="Y20" s="247"/>
      <c r="Z20" s="247"/>
      <c r="AA20" s="247">
        <v>1</v>
      </c>
      <c r="AB20" s="247"/>
      <c r="AC20" s="247"/>
      <c r="AD20" s="247">
        <v>1</v>
      </c>
      <c r="AE20" s="247"/>
      <c r="AF20" s="247"/>
      <c r="AG20" s="247">
        <v>1</v>
      </c>
      <c r="AH20" s="231"/>
      <c r="AI20" s="231"/>
      <c r="AJ20" s="247">
        <v>1</v>
      </c>
      <c r="AK20" s="231"/>
      <c r="AL20" s="231"/>
      <c r="AM20" s="231"/>
      <c r="AN20" s="231"/>
      <c r="AO20" s="231"/>
      <c r="AP20" s="231"/>
      <c r="AQ20" s="231"/>
      <c r="AR20" s="231"/>
      <c r="AS20" s="231"/>
      <c r="AT20" s="231"/>
      <c r="AU20" s="247"/>
      <c r="AV20" s="312" t="s">
        <v>833</v>
      </c>
      <c r="AW20" s="248"/>
      <c r="AX20" s="124"/>
    </row>
    <row r="21" spans="1:50" ht="13.5">
      <c r="A21" s="678" t="s">
        <v>295</v>
      </c>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679"/>
      <c r="AP21" s="679"/>
      <c r="AQ21" s="679"/>
      <c r="AR21" s="679"/>
      <c r="AS21" s="679"/>
      <c r="AT21" s="679"/>
      <c r="AU21" s="679"/>
      <c r="AV21" s="679"/>
      <c r="AW21" s="679"/>
      <c r="AX21" s="680"/>
    </row>
    <row r="22" spans="1:50" ht="45" customHeight="1">
      <c r="A22" s="681" t="s">
        <v>64</v>
      </c>
      <c r="B22" s="681"/>
      <c r="C22" s="681"/>
      <c r="D22" s="672" t="s">
        <v>66</v>
      </c>
      <c r="E22" s="672"/>
      <c r="F22" s="672"/>
      <c r="G22" s="672"/>
      <c r="H22" s="672"/>
      <c r="I22" s="672"/>
      <c r="J22" s="682" t="s">
        <v>302</v>
      </c>
      <c r="K22" s="682"/>
      <c r="L22" s="682"/>
      <c r="M22" s="682"/>
      <c r="N22" s="682"/>
      <c r="O22" s="682"/>
      <c r="P22" s="672" t="s">
        <v>66</v>
      </c>
      <c r="Q22" s="672"/>
      <c r="R22" s="672"/>
      <c r="S22" s="672"/>
      <c r="T22" s="672"/>
      <c r="U22" s="672"/>
      <c r="V22" s="672" t="s">
        <v>66</v>
      </c>
      <c r="W22" s="672"/>
      <c r="X22" s="672"/>
      <c r="Y22" s="672"/>
      <c r="Z22" s="672"/>
      <c r="AA22" s="672"/>
      <c r="AB22" s="672"/>
      <c r="AC22" s="672"/>
      <c r="AD22" s="672" t="s">
        <v>66</v>
      </c>
      <c r="AE22" s="672"/>
      <c r="AF22" s="672"/>
      <c r="AG22" s="672"/>
      <c r="AH22" s="672"/>
      <c r="AI22" s="672"/>
      <c r="AJ22" s="672"/>
      <c r="AK22" s="672"/>
      <c r="AL22" s="672"/>
      <c r="AM22" s="672"/>
      <c r="AN22" s="672"/>
      <c r="AO22" s="672"/>
      <c r="AP22" s="682" t="s">
        <v>320</v>
      </c>
      <c r="AQ22" s="682"/>
      <c r="AR22" s="682"/>
      <c r="AS22" s="682"/>
      <c r="AT22" s="672" t="s">
        <v>13</v>
      </c>
      <c r="AU22" s="672"/>
      <c r="AV22" s="672"/>
      <c r="AW22" s="672"/>
      <c r="AX22" s="672"/>
    </row>
    <row r="23" spans="1:50" ht="22.5" customHeight="1">
      <c r="A23" s="681"/>
      <c r="B23" s="681"/>
      <c r="C23" s="681"/>
      <c r="D23" s="672" t="s">
        <v>737</v>
      </c>
      <c r="E23" s="672"/>
      <c r="F23" s="672"/>
      <c r="G23" s="672"/>
      <c r="H23" s="672"/>
      <c r="I23" s="672"/>
      <c r="J23" s="682"/>
      <c r="K23" s="682"/>
      <c r="L23" s="682"/>
      <c r="M23" s="682"/>
      <c r="N23" s="682"/>
      <c r="O23" s="682"/>
      <c r="P23" s="672" t="s">
        <v>736</v>
      </c>
      <c r="Q23" s="672"/>
      <c r="R23" s="672"/>
      <c r="S23" s="672"/>
      <c r="T23" s="672"/>
      <c r="U23" s="672"/>
      <c r="V23" s="672" t="s">
        <v>589</v>
      </c>
      <c r="W23" s="672"/>
      <c r="X23" s="672"/>
      <c r="Y23" s="672"/>
      <c r="Z23" s="672"/>
      <c r="AA23" s="672"/>
      <c r="AB23" s="672"/>
      <c r="AC23" s="672"/>
      <c r="AD23" s="672" t="s">
        <v>65</v>
      </c>
      <c r="AE23" s="672"/>
      <c r="AF23" s="672"/>
      <c r="AG23" s="672"/>
      <c r="AH23" s="672"/>
      <c r="AI23" s="672"/>
      <c r="AJ23" s="672"/>
      <c r="AK23" s="672"/>
      <c r="AL23" s="672"/>
      <c r="AM23" s="672"/>
      <c r="AN23" s="672"/>
      <c r="AO23" s="672"/>
      <c r="AP23" s="682"/>
      <c r="AQ23" s="682"/>
      <c r="AR23" s="682"/>
      <c r="AS23" s="682"/>
      <c r="AT23" s="672" t="s">
        <v>635</v>
      </c>
      <c r="AU23" s="672"/>
      <c r="AV23" s="672"/>
      <c r="AW23" s="672"/>
      <c r="AX23" s="672"/>
    </row>
    <row r="24" spans="1:50" ht="22.5" customHeight="1">
      <c r="A24" s="681"/>
      <c r="B24" s="681"/>
      <c r="C24" s="681"/>
      <c r="D24" s="672" t="s">
        <v>738</v>
      </c>
      <c r="E24" s="672"/>
      <c r="F24" s="672"/>
      <c r="G24" s="672"/>
      <c r="H24" s="672"/>
      <c r="I24" s="672"/>
      <c r="J24" s="682"/>
      <c r="K24" s="682"/>
      <c r="L24" s="682"/>
      <c r="M24" s="682"/>
      <c r="N24" s="682"/>
      <c r="O24" s="682"/>
      <c r="P24" s="672" t="s">
        <v>756</v>
      </c>
      <c r="Q24" s="672"/>
      <c r="R24" s="672"/>
      <c r="S24" s="672"/>
      <c r="T24" s="672"/>
      <c r="U24" s="672"/>
      <c r="V24" s="672" t="s">
        <v>757</v>
      </c>
      <c r="W24" s="672"/>
      <c r="X24" s="672"/>
      <c r="Y24" s="672"/>
      <c r="Z24" s="672"/>
      <c r="AA24" s="672"/>
      <c r="AB24" s="672"/>
      <c r="AC24" s="672"/>
      <c r="AD24" s="672" t="s">
        <v>298</v>
      </c>
      <c r="AE24" s="672"/>
      <c r="AF24" s="672"/>
      <c r="AG24" s="672"/>
      <c r="AH24" s="672"/>
      <c r="AI24" s="672"/>
      <c r="AJ24" s="672"/>
      <c r="AK24" s="672"/>
      <c r="AL24" s="672"/>
      <c r="AM24" s="672"/>
      <c r="AN24" s="672"/>
      <c r="AO24" s="672"/>
      <c r="AP24" s="682"/>
      <c r="AQ24" s="682"/>
      <c r="AR24" s="682"/>
      <c r="AS24" s="682"/>
      <c r="AT24" s="672" t="s">
        <v>75</v>
      </c>
      <c r="AU24" s="672"/>
      <c r="AV24" s="672"/>
      <c r="AW24" s="672"/>
      <c r="AX24" s="672"/>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D22:AO22"/>
    <mergeCell ref="M11:M12"/>
    <mergeCell ref="N11:N12"/>
    <mergeCell ref="O11:S11"/>
    <mergeCell ref="T11:T12"/>
    <mergeCell ref="U11:U12"/>
    <mergeCell ref="V11:AG11"/>
    <mergeCell ref="P24:U24"/>
    <mergeCell ref="V24:AC24"/>
    <mergeCell ref="AH11:AS11"/>
    <mergeCell ref="AT11:AU11"/>
    <mergeCell ref="A21:AX21"/>
    <mergeCell ref="A22:C24"/>
    <mergeCell ref="D22:I22"/>
    <mergeCell ref="J22:O24"/>
    <mergeCell ref="P22:U22"/>
    <mergeCell ref="V22:AC22"/>
    <mergeCell ref="AD24:AO24"/>
    <mergeCell ref="AT24:AX24"/>
    <mergeCell ref="AP22:AS24"/>
    <mergeCell ref="AT22:AX22"/>
    <mergeCell ref="D23:I23"/>
    <mergeCell ref="P23:U23"/>
    <mergeCell ref="V23:AC23"/>
    <mergeCell ref="AD23:AO23"/>
    <mergeCell ref="AT23:AX23"/>
    <mergeCell ref="D24:I24"/>
  </mergeCells>
  <printOptions/>
  <pageMargins left="0.75" right="0.75" top="1" bottom="1" header="0.3" footer="0.3"/>
  <pageSetup orientation="landscape"/>
  <drawing r:id="rId3"/>
  <legacyDrawing r:id="rId2"/>
</worksheet>
</file>

<file path=xl/worksheets/sheet15.xml><?xml version="1.0" encoding="utf-8"?>
<worksheet xmlns="http://schemas.openxmlformats.org/spreadsheetml/2006/main" xmlns:r="http://schemas.openxmlformats.org/officeDocument/2006/relationships">
  <sheetPr>
    <tabColor theme="9"/>
  </sheetPr>
  <dimension ref="A1:AZ27"/>
  <sheetViews>
    <sheetView zoomScalePageLayoutView="0" workbookViewId="0" topLeftCell="T22">
      <selection activeCell="AG23" sqref="AG23"/>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6.140625" style="113" customWidth="1"/>
    <col min="49" max="49" width="41.7109375" style="113" customWidth="1"/>
    <col min="50"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2" s="236" customFormat="1" ht="112.5" customHeight="1">
      <c r="A13" s="126"/>
      <c r="B13" s="126"/>
      <c r="C13" s="126"/>
      <c r="D13" s="126"/>
      <c r="E13" s="126"/>
      <c r="F13" s="126"/>
      <c r="G13" s="228" t="s">
        <v>613</v>
      </c>
      <c r="H13" s="126" t="s">
        <v>439</v>
      </c>
      <c r="I13" s="251" t="s">
        <v>614</v>
      </c>
      <c r="J13" s="290" t="s">
        <v>615</v>
      </c>
      <c r="K13" s="228" t="s">
        <v>469</v>
      </c>
      <c r="L13" s="126"/>
      <c r="M13" s="228" t="s">
        <v>433</v>
      </c>
      <c r="N13" s="228" t="s">
        <v>661</v>
      </c>
      <c r="O13" s="291"/>
      <c r="P13" s="252"/>
      <c r="Q13" s="252">
        <v>1</v>
      </c>
      <c r="R13" s="252"/>
      <c r="S13" s="252"/>
      <c r="T13" s="242" t="s">
        <v>434</v>
      </c>
      <c r="U13" s="251" t="s">
        <v>616</v>
      </c>
      <c r="V13" s="288"/>
      <c r="W13" s="288"/>
      <c r="X13" s="288">
        <v>0.25</v>
      </c>
      <c r="Y13" s="288"/>
      <c r="Z13" s="288"/>
      <c r="AA13" s="288">
        <v>0.25</v>
      </c>
      <c r="AB13" s="288"/>
      <c r="AC13" s="288"/>
      <c r="AD13" s="288">
        <v>0.25</v>
      </c>
      <c r="AE13" s="288"/>
      <c r="AF13" s="288"/>
      <c r="AG13" s="288">
        <v>0.25</v>
      </c>
      <c r="AH13" s="313"/>
      <c r="AI13" s="313"/>
      <c r="AJ13" s="333">
        <v>0.25</v>
      </c>
      <c r="AK13" s="309">
        <v>0.0833</v>
      </c>
      <c r="AL13" s="231"/>
      <c r="AM13" s="231"/>
      <c r="AN13" s="231"/>
      <c r="AO13" s="231"/>
      <c r="AP13" s="231"/>
      <c r="AQ13" s="231"/>
      <c r="AR13" s="231"/>
      <c r="AS13" s="231"/>
      <c r="AT13" s="126"/>
      <c r="AU13" s="247"/>
      <c r="AV13" s="327" t="s">
        <v>822</v>
      </c>
      <c r="AW13" s="234"/>
      <c r="AX13" s="273"/>
      <c r="AZ13" s="292"/>
    </row>
    <row r="14" spans="1:52" s="236" customFormat="1" ht="112.5" customHeight="1">
      <c r="A14" s="126"/>
      <c r="B14" s="126"/>
      <c r="C14" s="126"/>
      <c r="D14" s="126"/>
      <c r="E14" s="126"/>
      <c r="F14" s="126"/>
      <c r="G14" s="228" t="s">
        <v>613</v>
      </c>
      <c r="H14" s="126" t="s">
        <v>439</v>
      </c>
      <c r="I14" s="251" t="s">
        <v>617</v>
      </c>
      <c r="J14" s="290" t="s">
        <v>662</v>
      </c>
      <c r="K14" s="126" t="s">
        <v>453</v>
      </c>
      <c r="L14" s="126"/>
      <c r="M14" s="126" t="s">
        <v>433</v>
      </c>
      <c r="N14" s="293" t="s">
        <v>663</v>
      </c>
      <c r="O14" s="229"/>
      <c r="P14" s="229"/>
      <c r="Q14" s="252">
        <v>1</v>
      </c>
      <c r="R14" s="229"/>
      <c r="S14" s="229"/>
      <c r="T14" s="242" t="s">
        <v>484</v>
      </c>
      <c r="U14" s="251" t="s">
        <v>618</v>
      </c>
      <c r="V14" s="288"/>
      <c r="W14" s="288"/>
      <c r="X14" s="288"/>
      <c r="Y14" s="288"/>
      <c r="Z14" s="288"/>
      <c r="AA14" s="288">
        <v>1</v>
      </c>
      <c r="AB14" s="288"/>
      <c r="AC14" s="288"/>
      <c r="AD14" s="288"/>
      <c r="AE14" s="288"/>
      <c r="AF14" s="288"/>
      <c r="AG14" s="288">
        <v>1</v>
      </c>
      <c r="AH14" s="126"/>
      <c r="AI14" s="126"/>
      <c r="AJ14" s="248"/>
      <c r="AK14" s="231"/>
      <c r="AL14" s="231"/>
      <c r="AM14" s="231"/>
      <c r="AN14" s="231"/>
      <c r="AO14" s="231"/>
      <c r="AP14" s="231"/>
      <c r="AQ14" s="231"/>
      <c r="AR14" s="231"/>
      <c r="AS14" s="231"/>
      <c r="AT14" s="126"/>
      <c r="AU14" s="247"/>
      <c r="AV14" s="307"/>
      <c r="AW14" s="248"/>
      <c r="AX14" s="124"/>
      <c r="AZ14" s="292"/>
    </row>
    <row r="15" spans="1:52" s="236" customFormat="1" ht="112.5" customHeight="1">
      <c r="A15" s="126"/>
      <c r="B15" s="126"/>
      <c r="C15" s="126"/>
      <c r="D15" s="126"/>
      <c r="E15" s="126"/>
      <c r="F15" s="126"/>
      <c r="G15" s="228" t="s">
        <v>613</v>
      </c>
      <c r="H15" s="126" t="s">
        <v>439</v>
      </c>
      <c r="I15" s="251" t="s">
        <v>619</v>
      </c>
      <c r="J15" s="290" t="s">
        <v>664</v>
      </c>
      <c r="K15" s="231" t="s">
        <v>469</v>
      </c>
      <c r="L15" s="231"/>
      <c r="M15" s="228" t="s">
        <v>665</v>
      </c>
      <c r="N15" s="293" t="s">
        <v>666</v>
      </c>
      <c r="O15" s="231"/>
      <c r="P15" s="231"/>
      <c r="Q15" s="242">
        <v>1</v>
      </c>
      <c r="R15" s="231"/>
      <c r="S15" s="231"/>
      <c r="T15" s="242" t="s">
        <v>667</v>
      </c>
      <c r="U15" s="251" t="s">
        <v>668</v>
      </c>
      <c r="V15" s="288"/>
      <c r="W15" s="288"/>
      <c r="X15" s="288"/>
      <c r="Y15" s="288"/>
      <c r="Z15" s="288"/>
      <c r="AA15" s="288"/>
      <c r="AB15" s="288"/>
      <c r="AC15" s="288"/>
      <c r="AD15" s="288"/>
      <c r="AE15" s="288"/>
      <c r="AF15" s="288"/>
      <c r="AG15" s="229">
        <v>1</v>
      </c>
      <c r="AH15" s="126"/>
      <c r="AI15" s="126"/>
      <c r="AJ15" s="248"/>
      <c r="AK15" s="231"/>
      <c r="AL15" s="231"/>
      <c r="AM15" s="231"/>
      <c r="AN15" s="231"/>
      <c r="AO15" s="231"/>
      <c r="AP15" s="231"/>
      <c r="AQ15" s="231"/>
      <c r="AR15" s="231"/>
      <c r="AS15" s="231"/>
      <c r="AT15" s="126"/>
      <c r="AU15" s="247"/>
      <c r="AV15" s="307"/>
      <c r="AW15" s="248"/>
      <c r="AX15" s="124"/>
      <c r="AZ15" s="292"/>
    </row>
    <row r="16" spans="1:52" s="236" customFormat="1" ht="141.75" customHeight="1">
      <c r="A16" s="126"/>
      <c r="B16" s="126"/>
      <c r="C16" s="126"/>
      <c r="D16" s="126"/>
      <c r="E16" s="126"/>
      <c r="F16" s="126"/>
      <c r="G16" s="228" t="s">
        <v>613</v>
      </c>
      <c r="H16" s="126" t="s">
        <v>439</v>
      </c>
      <c r="I16" s="251" t="s">
        <v>669</v>
      </c>
      <c r="J16" s="290" t="s">
        <v>670</v>
      </c>
      <c r="K16" s="231" t="s">
        <v>469</v>
      </c>
      <c r="L16" s="231"/>
      <c r="M16" s="126" t="s">
        <v>665</v>
      </c>
      <c r="N16" s="293" t="s">
        <v>671</v>
      </c>
      <c r="O16" s="231"/>
      <c r="P16" s="231"/>
      <c r="Q16" s="242">
        <v>12</v>
      </c>
      <c r="R16" s="231"/>
      <c r="S16" s="231"/>
      <c r="T16" s="242" t="s">
        <v>434</v>
      </c>
      <c r="U16" s="251" t="s">
        <v>620</v>
      </c>
      <c r="V16" s="288"/>
      <c r="W16" s="288"/>
      <c r="X16" s="229">
        <v>3</v>
      </c>
      <c r="Y16" s="229"/>
      <c r="Z16" s="229"/>
      <c r="AA16" s="229">
        <v>3</v>
      </c>
      <c r="AB16" s="229"/>
      <c r="AC16" s="229"/>
      <c r="AD16" s="229">
        <v>3</v>
      </c>
      <c r="AE16" s="229"/>
      <c r="AF16" s="229"/>
      <c r="AG16" s="229">
        <v>3</v>
      </c>
      <c r="AH16" s="126"/>
      <c r="AI16" s="126"/>
      <c r="AJ16" s="264">
        <v>5</v>
      </c>
      <c r="AK16" s="231"/>
      <c r="AL16" s="231"/>
      <c r="AM16" s="231"/>
      <c r="AN16" s="231"/>
      <c r="AO16" s="231"/>
      <c r="AP16" s="231"/>
      <c r="AQ16" s="231"/>
      <c r="AR16" s="231"/>
      <c r="AS16" s="231"/>
      <c r="AT16" s="126"/>
      <c r="AU16" s="247"/>
      <c r="AV16" s="328"/>
      <c r="AW16" s="307"/>
      <c r="AX16" s="124"/>
      <c r="AZ16" s="292"/>
    </row>
    <row r="17" spans="1:52" s="236" customFormat="1" ht="112.5" customHeight="1">
      <c r="A17" s="126"/>
      <c r="B17" s="126"/>
      <c r="C17" s="126"/>
      <c r="D17" s="126"/>
      <c r="E17" s="126"/>
      <c r="F17" s="126"/>
      <c r="G17" s="228" t="s">
        <v>613</v>
      </c>
      <c r="H17" s="126" t="s">
        <v>439</v>
      </c>
      <c r="I17" s="251" t="s">
        <v>621</v>
      </c>
      <c r="J17" s="290" t="s">
        <v>672</v>
      </c>
      <c r="K17" s="231" t="s">
        <v>469</v>
      </c>
      <c r="L17" s="231"/>
      <c r="M17" s="228" t="s">
        <v>665</v>
      </c>
      <c r="N17" s="290" t="s">
        <v>673</v>
      </c>
      <c r="O17" s="231"/>
      <c r="P17" s="231"/>
      <c r="Q17" s="242">
        <v>10</v>
      </c>
      <c r="R17" s="231"/>
      <c r="S17" s="231"/>
      <c r="T17" s="242" t="s">
        <v>484</v>
      </c>
      <c r="U17" s="251" t="s">
        <v>674</v>
      </c>
      <c r="V17" s="288"/>
      <c r="W17" s="288"/>
      <c r="X17" s="288"/>
      <c r="Y17" s="288"/>
      <c r="Z17" s="288"/>
      <c r="AA17" s="229">
        <v>5</v>
      </c>
      <c r="AB17" s="288"/>
      <c r="AC17" s="288"/>
      <c r="AD17" s="288"/>
      <c r="AE17" s="288"/>
      <c r="AF17" s="288"/>
      <c r="AG17" s="229">
        <v>5</v>
      </c>
      <c r="AH17" s="126"/>
      <c r="AI17" s="126">
        <v>1</v>
      </c>
      <c r="AJ17" s="264">
        <v>1</v>
      </c>
      <c r="AK17" s="231"/>
      <c r="AL17" s="231"/>
      <c r="AM17" s="231"/>
      <c r="AN17" s="231"/>
      <c r="AO17" s="231"/>
      <c r="AP17" s="231"/>
      <c r="AQ17" s="231"/>
      <c r="AR17" s="231"/>
      <c r="AS17" s="231"/>
      <c r="AT17" s="126"/>
      <c r="AU17" s="247"/>
      <c r="AV17" s="307"/>
      <c r="AW17" s="248"/>
      <c r="AX17" s="124"/>
      <c r="AZ17" s="292"/>
    </row>
    <row r="18" spans="1:52" s="236" customFormat="1" ht="112.5" customHeight="1">
      <c r="A18" s="126"/>
      <c r="B18" s="126"/>
      <c r="C18" s="126"/>
      <c r="D18" s="126"/>
      <c r="E18" s="126"/>
      <c r="F18" s="150"/>
      <c r="G18" s="228" t="s">
        <v>613</v>
      </c>
      <c r="H18" s="126" t="s">
        <v>439</v>
      </c>
      <c r="I18" s="251" t="s">
        <v>622</v>
      </c>
      <c r="J18" s="290" t="s">
        <v>675</v>
      </c>
      <c r="K18" s="231" t="s">
        <v>453</v>
      </c>
      <c r="L18" s="242"/>
      <c r="M18" s="126" t="s">
        <v>433</v>
      </c>
      <c r="N18" s="228" t="s">
        <v>676</v>
      </c>
      <c r="O18" s="231"/>
      <c r="P18" s="231"/>
      <c r="Q18" s="252">
        <v>1</v>
      </c>
      <c r="R18" s="231"/>
      <c r="S18" s="231"/>
      <c r="T18" s="242" t="s">
        <v>484</v>
      </c>
      <c r="U18" s="251" t="s">
        <v>677</v>
      </c>
      <c r="V18" s="288"/>
      <c r="W18" s="288"/>
      <c r="X18" s="288"/>
      <c r="Y18" s="288"/>
      <c r="Z18" s="288"/>
      <c r="AA18" s="288">
        <v>1</v>
      </c>
      <c r="AB18" s="288"/>
      <c r="AC18" s="288"/>
      <c r="AD18" s="288"/>
      <c r="AE18" s="288"/>
      <c r="AF18" s="288"/>
      <c r="AG18" s="288">
        <v>1</v>
      </c>
      <c r="AH18" s="288"/>
      <c r="AI18" s="126"/>
      <c r="AJ18" s="248"/>
      <c r="AK18" s="231"/>
      <c r="AL18" s="231"/>
      <c r="AM18" s="231"/>
      <c r="AN18" s="231"/>
      <c r="AO18" s="231"/>
      <c r="AP18" s="231"/>
      <c r="AQ18" s="231"/>
      <c r="AR18" s="231"/>
      <c r="AS18" s="231"/>
      <c r="AT18" s="126"/>
      <c r="AU18" s="247"/>
      <c r="AV18" s="307"/>
      <c r="AW18" s="248"/>
      <c r="AX18" s="124"/>
      <c r="AZ18" s="292"/>
    </row>
    <row r="19" spans="1:52" s="236" customFormat="1" ht="112.5" customHeight="1">
      <c r="A19" s="126"/>
      <c r="B19" s="126"/>
      <c r="C19" s="126"/>
      <c r="D19" s="126"/>
      <c r="E19" s="126"/>
      <c r="F19" s="294"/>
      <c r="G19" s="228" t="s">
        <v>613</v>
      </c>
      <c r="H19" s="126" t="s">
        <v>412</v>
      </c>
      <c r="I19" s="251" t="s">
        <v>623</v>
      </c>
      <c r="J19" s="290" t="s">
        <v>678</v>
      </c>
      <c r="K19" s="231" t="s">
        <v>453</v>
      </c>
      <c r="L19" s="242"/>
      <c r="M19" s="126" t="s">
        <v>433</v>
      </c>
      <c r="N19" s="228" t="s">
        <v>679</v>
      </c>
      <c r="O19" s="231"/>
      <c r="P19" s="231"/>
      <c r="Q19" s="252">
        <v>1</v>
      </c>
      <c r="R19" s="231"/>
      <c r="S19" s="231"/>
      <c r="T19" s="242" t="s">
        <v>409</v>
      </c>
      <c r="U19" s="251" t="s">
        <v>624</v>
      </c>
      <c r="V19" s="288">
        <v>1</v>
      </c>
      <c r="W19" s="288">
        <v>1</v>
      </c>
      <c r="X19" s="288">
        <v>1</v>
      </c>
      <c r="Y19" s="288">
        <v>1</v>
      </c>
      <c r="Z19" s="288">
        <v>1</v>
      </c>
      <c r="AA19" s="288">
        <v>1</v>
      </c>
      <c r="AB19" s="288">
        <v>1</v>
      </c>
      <c r="AC19" s="288">
        <v>1</v>
      </c>
      <c r="AD19" s="288">
        <v>1</v>
      </c>
      <c r="AE19" s="288">
        <v>1</v>
      </c>
      <c r="AF19" s="288">
        <v>1</v>
      </c>
      <c r="AG19" s="288">
        <v>1</v>
      </c>
      <c r="AH19" s="288">
        <v>1</v>
      </c>
      <c r="AI19" s="288">
        <v>1</v>
      </c>
      <c r="AJ19" s="248">
        <v>1</v>
      </c>
      <c r="AK19" s="248">
        <v>1</v>
      </c>
      <c r="AL19" s="231"/>
      <c r="AM19" s="231"/>
      <c r="AN19" s="231"/>
      <c r="AO19" s="231"/>
      <c r="AP19" s="231"/>
      <c r="AQ19" s="231"/>
      <c r="AR19" s="231"/>
      <c r="AS19" s="231"/>
      <c r="AT19" s="126"/>
      <c r="AU19" s="247"/>
      <c r="AV19" s="307" t="s">
        <v>823</v>
      </c>
      <c r="AW19" s="248"/>
      <c r="AX19" s="124"/>
      <c r="AZ19" s="292"/>
    </row>
    <row r="20" spans="1:52" s="236" customFormat="1" ht="144.75" customHeight="1">
      <c r="A20" s="126"/>
      <c r="B20" s="126"/>
      <c r="C20" s="126"/>
      <c r="D20" s="126"/>
      <c r="E20" s="126"/>
      <c r="F20" s="126"/>
      <c r="G20" s="228" t="s">
        <v>613</v>
      </c>
      <c r="H20" s="126" t="s">
        <v>439</v>
      </c>
      <c r="I20" s="251" t="s">
        <v>625</v>
      </c>
      <c r="J20" s="251" t="s">
        <v>680</v>
      </c>
      <c r="K20" s="126" t="s">
        <v>453</v>
      </c>
      <c r="L20" s="231"/>
      <c r="M20" s="228" t="s">
        <v>433</v>
      </c>
      <c r="N20" s="251" t="s">
        <v>681</v>
      </c>
      <c r="O20" s="231"/>
      <c r="P20" s="231"/>
      <c r="Q20" s="252">
        <v>1</v>
      </c>
      <c r="R20" s="231"/>
      <c r="S20" s="231"/>
      <c r="T20" s="242" t="s">
        <v>434</v>
      </c>
      <c r="U20" s="251" t="s">
        <v>682</v>
      </c>
      <c r="V20" s="288"/>
      <c r="W20" s="288"/>
      <c r="X20" s="288">
        <v>1</v>
      </c>
      <c r="Y20" s="288"/>
      <c r="Z20" s="288"/>
      <c r="AA20" s="288">
        <v>1</v>
      </c>
      <c r="AB20" s="288"/>
      <c r="AC20" s="288"/>
      <c r="AD20" s="288">
        <v>1</v>
      </c>
      <c r="AE20" s="288"/>
      <c r="AF20" s="288"/>
      <c r="AG20" s="288">
        <v>1</v>
      </c>
      <c r="AH20" s="126"/>
      <c r="AI20" s="288">
        <v>1</v>
      </c>
      <c r="AJ20" s="248">
        <v>1</v>
      </c>
      <c r="AK20" s="248">
        <v>1</v>
      </c>
      <c r="AL20" s="231"/>
      <c r="AM20" s="231"/>
      <c r="AN20" s="231"/>
      <c r="AO20" s="231"/>
      <c r="AP20" s="231"/>
      <c r="AQ20" s="231"/>
      <c r="AR20" s="231"/>
      <c r="AS20" s="231"/>
      <c r="AT20" s="126"/>
      <c r="AU20" s="247"/>
      <c r="AV20" s="307" t="s">
        <v>824</v>
      </c>
      <c r="AW20" s="248"/>
      <c r="AX20" s="124"/>
      <c r="AZ20" s="292"/>
    </row>
    <row r="21" spans="1:52" s="236" customFormat="1" ht="112.5" customHeight="1">
      <c r="A21" s="126"/>
      <c r="B21" s="126"/>
      <c r="C21" s="126"/>
      <c r="D21" s="126"/>
      <c r="E21" s="126"/>
      <c r="F21" s="126"/>
      <c r="G21" s="228" t="s">
        <v>613</v>
      </c>
      <c r="H21" s="126" t="s">
        <v>439</v>
      </c>
      <c r="I21" s="251" t="s">
        <v>626</v>
      </c>
      <c r="J21" s="290" t="s">
        <v>683</v>
      </c>
      <c r="K21" s="231" t="s">
        <v>469</v>
      </c>
      <c r="L21" s="231"/>
      <c r="M21" s="126" t="s">
        <v>665</v>
      </c>
      <c r="N21" s="293" t="s">
        <v>684</v>
      </c>
      <c r="O21" s="231"/>
      <c r="P21" s="231"/>
      <c r="Q21" s="242">
        <v>2</v>
      </c>
      <c r="R21" s="231"/>
      <c r="S21" s="231"/>
      <c r="T21" s="242" t="s">
        <v>484</v>
      </c>
      <c r="U21" s="251" t="s">
        <v>685</v>
      </c>
      <c r="V21" s="288"/>
      <c r="W21" s="288"/>
      <c r="X21" s="288"/>
      <c r="Y21" s="288"/>
      <c r="Z21" s="288"/>
      <c r="AA21" s="229">
        <v>1</v>
      </c>
      <c r="AB21" s="288"/>
      <c r="AC21" s="288"/>
      <c r="AD21" s="288"/>
      <c r="AE21" s="288"/>
      <c r="AF21" s="288"/>
      <c r="AG21" s="229">
        <v>1</v>
      </c>
      <c r="AH21" s="126"/>
      <c r="AI21" s="126"/>
      <c r="AJ21" s="248"/>
      <c r="AK21" s="231"/>
      <c r="AL21" s="231"/>
      <c r="AM21" s="231"/>
      <c r="AN21" s="231"/>
      <c r="AO21" s="231"/>
      <c r="AP21" s="231"/>
      <c r="AQ21" s="231"/>
      <c r="AR21" s="231"/>
      <c r="AS21" s="231"/>
      <c r="AT21" s="126"/>
      <c r="AU21" s="247"/>
      <c r="AV21" s="307"/>
      <c r="AW21" s="248"/>
      <c r="AX21" s="124"/>
      <c r="AZ21" s="292"/>
    </row>
    <row r="22" spans="1:52" s="236" customFormat="1" ht="219" customHeight="1">
      <c r="A22" s="126"/>
      <c r="B22" s="126"/>
      <c r="C22" s="126"/>
      <c r="D22" s="126"/>
      <c r="E22" s="126"/>
      <c r="F22" s="126"/>
      <c r="G22" s="228" t="s">
        <v>613</v>
      </c>
      <c r="H22" s="126" t="s">
        <v>439</v>
      </c>
      <c r="I22" s="251" t="s">
        <v>627</v>
      </c>
      <c r="J22" s="290" t="s">
        <v>686</v>
      </c>
      <c r="K22" s="231" t="s">
        <v>469</v>
      </c>
      <c r="L22" s="231"/>
      <c r="M22" s="228" t="s">
        <v>433</v>
      </c>
      <c r="N22" s="228" t="s">
        <v>687</v>
      </c>
      <c r="O22" s="231"/>
      <c r="P22" s="231"/>
      <c r="Q22" s="252">
        <v>1</v>
      </c>
      <c r="R22" s="231"/>
      <c r="S22" s="231"/>
      <c r="T22" s="242" t="s">
        <v>434</v>
      </c>
      <c r="U22" s="251" t="s">
        <v>688</v>
      </c>
      <c r="V22" s="288"/>
      <c r="W22" s="288"/>
      <c r="X22" s="288">
        <v>0.25</v>
      </c>
      <c r="Y22" s="288"/>
      <c r="Z22" s="288"/>
      <c r="AA22" s="288">
        <v>0.25</v>
      </c>
      <c r="AB22" s="288"/>
      <c r="AC22" s="288"/>
      <c r="AD22" s="288">
        <v>0.25</v>
      </c>
      <c r="AE22" s="288"/>
      <c r="AF22" s="288"/>
      <c r="AG22" s="288">
        <v>0.25</v>
      </c>
      <c r="AH22" s="313"/>
      <c r="AI22" s="313"/>
      <c r="AJ22" s="333">
        <v>0.25</v>
      </c>
      <c r="AK22" s="309">
        <v>0.0833</v>
      </c>
      <c r="AL22" s="231"/>
      <c r="AM22" s="231"/>
      <c r="AN22" s="231"/>
      <c r="AO22" s="231"/>
      <c r="AP22" s="231"/>
      <c r="AQ22" s="231"/>
      <c r="AR22" s="231"/>
      <c r="AS22" s="231"/>
      <c r="AT22" s="126"/>
      <c r="AU22" s="247"/>
      <c r="AV22" s="307" t="s">
        <v>825</v>
      </c>
      <c r="AW22" s="248"/>
      <c r="AX22" s="124"/>
      <c r="AZ22" s="292"/>
    </row>
    <row r="23" spans="1:52" s="236" customFormat="1" ht="112.5" customHeight="1">
      <c r="A23" s="126"/>
      <c r="B23" s="126"/>
      <c r="C23" s="126"/>
      <c r="D23" s="126"/>
      <c r="E23" s="126"/>
      <c r="F23" s="126"/>
      <c r="G23" s="228" t="s">
        <v>613</v>
      </c>
      <c r="H23" s="126" t="s">
        <v>439</v>
      </c>
      <c r="I23" s="251" t="s">
        <v>628</v>
      </c>
      <c r="J23" s="290" t="s">
        <v>689</v>
      </c>
      <c r="K23" s="231" t="s">
        <v>469</v>
      </c>
      <c r="L23" s="231"/>
      <c r="M23" s="126" t="s">
        <v>665</v>
      </c>
      <c r="N23" s="293" t="s">
        <v>690</v>
      </c>
      <c r="O23" s="231"/>
      <c r="P23" s="231"/>
      <c r="Q23" s="242">
        <v>2</v>
      </c>
      <c r="R23" s="231"/>
      <c r="S23" s="231"/>
      <c r="T23" s="242" t="s">
        <v>484</v>
      </c>
      <c r="U23" s="251" t="s">
        <v>691</v>
      </c>
      <c r="V23" s="288"/>
      <c r="W23" s="288"/>
      <c r="X23" s="288"/>
      <c r="Y23" s="288"/>
      <c r="Z23" s="288"/>
      <c r="AA23" s="288"/>
      <c r="AB23" s="229">
        <v>1</v>
      </c>
      <c r="AC23" s="288"/>
      <c r="AD23" s="288"/>
      <c r="AE23" s="288"/>
      <c r="AF23" s="288"/>
      <c r="AG23" s="229">
        <v>1</v>
      </c>
      <c r="AH23" s="126"/>
      <c r="AI23" s="126"/>
      <c r="AJ23" s="248"/>
      <c r="AK23" s="231"/>
      <c r="AL23" s="231"/>
      <c r="AM23" s="231"/>
      <c r="AN23" s="231"/>
      <c r="AO23" s="231"/>
      <c r="AP23" s="231"/>
      <c r="AQ23" s="231"/>
      <c r="AR23" s="231"/>
      <c r="AS23" s="231"/>
      <c r="AT23" s="126"/>
      <c r="AU23" s="247"/>
      <c r="AV23" s="307"/>
      <c r="AW23" s="248"/>
      <c r="AX23" s="124"/>
      <c r="AZ23" s="292"/>
    </row>
    <row r="24" spans="1:50" ht="13.5">
      <c r="A24" s="678" t="s">
        <v>295</v>
      </c>
      <c r="B24" s="679"/>
      <c r="C24" s="679"/>
      <c r="D24" s="679"/>
      <c r="E24" s="679"/>
      <c r="F24" s="679"/>
      <c r="G24" s="679"/>
      <c r="H24" s="679"/>
      <c r="I24" s="679"/>
      <c r="J24" s="679"/>
      <c r="K24" s="679"/>
      <c r="L24" s="679"/>
      <c r="M24" s="679"/>
      <c r="N24" s="679"/>
      <c r="O24" s="679"/>
      <c r="P24" s="679"/>
      <c r="Q24" s="679"/>
      <c r="R24" s="679"/>
      <c r="S24" s="679"/>
      <c r="T24" s="679"/>
      <c r="U24" s="679"/>
      <c r="V24" s="679"/>
      <c r="W24" s="679"/>
      <c r="X24" s="679"/>
      <c r="Y24" s="679"/>
      <c r="Z24" s="679"/>
      <c r="AA24" s="679"/>
      <c r="AB24" s="679"/>
      <c r="AC24" s="679"/>
      <c r="AD24" s="679"/>
      <c r="AE24" s="679"/>
      <c r="AF24" s="679"/>
      <c r="AG24" s="679"/>
      <c r="AH24" s="679"/>
      <c r="AI24" s="679"/>
      <c r="AJ24" s="679"/>
      <c r="AK24" s="679"/>
      <c r="AL24" s="679"/>
      <c r="AM24" s="679"/>
      <c r="AN24" s="679"/>
      <c r="AO24" s="679"/>
      <c r="AP24" s="679"/>
      <c r="AQ24" s="679"/>
      <c r="AR24" s="679"/>
      <c r="AS24" s="679"/>
      <c r="AT24" s="679"/>
      <c r="AU24" s="679"/>
      <c r="AV24" s="679"/>
      <c r="AW24" s="679"/>
      <c r="AX24" s="680"/>
    </row>
    <row r="25" spans="1:50" ht="45" customHeight="1">
      <c r="A25" s="681" t="s">
        <v>64</v>
      </c>
      <c r="B25" s="681"/>
      <c r="C25" s="681"/>
      <c r="D25" s="672" t="s">
        <v>66</v>
      </c>
      <c r="E25" s="672"/>
      <c r="F25" s="672"/>
      <c r="G25" s="672"/>
      <c r="H25" s="672"/>
      <c r="I25" s="672"/>
      <c r="J25" s="682" t="s">
        <v>302</v>
      </c>
      <c r="K25" s="682"/>
      <c r="L25" s="682"/>
      <c r="M25" s="682"/>
      <c r="N25" s="682"/>
      <c r="O25" s="682"/>
      <c r="P25" s="672" t="s">
        <v>66</v>
      </c>
      <c r="Q25" s="672"/>
      <c r="R25" s="672"/>
      <c r="S25" s="672"/>
      <c r="T25" s="672"/>
      <c r="U25" s="672"/>
      <c r="V25" s="672" t="s">
        <v>66</v>
      </c>
      <c r="W25" s="672"/>
      <c r="X25" s="672"/>
      <c r="Y25" s="672"/>
      <c r="Z25" s="672"/>
      <c r="AA25" s="672"/>
      <c r="AB25" s="672"/>
      <c r="AC25" s="672"/>
      <c r="AD25" s="672" t="s">
        <v>66</v>
      </c>
      <c r="AE25" s="672"/>
      <c r="AF25" s="672"/>
      <c r="AG25" s="672"/>
      <c r="AH25" s="672"/>
      <c r="AI25" s="672"/>
      <c r="AJ25" s="672"/>
      <c r="AK25" s="672"/>
      <c r="AL25" s="672"/>
      <c r="AM25" s="672"/>
      <c r="AN25" s="672"/>
      <c r="AO25" s="672"/>
      <c r="AP25" s="682" t="s">
        <v>320</v>
      </c>
      <c r="AQ25" s="682"/>
      <c r="AR25" s="682"/>
      <c r="AS25" s="682"/>
      <c r="AT25" s="672" t="s">
        <v>13</v>
      </c>
      <c r="AU25" s="672"/>
      <c r="AV25" s="672"/>
      <c r="AW25" s="672"/>
      <c r="AX25" s="672"/>
    </row>
    <row r="26" spans="1:50" ht="22.5" customHeight="1">
      <c r="A26" s="681"/>
      <c r="B26" s="681"/>
      <c r="C26" s="681"/>
      <c r="D26" s="672" t="s">
        <v>735</v>
      </c>
      <c r="E26" s="672"/>
      <c r="F26" s="672"/>
      <c r="G26" s="672"/>
      <c r="H26" s="672"/>
      <c r="I26" s="672"/>
      <c r="J26" s="682"/>
      <c r="K26" s="682"/>
      <c r="L26" s="682"/>
      <c r="M26" s="682"/>
      <c r="N26" s="682"/>
      <c r="O26" s="682"/>
      <c r="P26" s="672" t="s">
        <v>733</v>
      </c>
      <c r="Q26" s="672"/>
      <c r="R26" s="672"/>
      <c r="S26" s="672"/>
      <c r="T26" s="672"/>
      <c r="U26" s="672"/>
      <c r="V26" s="672" t="s">
        <v>731</v>
      </c>
      <c r="W26" s="672"/>
      <c r="X26" s="672"/>
      <c r="Y26" s="672"/>
      <c r="Z26" s="672"/>
      <c r="AA26" s="672"/>
      <c r="AB26" s="672"/>
      <c r="AC26" s="672"/>
      <c r="AD26" s="672" t="s">
        <v>589</v>
      </c>
      <c r="AE26" s="672"/>
      <c r="AF26" s="672"/>
      <c r="AG26" s="672"/>
      <c r="AH26" s="672"/>
      <c r="AI26" s="672"/>
      <c r="AJ26" s="672"/>
      <c r="AK26" s="672"/>
      <c r="AL26" s="672"/>
      <c r="AM26" s="672"/>
      <c r="AN26" s="672"/>
      <c r="AO26" s="672"/>
      <c r="AP26" s="682"/>
      <c r="AQ26" s="682"/>
      <c r="AR26" s="682"/>
      <c r="AS26" s="682"/>
      <c r="AT26" s="672" t="s">
        <v>635</v>
      </c>
      <c r="AU26" s="672"/>
      <c r="AV26" s="672"/>
      <c r="AW26" s="672"/>
      <c r="AX26" s="672"/>
    </row>
    <row r="27" spans="1:50" ht="22.5" customHeight="1">
      <c r="A27" s="681"/>
      <c r="B27" s="681"/>
      <c r="C27" s="681"/>
      <c r="D27" s="672" t="s">
        <v>734</v>
      </c>
      <c r="E27" s="672"/>
      <c r="F27" s="672"/>
      <c r="G27" s="672"/>
      <c r="H27" s="672"/>
      <c r="I27" s="672"/>
      <c r="J27" s="682"/>
      <c r="K27" s="682"/>
      <c r="L27" s="682"/>
      <c r="M27" s="682"/>
      <c r="N27" s="682"/>
      <c r="O27" s="682"/>
      <c r="P27" s="672" t="s">
        <v>734</v>
      </c>
      <c r="Q27" s="672"/>
      <c r="R27" s="672"/>
      <c r="S27" s="672"/>
      <c r="T27" s="672"/>
      <c r="U27" s="672"/>
      <c r="V27" s="672" t="s">
        <v>732</v>
      </c>
      <c r="W27" s="672"/>
      <c r="X27" s="672"/>
      <c r="Y27" s="672"/>
      <c r="Z27" s="672"/>
      <c r="AA27" s="672"/>
      <c r="AB27" s="672"/>
      <c r="AC27" s="672"/>
      <c r="AD27" s="672" t="s">
        <v>298</v>
      </c>
      <c r="AE27" s="672"/>
      <c r="AF27" s="672"/>
      <c r="AG27" s="672"/>
      <c r="AH27" s="672"/>
      <c r="AI27" s="672"/>
      <c r="AJ27" s="672"/>
      <c r="AK27" s="672"/>
      <c r="AL27" s="672"/>
      <c r="AM27" s="672"/>
      <c r="AN27" s="672"/>
      <c r="AO27" s="672"/>
      <c r="AP27" s="682"/>
      <c r="AQ27" s="682"/>
      <c r="AR27" s="682"/>
      <c r="AS27" s="682"/>
      <c r="AT27" s="672" t="s">
        <v>75</v>
      </c>
      <c r="AU27" s="672"/>
      <c r="AV27" s="672"/>
      <c r="AW27" s="672"/>
      <c r="AX27" s="672"/>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5:AS27"/>
    <mergeCell ref="M11:M12"/>
    <mergeCell ref="N11:N12"/>
    <mergeCell ref="O11:S11"/>
    <mergeCell ref="T11:T12"/>
    <mergeCell ref="U11:U12"/>
    <mergeCell ref="V11:AG11"/>
    <mergeCell ref="AT26:AX26"/>
    <mergeCell ref="AH11:AS11"/>
    <mergeCell ref="AT11:AU11"/>
    <mergeCell ref="A24:AX24"/>
    <mergeCell ref="A25:C27"/>
    <mergeCell ref="D25:I25"/>
    <mergeCell ref="J25:O27"/>
    <mergeCell ref="P25:U25"/>
    <mergeCell ref="V25:AC25"/>
    <mergeCell ref="AD25:AO25"/>
    <mergeCell ref="D27:I27"/>
    <mergeCell ref="P27:U27"/>
    <mergeCell ref="V27:AC27"/>
    <mergeCell ref="AD27:AO27"/>
    <mergeCell ref="AT27:AX27"/>
    <mergeCell ref="AT25:AX25"/>
    <mergeCell ref="D26:I26"/>
    <mergeCell ref="P26:U26"/>
    <mergeCell ref="V26:AC26"/>
    <mergeCell ref="AD26:AO26"/>
  </mergeCells>
  <printOptions/>
  <pageMargins left="0.75" right="0.75" top="1" bottom="1" header="0.3" footer="0.3"/>
  <pageSetup orientation="landscape"/>
  <drawing r:id="rId3"/>
  <legacyDrawing r:id="rId2"/>
</worksheet>
</file>

<file path=xl/worksheets/sheet16.xml><?xml version="1.0" encoding="utf-8"?>
<worksheet xmlns="http://schemas.openxmlformats.org/spreadsheetml/2006/main" xmlns:r="http://schemas.openxmlformats.org/officeDocument/2006/relationships">
  <sheetPr>
    <tabColor theme="9"/>
  </sheetPr>
  <dimension ref="A1:AX23"/>
  <sheetViews>
    <sheetView zoomScale="75" zoomScaleNormal="75" zoomScalePageLayoutView="0" workbookViewId="0" topLeftCell="AC2">
      <selection activeCell="AV13" sqref="AV13:AV19"/>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51.28125" style="113" customWidth="1"/>
    <col min="49" max="50" width="24.421875" style="113" customWidth="1"/>
    <col min="51" max="16384" width="10.8515625" style="295"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303" customFormat="1" ht="70.5" customHeight="1">
      <c r="A13" s="721" t="s">
        <v>692</v>
      </c>
      <c r="B13" s="126"/>
      <c r="C13" s="126"/>
      <c r="D13" s="126"/>
      <c r="E13" s="126"/>
      <c r="F13" s="126"/>
      <c r="G13" s="296" t="s">
        <v>693</v>
      </c>
      <c r="H13" s="126"/>
      <c r="I13" s="251" t="s">
        <v>694</v>
      </c>
      <c r="J13" s="297" t="s">
        <v>695</v>
      </c>
      <c r="K13" s="298" t="s">
        <v>453</v>
      </c>
      <c r="L13" s="299"/>
      <c r="M13" s="298" t="s">
        <v>433</v>
      </c>
      <c r="N13" s="297" t="s">
        <v>696</v>
      </c>
      <c r="O13" s="300"/>
      <c r="P13" s="300"/>
      <c r="Q13" s="300">
        <v>1</v>
      </c>
      <c r="R13" s="300"/>
      <c r="S13" s="300"/>
      <c r="T13" s="301" t="s">
        <v>434</v>
      </c>
      <c r="U13" s="302" t="s">
        <v>697</v>
      </c>
      <c r="V13" s="232"/>
      <c r="W13" s="232"/>
      <c r="X13" s="232">
        <v>1</v>
      </c>
      <c r="Y13" s="232"/>
      <c r="Z13" s="232"/>
      <c r="AA13" s="232">
        <v>1</v>
      </c>
      <c r="AB13" s="232"/>
      <c r="AC13" s="232"/>
      <c r="AD13" s="232">
        <v>1</v>
      </c>
      <c r="AE13" s="232"/>
      <c r="AF13" s="232"/>
      <c r="AG13" s="232">
        <v>1</v>
      </c>
      <c r="AH13" s="232"/>
      <c r="AI13" s="231"/>
      <c r="AJ13" s="232">
        <v>1</v>
      </c>
      <c r="AK13" s="231"/>
      <c r="AL13" s="231"/>
      <c r="AM13" s="231"/>
      <c r="AN13" s="231"/>
      <c r="AO13" s="231"/>
      <c r="AP13" s="231"/>
      <c r="AQ13" s="231"/>
      <c r="AR13" s="231"/>
      <c r="AS13" s="231"/>
      <c r="AT13" s="248"/>
      <c r="AU13" s="257"/>
      <c r="AV13" s="375" t="s">
        <v>855</v>
      </c>
      <c r="AW13" s="248"/>
      <c r="AX13" s="231"/>
    </row>
    <row r="14" spans="1:50" s="303" customFormat="1" ht="93" customHeight="1">
      <c r="A14" s="722"/>
      <c r="B14" s="126"/>
      <c r="C14" s="126"/>
      <c r="D14" s="126"/>
      <c r="E14" s="126"/>
      <c r="F14" s="126"/>
      <c r="G14" s="296" t="s">
        <v>693</v>
      </c>
      <c r="H14" s="126"/>
      <c r="I14" s="251" t="s">
        <v>698</v>
      </c>
      <c r="J14" s="304" t="s">
        <v>699</v>
      </c>
      <c r="K14" s="298" t="s">
        <v>469</v>
      </c>
      <c r="L14" s="126"/>
      <c r="M14" s="298" t="s">
        <v>433</v>
      </c>
      <c r="N14" s="297" t="s">
        <v>700</v>
      </c>
      <c r="O14" s="300"/>
      <c r="P14" s="300"/>
      <c r="Q14" s="300">
        <v>1</v>
      </c>
      <c r="R14" s="300"/>
      <c r="S14" s="300"/>
      <c r="T14" s="301" t="s">
        <v>434</v>
      </c>
      <c r="U14" s="297" t="s">
        <v>701</v>
      </c>
      <c r="V14" s="232"/>
      <c r="W14" s="232"/>
      <c r="X14" s="232">
        <v>1</v>
      </c>
      <c r="Y14" s="232"/>
      <c r="Z14" s="232"/>
      <c r="AA14" s="232">
        <v>1</v>
      </c>
      <c r="AB14" s="232"/>
      <c r="AC14" s="232"/>
      <c r="AD14" s="232">
        <v>1</v>
      </c>
      <c r="AE14" s="232"/>
      <c r="AF14" s="232"/>
      <c r="AG14" s="232">
        <v>1</v>
      </c>
      <c r="AH14" s="232"/>
      <c r="AI14" s="231"/>
      <c r="AJ14" s="232">
        <v>1</v>
      </c>
      <c r="AK14" s="231"/>
      <c r="AL14" s="231"/>
      <c r="AM14" s="231"/>
      <c r="AN14" s="231"/>
      <c r="AO14" s="231"/>
      <c r="AP14" s="231"/>
      <c r="AQ14" s="231"/>
      <c r="AR14" s="231"/>
      <c r="AS14" s="231"/>
      <c r="AT14" s="248"/>
      <c r="AU14" s="257"/>
      <c r="AV14" s="375" t="s">
        <v>856</v>
      </c>
      <c r="AW14" s="248"/>
      <c r="AX14" s="231"/>
    </row>
    <row r="15" spans="1:50" s="303" customFormat="1" ht="129" customHeight="1">
      <c r="A15" s="722"/>
      <c r="B15" s="126"/>
      <c r="C15" s="126"/>
      <c r="D15" s="126"/>
      <c r="E15" s="126"/>
      <c r="F15" s="126"/>
      <c r="G15" s="296" t="s">
        <v>693</v>
      </c>
      <c r="H15" s="126"/>
      <c r="I15" s="251" t="s">
        <v>702</v>
      </c>
      <c r="J15" s="297" t="s">
        <v>703</v>
      </c>
      <c r="K15" s="298" t="s">
        <v>704</v>
      </c>
      <c r="L15" s="231"/>
      <c r="M15" s="298" t="s">
        <v>433</v>
      </c>
      <c r="N15" s="297" t="s">
        <v>705</v>
      </c>
      <c r="O15" s="300"/>
      <c r="P15" s="300"/>
      <c r="Q15" s="300">
        <v>1</v>
      </c>
      <c r="R15" s="300"/>
      <c r="S15" s="300"/>
      <c r="T15" s="301" t="s">
        <v>434</v>
      </c>
      <c r="U15" s="297" t="s">
        <v>706</v>
      </c>
      <c r="V15" s="232"/>
      <c r="W15" s="232"/>
      <c r="X15" s="232">
        <v>1</v>
      </c>
      <c r="Y15" s="232"/>
      <c r="Z15" s="232"/>
      <c r="AA15" s="232">
        <v>1</v>
      </c>
      <c r="AB15" s="232"/>
      <c r="AC15" s="232"/>
      <c r="AD15" s="232">
        <v>1</v>
      </c>
      <c r="AE15" s="232"/>
      <c r="AF15" s="232"/>
      <c r="AG15" s="232">
        <v>1</v>
      </c>
      <c r="AH15" s="232"/>
      <c r="AI15" s="231"/>
      <c r="AJ15" s="232">
        <v>1</v>
      </c>
      <c r="AK15" s="231"/>
      <c r="AL15" s="231"/>
      <c r="AM15" s="231"/>
      <c r="AN15" s="231"/>
      <c r="AO15" s="231"/>
      <c r="AP15" s="231"/>
      <c r="AQ15" s="231"/>
      <c r="AR15" s="231"/>
      <c r="AS15" s="231"/>
      <c r="AT15" s="248"/>
      <c r="AU15" s="257"/>
      <c r="AV15" s="375" t="s">
        <v>857</v>
      </c>
      <c r="AW15" s="248"/>
      <c r="AX15" s="231"/>
    </row>
    <row r="16" spans="1:50" s="303" customFormat="1" ht="94.5" customHeight="1">
      <c r="A16" s="722"/>
      <c r="B16" s="126"/>
      <c r="C16" s="126"/>
      <c r="D16" s="126"/>
      <c r="E16" s="126"/>
      <c r="F16" s="126"/>
      <c r="G16" s="296" t="s">
        <v>693</v>
      </c>
      <c r="H16" s="126"/>
      <c r="I16" s="251" t="s">
        <v>707</v>
      </c>
      <c r="J16" s="297" t="s">
        <v>708</v>
      </c>
      <c r="K16" s="298" t="s">
        <v>704</v>
      </c>
      <c r="L16" s="231"/>
      <c r="M16" s="298" t="s">
        <v>433</v>
      </c>
      <c r="N16" s="297" t="s">
        <v>709</v>
      </c>
      <c r="O16" s="300"/>
      <c r="P16" s="300"/>
      <c r="Q16" s="300">
        <v>1</v>
      </c>
      <c r="R16" s="300"/>
      <c r="S16" s="300"/>
      <c r="T16" s="301" t="s">
        <v>434</v>
      </c>
      <c r="U16" s="297" t="s">
        <v>710</v>
      </c>
      <c r="V16" s="232"/>
      <c r="W16" s="232"/>
      <c r="X16" s="232">
        <v>1</v>
      </c>
      <c r="Y16" s="232"/>
      <c r="Z16" s="232"/>
      <c r="AA16" s="232">
        <v>1</v>
      </c>
      <c r="AB16" s="232"/>
      <c r="AC16" s="232"/>
      <c r="AD16" s="232">
        <v>1</v>
      </c>
      <c r="AE16" s="232"/>
      <c r="AF16" s="232"/>
      <c r="AG16" s="232">
        <v>1</v>
      </c>
      <c r="AH16" s="232"/>
      <c r="AI16" s="231"/>
      <c r="AJ16" s="232">
        <v>1</v>
      </c>
      <c r="AK16" s="231"/>
      <c r="AL16" s="231"/>
      <c r="AM16" s="231"/>
      <c r="AN16" s="231"/>
      <c r="AO16" s="231"/>
      <c r="AP16" s="231"/>
      <c r="AQ16" s="231"/>
      <c r="AR16" s="231"/>
      <c r="AS16" s="231"/>
      <c r="AT16" s="248"/>
      <c r="AU16" s="257"/>
      <c r="AV16" s="376" t="s">
        <v>858</v>
      </c>
      <c r="AW16" s="248"/>
      <c r="AX16" s="231"/>
    </row>
    <row r="17" spans="1:50" s="303" customFormat="1" ht="70.5" customHeight="1">
      <c r="A17" s="722"/>
      <c r="B17" s="126"/>
      <c r="C17" s="126"/>
      <c r="D17" s="126"/>
      <c r="E17" s="126"/>
      <c r="F17" s="126"/>
      <c r="G17" s="296" t="s">
        <v>693</v>
      </c>
      <c r="H17" s="126"/>
      <c r="I17" s="251" t="s">
        <v>711</v>
      </c>
      <c r="J17" s="297" t="s">
        <v>712</v>
      </c>
      <c r="K17" s="298" t="s">
        <v>704</v>
      </c>
      <c r="L17" s="231"/>
      <c r="M17" s="298" t="s">
        <v>433</v>
      </c>
      <c r="N17" s="297" t="s">
        <v>713</v>
      </c>
      <c r="O17" s="300"/>
      <c r="P17" s="300"/>
      <c r="Q17" s="300">
        <v>1</v>
      </c>
      <c r="R17" s="300"/>
      <c r="S17" s="300"/>
      <c r="T17" s="301" t="s">
        <v>434</v>
      </c>
      <c r="U17" s="297" t="s">
        <v>714</v>
      </c>
      <c r="V17" s="232"/>
      <c r="W17" s="232"/>
      <c r="X17" s="232">
        <v>1</v>
      </c>
      <c r="Y17" s="232"/>
      <c r="Z17" s="232"/>
      <c r="AA17" s="232">
        <v>1</v>
      </c>
      <c r="AB17" s="232"/>
      <c r="AC17" s="232"/>
      <c r="AD17" s="232">
        <v>1</v>
      </c>
      <c r="AE17" s="232"/>
      <c r="AF17" s="232"/>
      <c r="AG17" s="232">
        <v>1</v>
      </c>
      <c r="AH17" s="232"/>
      <c r="AI17" s="231"/>
      <c r="AJ17" s="232">
        <v>1</v>
      </c>
      <c r="AK17" s="231"/>
      <c r="AL17" s="231"/>
      <c r="AM17" s="231"/>
      <c r="AN17" s="231"/>
      <c r="AO17" s="231"/>
      <c r="AP17" s="231"/>
      <c r="AQ17" s="231"/>
      <c r="AR17" s="231"/>
      <c r="AS17" s="231"/>
      <c r="AT17" s="248"/>
      <c r="AU17" s="257"/>
      <c r="AV17" s="375" t="s">
        <v>859</v>
      </c>
      <c r="AW17" s="248"/>
      <c r="AX17" s="231"/>
    </row>
    <row r="18" spans="1:50" s="303" customFormat="1" ht="70.5" customHeight="1">
      <c r="A18" s="722"/>
      <c r="B18" s="126"/>
      <c r="C18" s="126"/>
      <c r="D18" s="126"/>
      <c r="E18" s="126"/>
      <c r="F18" s="126"/>
      <c r="G18" s="296" t="s">
        <v>693</v>
      </c>
      <c r="H18" s="126"/>
      <c r="I18" s="251" t="s">
        <v>715</v>
      </c>
      <c r="J18" s="297" t="s">
        <v>716</v>
      </c>
      <c r="K18" s="298" t="s">
        <v>704</v>
      </c>
      <c r="L18" s="242"/>
      <c r="M18" s="298" t="s">
        <v>433</v>
      </c>
      <c r="N18" s="297" t="s">
        <v>717</v>
      </c>
      <c r="O18" s="300"/>
      <c r="P18" s="300"/>
      <c r="Q18" s="300">
        <v>1</v>
      </c>
      <c r="R18" s="300"/>
      <c r="S18" s="300"/>
      <c r="T18" s="301" t="s">
        <v>434</v>
      </c>
      <c r="U18" s="297" t="s">
        <v>718</v>
      </c>
      <c r="V18" s="232"/>
      <c r="W18" s="232"/>
      <c r="X18" s="232">
        <v>1</v>
      </c>
      <c r="Y18" s="232"/>
      <c r="Z18" s="232"/>
      <c r="AA18" s="232">
        <v>1</v>
      </c>
      <c r="AB18" s="232"/>
      <c r="AC18" s="232"/>
      <c r="AD18" s="232">
        <v>1</v>
      </c>
      <c r="AE18" s="232"/>
      <c r="AF18" s="232"/>
      <c r="AG18" s="232">
        <v>1</v>
      </c>
      <c r="AH18" s="232"/>
      <c r="AI18" s="231"/>
      <c r="AJ18" s="232">
        <v>1</v>
      </c>
      <c r="AK18" s="231"/>
      <c r="AL18" s="231"/>
      <c r="AM18" s="231"/>
      <c r="AN18" s="231"/>
      <c r="AO18" s="231"/>
      <c r="AP18" s="231"/>
      <c r="AQ18" s="231"/>
      <c r="AR18" s="231"/>
      <c r="AS18" s="231"/>
      <c r="AT18" s="248"/>
      <c r="AU18" s="257"/>
      <c r="AV18" s="375" t="s">
        <v>860</v>
      </c>
      <c r="AW18" s="248"/>
      <c r="AX18" s="231"/>
    </row>
    <row r="19" spans="1:50" s="303" customFormat="1" ht="70.5" customHeight="1">
      <c r="A19" s="723"/>
      <c r="B19" s="126"/>
      <c r="C19" s="126"/>
      <c r="D19" s="126"/>
      <c r="E19" s="126"/>
      <c r="F19" s="126"/>
      <c r="G19" s="296" t="s">
        <v>693</v>
      </c>
      <c r="H19" s="126"/>
      <c r="I19" s="228" t="s">
        <v>719</v>
      </c>
      <c r="J19" s="297" t="s">
        <v>720</v>
      </c>
      <c r="K19" s="298" t="s">
        <v>469</v>
      </c>
      <c r="L19" s="231"/>
      <c r="M19" s="298" t="s">
        <v>433</v>
      </c>
      <c r="N19" s="297" t="s">
        <v>721</v>
      </c>
      <c r="O19" s="300"/>
      <c r="P19" s="300"/>
      <c r="Q19" s="300">
        <v>1</v>
      </c>
      <c r="R19" s="300"/>
      <c r="S19" s="300"/>
      <c r="T19" s="301" t="s">
        <v>434</v>
      </c>
      <c r="U19" s="297" t="s">
        <v>722</v>
      </c>
      <c r="V19" s="232"/>
      <c r="W19" s="232"/>
      <c r="X19" s="232">
        <v>0.19</v>
      </c>
      <c r="Y19" s="232"/>
      <c r="Z19" s="232"/>
      <c r="AA19" s="232">
        <v>0.27</v>
      </c>
      <c r="AB19" s="232"/>
      <c r="AC19" s="232"/>
      <c r="AD19" s="232">
        <v>0.27</v>
      </c>
      <c r="AE19" s="232"/>
      <c r="AF19" s="232"/>
      <c r="AG19" s="232">
        <v>0.27</v>
      </c>
      <c r="AH19" s="232"/>
      <c r="AI19" s="231"/>
      <c r="AJ19" s="232">
        <v>0.19</v>
      </c>
      <c r="AK19" s="231"/>
      <c r="AL19" s="231"/>
      <c r="AM19" s="231"/>
      <c r="AN19" s="231"/>
      <c r="AO19" s="231"/>
      <c r="AP19" s="231"/>
      <c r="AQ19" s="231"/>
      <c r="AR19" s="231"/>
      <c r="AS19" s="231"/>
      <c r="AT19" s="248"/>
      <c r="AU19" s="257"/>
      <c r="AV19" s="375" t="s">
        <v>861</v>
      </c>
      <c r="AW19" s="248"/>
      <c r="AX19" s="231"/>
    </row>
    <row r="20" spans="1:50" ht="13.5">
      <c r="A20" s="678" t="s">
        <v>295</v>
      </c>
      <c r="B20" s="679"/>
      <c r="C20" s="679"/>
      <c r="D20" s="679"/>
      <c r="E20" s="679"/>
      <c r="F20" s="679"/>
      <c r="G20" s="679"/>
      <c r="H20" s="679"/>
      <c r="I20" s="679"/>
      <c r="J20" s="679"/>
      <c r="K20" s="679"/>
      <c r="L20" s="679"/>
      <c r="M20" s="679"/>
      <c r="N20" s="679"/>
      <c r="O20" s="679"/>
      <c r="P20" s="679"/>
      <c r="Q20" s="679"/>
      <c r="R20" s="679"/>
      <c r="S20" s="679"/>
      <c r="T20" s="679"/>
      <c r="U20" s="679"/>
      <c r="V20" s="679"/>
      <c r="W20" s="679"/>
      <c r="X20" s="679"/>
      <c r="Y20" s="679"/>
      <c r="Z20" s="679"/>
      <c r="AA20" s="679"/>
      <c r="AB20" s="679"/>
      <c r="AC20" s="679"/>
      <c r="AD20" s="679"/>
      <c r="AE20" s="679"/>
      <c r="AF20" s="679"/>
      <c r="AG20" s="679"/>
      <c r="AH20" s="679"/>
      <c r="AI20" s="679"/>
      <c r="AJ20" s="679"/>
      <c r="AK20" s="679"/>
      <c r="AL20" s="679"/>
      <c r="AM20" s="679"/>
      <c r="AN20" s="679"/>
      <c r="AO20" s="679"/>
      <c r="AP20" s="679"/>
      <c r="AQ20" s="679"/>
      <c r="AR20" s="679"/>
      <c r="AS20" s="679"/>
      <c r="AT20" s="679"/>
      <c r="AU20" s="679"/>
      <c r="AV20" s="679"/>
      <c r="AW20" s="679"/>
      <c r="AX20" s="680"/>
    </row>
    <row r="21" spans="1:50" s="113" customFormat="1" ht="45" customHeight="1">
      <c r="A21" s="681" t="s">
        <v>64</v>
      </c>
      <c r="B21" s="681"/>
      <c r="C21" s="681"/>
      <c r="D21" s="672" t="s">
        <v>66</v>
      </c>
      <c r="E21" s="672"/>
      <c r="F21" s="672"/>
      <c r="G21" s="672"/>
      <c r="H21" s="672"/>
      <c r="I21" s="672"/>
      <c r="J21" s="682" t="s">
        <v>302</v>
      </c>
      <c r="K21" s="682"/>
      <c r="L21" s="682"/>
      <c r="M21" s="682"/>
      <c r="N21" s="682"/>
      <c r="O21" s="682"/>
      <c r="P21" s="672" t="s">
        <v>66</v>
      </c>
      <c r="Q21" s="672"/>
      <c r="R21" s="672"/>
      <c r="S21" s="672"/>
      <c r="T21" s="672"/>
      <c r="U21" s="672"/>
      <c r="V21" s="672" t="s">
        <v>66</v>
      </c>
      <c r="W21" s="672"/>
      <c r="X21" s="672"/>
      <c r="Y21" s="672"/>
      <c r="Z21" s="672"/>
      <c r="AA21" s="672"/>
      <c r="AB21" s="672"/>
      <c r="AC21" s="672"/>
      <c r="AD21" s="672" t="s">
        <v>66</v>
      </c>
      <c r="AE21" s="672"/>
      <c r="AF21" s="672"/>
      <c r="AG21" s="672"/>
      <c r="AH21" s="672"/>
      <c r="AI21" s="672"/>
      <c r="AJ21" s="672"/>
      <c r="AK21" s="672"/>
      <c r="AL21" s="672"/>
      <c r="AM21" s="672"/>
      <c r="AN21" s="672"/>
      <c r="AO21" s="672"/>
      <c r="AP21" s="682" t="s">
        <v>320</v>
      </c>
      <c r="AQ21" s="682"/>
      <c r="AR21" s="682"/>
      <c r="AS21" s="682"/>
      <c r="AT21" s="672" t="s">
        <v>13</v>
      </c>
      <c r="AU21" s="672"/>
      <c r="AV21" s="672"/>
      <c r="AW21" s="672"/>
      <c r="AX21" s="672"/>
    </row>
    <row r="22" spans="1:50" s="113" customFormat="1" ht="22.5" customHeight="1">
      <c r="A22" s="681"/>
      <c r="B22" s="681"/>
      <c r="C22" s="681"/>
      <c r="D22" s="672" t="s">
        <v>740</v>
      </c>
      <c r="E22" s="672"/>
      <c r="F22" s="672"/>
      <c r="G22" s="672"/>
      <c r="H22" s="672"/>
      <c r="I22" s="672"/>
      <c r="J22" s="682"/>
      <c r="K22" s="682"/>
      <c r="L22" s="682"/>
      <c r="M22" s="682"/>
      <c r="N22" s="682"/>
      <c r="O22" s="682"/>
      <c r="P22" s="672" t="s">
        <v>758</v>
      </c>
      <c r="Q22" s="672"/>
      <c r="R22" s="672"/>
      <c r="S22" s="672"/>
      <c r="T22" s="672"/>
      <c r="U22" s="672"/>
      <c r="V22" s="672" t="s">
        <v>589</v>
      </c>
      <c r="W22" s="672"/>
      <c r="X22" s="672"/>
      <c r="Y22" s="672"/>
      <c r="Z22" s="672"/>
      <c r="AA22" s="672"/>
      <c r="AB22" s="672"/>
      <c r="AC22" s="672"/>
      <c r="AD22" s="672" t="s">
        <v>65</v>
      </c>
      <c r="AE22" s="672"/>
      <c r="AF22" s="672"/>
      <c r="AG22" s="672"/>
      <c r="AH22" s="672"/>
      <c r="AI22" s="672"/>
      <c r="AJ22" s="672"/>
      <c r="AK22" s="672"/>
      <c r="AL22" s="672"/>
      <c r="AM22" s="672"/>
      <c r="AN22" s="672"/>
      <c r="AO22" s="672"/>
      <c r="AP22" s="682"/>
      <c r="AQ22" s="682"/>
      <c r="AR22" s="682"/>
      <c r="AS22" s="682"/>
      <c r="AT22" s="672" t="s">
        <v>635</v>
      </c>
      <c r="AU22" s="672"/>
      <c r="AV22" s="672"/>
      <c r="AW22" s="672"/>
      <c r="AX22" s="672"/>
    </row>
    <row r="23" spans="1:50" s="113" customFormat="1" ht="22.5" customHeight="1">
      <c r="A23" s="681"/>
      <c r="B23" s="681"/>
      <c r="C23" s="681"/>
      <c r="D23" s="672" t="s">
        <v>741</v>
      </c>
      <c r="E23" s="672"/>
      <c r="F23" s="672"/>
      <c r="G23" s="672"/>
      <c r="H23" s="672"/>
      <c r="I23" s="672"/>
      <c r="J23" s="682"/>
      <c r="K23" s="682"/>
      <c r="L23" s="682"/>
      <c r="M23" s="682"/>
      <c r="N23" s="682"/>
      <c r="O23" s="682"/>
      <c r="P23" s="672" t="s">
        <v>739</v>
      </c>
      <c r="Q23" s="672"/>
      <c r="R23" s="672"/>
      <c r="S23" s="672"/>
      <c r="T23" s="672"/>
      <c r="U23" s="672"/>
      <c r="V23" s="672" t="s">
        <v>298</v>
      </c>
      <c r="W23" s="672"/>
      <c r="X23" s="672"/>
      <c r="Y23" s="672"/>
      <c r="Z23" s="672"/>
      <c r="AA23" s="672"/>
      <c r="AB23" s="672"/>
      <c r="AC23" s="672"/>
      <c r="AD23" s="672" t="s">
        <v>298</v>
      </c>
      <c r="AE23" s="672"/>
      <c r="AF23" s="672"/>
      <c r="AG23" s="672"/>
      <c r="AH23" s="672"/>
      <c r="AI23" s="672"/>
      <c r="AJ23" s="672"/>
      <c r="AK23" s="672"/>
      <c r="AL23" s="672"/>
      <c r="AM23" s="672"/>
      <c r="AN23" s="672"/>
      <c r="AO23" s="672"/>
      <c r="AP23" s="682"/>
      <c r="AQ23" s="682"/>
      <c r="AR23" s="682"/>
      <c r="AS23" s="682"/>
      <c r="AT23" s="672" t="s">
        <v>75</v>
      </c>
      <c r="AU23" s="672"/>
      <c r="AV23" s="672"/>
      <c r="AW23" s="672"/>
      <c r="AX23" s="672"/>
    </row>
  </sheetData>
  <sheetProtection/>
  <mergeCells count="57">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V21:AC21"/>
    <mergeCell ref="AD21:AO21"/>
    <mergeCell ref="M11:M12"/>
    <mergeCell ref="N11:N12"/>
    <mergeCell ref="O11:S11"/>
    <mergeCell ref="T11:T12"/>
    <mergeCell ref="U11:U12"/>
    <mergeCell ref="V11:AG11"/>
    <mergeCell ref="P23:U23"/>
    <mergeCell ref="V23:AC23"/>
    <mergeCell ref="AH11:AS11"/>
    <mergeCell ref="AT11:AU11"/>
    <mergeCell ref="A13:A19"/>
    <mergeCell ref="A20:AX20"/>
    <mergeCell ref="A21:C23"/>
    <mergeCell ref="D21:I21"/>
    <mergeCell ref="J21:O23"/>
    <mergeCell ref="P21:U21"/>
    <mergeCell ref="AD23:AO23"/>
    <mergeCell ref="AT23:AX23"/>
    <mergeCell ref="AP21:AS23"/>
    <mergeCell ref="AT21:AX21"/>
    <mergeCell ref="D22:I22"/>
    <mergeCell ref="P22:U22"/>
    <mergeCell ref="V22:AC22"/>
    <mergeCell ref="AD22:AO22"/>
    <mergeCell ref="AT22:AX22"/>
    <mergeCell ref="D23:I23"/>
  </mergeCells>
  <printOptions/>
  <pageMargins left="0.75" right="0.75" top="1" bottom="1" header="0.3" footer="0.3"/>
  <pageSetup orientation="landscape"/>
  <drawing r:id="rId3"/>
  <legacyDrawing r:id="rId2"/>
</worksheet>
</file>

<file path=xl/worksheets/sheet17.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1">
      <selection activeCell="A31" sqref="A31:AD31"/>
    </sheetView>
  </sheetViews>
  <sheetFormatPr defaultColWidth="11.42187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6"/>
      <c r="Z1" s="406"/>
      <c r="AA1" s="407"/>
      <c r="AB1" s="408" t="s">
        <v>18</v>
      </c>
      <c r="AC1" s="409"/>
      <c r="AD1" s="410"/>
    </row>
    <row r="2" spans="1:30"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2"/>
      <c r="Z2" s="412"/>
      <c r="AA2" s="413"/>
      <c r="AB2" s="414" t="s">
        <v>405</v>
      </c>
      <c r="AC2" s="415"/>
      <c r="AD2" s="416"/>
    </row>
    <row r="3" spans="1:30"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414" t="s">
        <v>404</v>
      </c>
      <c r="AC3" s="415"/>
      <c r="AD3" s="416"/>
    </row>
    <row r="4" spans="1:30" ht="21.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433" t="s">
        <v>176</v>
      </c>
      <c r="AC4" s="434"/>
      <c r="AD4" s="43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5" t="s">
        <v>294</v>
      </c>
      <c r="B7" s="446"/>
      <c r="C7" s="451"/>
      <c r="D7" s="394" t="s">
        <v>71</v>
      </c>
      <c r="E7" s="454"/>
      <c r="F7" s="454"/>
      <c r="G7" s="454"/>
      <c r="H7" s="395"/>
      <c r="I7" s="388">
        <v>44575</v>
      </c>
      <c r="J7" s="389"/>
      <c r="K7" s="394" t="s">
        <v>67</v>
      </c>
      <c r="L7" s="395"/>
      <c r="M7" s="400" t="s">
        <v>70</v>
      </c>
      <c r="N7" s="401"/>
      <c r="O7" s="423" t="s">
        <v>408</v>
      </c>
      <c r="P7" s="424"/>
      <c r="Q7" s="56"/>
      <c r="R7" s="56"/>
      <c r="S7" s="56"/>
      <c r="T7" s="56"/>
      <c r="U7" s="56"/>
      <c r="V7" s="56"/>
      <c r="W7" s="56"/>
      <c r="X7" s="56"/>
      <c r="Y7" s="56"/>
      <c r="Z7" s="57"/>
      <c r="AA7" s="56"/>
      <c r="AB7" s="56"/>
      <c r="AC7" s="62"/>
      <c r="AD7" s="63"/>
    </row>
    <row r="8" spans="1:30" ht="15">
      <c r="A8" s="447"/>
      <c r="B8" s="448"/>
      <c r="C8" s="452"/>
      <c r="D8" s="396"/>
      <c r="E8" s="455"/>
      <c r="F8" s="455"/>
      <c r="G8" s="455"/>
      <c r="H8" s="397"/>
      <c r="I8" s="390"/>
      <c r="J8" s="391"/>
      <c r="K8" s="396"/>
      <c r="L8" s="397"/>
      <c r="M8" s="425" t="s">
        <v>68</v>
      </c>
      <c r="N8" s="426"/>
      <c r="O8" s="427"/>
      <c r="P8" s="428"/>
      <c r="Q8" s="56"/>
      <c r="R8" s="56"/>
      <c r="S8" s="56"/>
      <c r="T8" s="56"/>
      <c r="U8" s="56"/>
      <c r="V8" s="56"/>
      <c r="W8" s="56"/>
      <c r="X8" s="56"/>
      <c r="Y8" s="56"/>
      <c r="Z8" s="57"/>
      <c r="AA8" s="56"/>
      <c r="AB8" s="56"/>
      <c r="AC8" s="62"/>
      <c r="AD8" s="63"/>
    </row>
    <row r="9" spans="1:30" ht="15.75" thickBot="1">
      <c r="A9" s="449"/>
      <c r="B9" s="450"/>
      <c r="C9" s="453"/>
      <c r="D9" s="398"/>
      <c r="E9" s="456"/>
      <c r="F9" s="456"/>
      <c r="G9" s="456"/>
      <c r="H9" s="399"/>
      <c r="I9" s="392"/>
      <c r="J9" s="393"/>
      <c r="K9" s="398"/>
      <c r="L9" s="399"/>
      <c r="M9" s="429" t="s">
        <v>69</v>
      </c>
      <c r="N9" s="430"/>
      <c r="O9" s="431"/>
      <c r="P9" s="432"/>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94" t="s">
        <v>0</v>
      </c>
      <c r="B11" s="395"/>
      <c r="C11" s="436"/>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ht="15" customHeight="1">
      <c r="A12" s="396"/>
      <c r="B12" s="397"/>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row>
    <row r="13" spans="1:30" ht="15" customHeight="1" thickBot="1">
      <c r="A13" s="398"/>
      <c r="B13" s="399"/>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59"/>
      <c r="D15" s="460"/>
      <c r="E15" s="460"/>
      <c r="F15" s="460"/>
      <c r="G15" s="460"/>
      <c r="H15" s="460"/>
      <c r="I15" s="460"/>
      <c r="J15" s="460"/>
      <c r="K15" s="461"/>
      <c r="L15" s="462" t="s">
        <v>73</v>
      </c>
      <c r="M15" s="463"/>
      <c r="N15" s="463"/>
      <c r="O15" s="463"/>
      <c r="P15" s="463"/>
      <c r="Q15" s="464"/>
      <c r="R15" s="465"/>
      <c r="S15" s="466"/>
      <c r="T15" s="466"/>
      <c r="U15" s="466"/>
      <c r="V15" s="466"/>
      <c r="W15" s="466"/>
      <c r="X15" s="467"/>
      <c r="Y15" s="462" t="s">
        <v>72</v>
      </c>
      <c r="Z15" s="464"/>
      <c r="AA15" s="459"/>
      <c r="AB15" s="460"/>
      <c r="AC15" s="460"/>
      <c r="AD15" s="461"/>
    </row>
    <row r="16" spans="1:30" ht="9" customHeight="1" thickBot="1">
      <c r="A16" s="61"/>
      <c r="B16" s="5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75"/>
      <c r="AD16" s="76"/>
    </row>
    <row r="17" spans="1:30" s="78" customFormat="1" ht="37.5" customHeight="1" thickBot="1">
      <c r="A17" s="457" t="s">
        <v>79</v>
      </c>
      <c r="B17" s="458"/>
      <c r="C17" s="469"/>
      <c r="D17" s="470"/>
      <c r="E17" s="470"/>
      <c r="F17" s="470"/>
      <c r="G17" s="470"/>
      <c r="H17" s="470"/>
      <c r="I17" s="470"/>
      <c r="J17" s="470"/>
      <c r="K17" s="470"/>
      <c r="L17" s="470"/>
      <c r="M17" s="470"/>
      <c r="N17" s="470"/>
      <c r="O17" s="470"/>
      <c r="P17" s="470"/>
      <c r="Q17" s="471"/>
      <c r="R17" s="472" t="s">
        <v>378</v>
      </c>
      <c r="S17" s="473"/>
      <c r="T17" s="473"/>
      <c r="U17" s="473"/>
      <c r="V17" s="474"/>
      <c r="W17" s="724"/>
      <c r="X17" s="725"/>
      <c r="Y17" s="473" t="s">
        <v>15</v>
      </c>
      <c r="Z17" s="473"/>
      <c r="AA17" s="473"/>
      <c r="AB17" s="474"/>
      <c r="AC17" s="477"/>
      <c r="AD17" s="47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72" t="s">
        <v>1</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6"/>
      <c r="AF19" s="86"/>
    </row>
    <row r="20" spans="1:32" ht="31.5" customHeight="1" thickBot="1">
      <c r="A20" s="85"/>
      <c r="B20" s="62"/>
      <c r="C20" s="479" t="s">
        <v>380</v>
      </c>
      <c r="D20" s="480"/>
      <c r="E20" s="480"/>
      <c r="F20" s="480"/>
      <c r="G20" s="480"/>
      <c r="H20" s="480"/>
      <c r="I20" s="480"/>
      <c r="J20" s="480"/>
      <c r="K20" s="480"/>
      <c r="L20" s="480"/>
      <c r="M20" s="480"/>
      <c r="N20" s="480"/>
      <c r="O20" s="480"/>
      <c r="P20" s="481"/>
      <c r="Q20" s="482" t="s">
        <v>381</v>
      </c>
      <c r="R20" s="483"/>
      <c r="S20" s="483"/>
      <c r="T20" s="483"/>
      <c r="U20" s="483"/>
      <c r="V20" s="483"/>
      <c r="W20" s="483"/>
      <c r="X20" s="483"/>
      <c r="Y20" s="483"/>
      <c r="Z20" s="483"/>
      <c r="AA20" s="483"/>
      <c r="AB20" s="483"/>
      <c r="AC20" s="483"/>
      <c r="AD20" s="484"/>
      <c r="AE20" s="86"/>
      <c r="AF20" s="86"/>
    </row>
    <row r="21" spans="1:32" ht="31.5" customHeight="1" thickBot="1">
      <c r="A21" s="61"/>
      <c r="B21" s="56"/>
      <c r="C21" s="175" t="s">
        <v>39</v>
      </c>
      <c r="D21" s="176" t="s">
        <v>40</v>
      </c>
      <c r="E21" s="176" t="s">
        <v>41</v>
      </c>
      <c r="F21" s="176" t="s">
        <v>42</v>
      </c>
      <c r="G21" s="176" t="s">
        <v>43</v>
      </c>
      <c r="H21" s="176" t="s">
        <v>44</v>
      </c>
      <c r="I21" s="176" t="s">
        <v>45</v>
      </c>
      <c r="J21" s="176" t="s">
        <v>46</v>
      </c>
      <c r="K21" s="176" t="s">
        <v>47</v>
      </c>
      <c r="L21" s="176" t="s">
        <v>48</v>
      </c>
      <c r="M21" s="176" t="s">
        <v>49</v>
      </c>
      <c r="N21" s="176" t="s">
        <v>50</v>
      </c>
      <c r="O21" s="176" t="s">
        <v>8</v>
      </c>
      <c r="P21" s="177" t="s">
        <v>386</v>
      </c>
      <c r="Q21" s="175" t="s">
        <v>39</v>
      </c>
      <c r="R21" s="176" t="s">
        <v>40</v>
      </c>
      <c r="S21" s="176" t="s">
        <v>41</v>
      </c>
      <c r="T21" s="176" t="s">
        <v>42</v>
      </c>
      <c r="U21" s="176" t="s">
        <v>43</v>
      </c>
      <c r="V21" s="176" t="s">
        <v>44</v>
      </c>
      <c r="W21" s="176" t="s">
        <v>45</v>
      </c>
      <c r="X21" s="176" t="s">
        <v>46</v>
      </c>
      <c r="Y21" s="176" t="s">
        <v>47</v>
      </c>
      <c r="Z21" s="176" t="s">
        <v>48</v>
      </c>
      <c r="AA21" s="176" t="s">
        <v>49</v>
      </c>
      <c r="AB21" s="176" t="s">
        <v>50</v>
      </c>
      <c r="AC21" s="176" t="s">
        <v>8</v>
      </c>
      <c r="AD21" s="177" t="s">
        <v>386</v>
      </c>
      <c r="AE21" s="4"/>
      <c r="AF21" s="4"/>
    </row>
    <row r="22" spans="1:32" ht="31.5" customHeight="1">
      <c r="A22" s="485" t="s">
        <v>382</v>
      </c>
      <c r="B22" s="486"/>
      <c r="C22" s="198"/>
      <c r="D22" s="196"/>
      <c r="E22" s="196"/>
      <c r="F22" s="196"/>
      <c r="G22" s="196"/>
      <c r="H22" s="196"/>
      <c r="I22" s="196"/>
      <c r="J22" s="196"/>
      <c r="K22" s="196"/>
      <c r="L22" s="196"/>
      <c r="M22" s="196"/>
      <c r="N22" s="196"/>
      <c r="O22" s="196">
        <f>SUM(C22:N22)</f>
        <v>0</v>
      </c>
      <c r="P22" s="199"/>
      <c r="Q22" s="198"/>
      <c r="R22" s="196"/>
      <c r="S22" s="196"/>
      <c r="T22" s="196"/>
      <c r="U22" s="196"/>
      <c r="V22" s="196"/>
      <c r="W22" s="196"/>
      <c r="X22" s="196"/>
      <c r="Y22" s="196"/>
      <c r="Z22" s="196"/>
      <c r="AA22" s="196"/>
      <c r="AB22" s="196"/>
      <c r="AC22" s="196">
        <f>SUM(Q22:AB22)</f>
        <v>0</v>
      </c>
      <c r="AD22" s="203"/>
      <c r="AE22" s="4"/>
      <c r="AF22" s="4"/>
    </row>
    <row r="23" spans="1:32" ht="31.5" customHeight="1">
      <c r="A23" s="487" t="s">
        <v>383</v>
      </c>
      <c r="B23" s="488"/>
      <c r="C23" s="193"/>
      <c r="D23" s="192"/>
      <c r="E23" s="192"/>
      <c r="F23" s="192"/>
      <c r="G23" s="192"/>
      <c r="H23" s="192"/>
      <c r="I23" s="192"/>
      <c r="J23" s="192"/>
      <c r="K23" s="192"/>
      <c r="L23" s="192"/>
      <c r="M23" s="192"/>
      <c r="N23" s="192"/>
      <c r="O23" s="192">
        <f>SUM(C23:N23)</f>
        <v>0</v>
      </c>
      <c r="P23" s="213" t="str">
        <f>_xlfn.IFERROR(O23/(SUMIF(C23:N23,"&gt;0",C22:N22))," ")</f>
        <v> </v>
      </c>
      <c r="Q23" s="193"/>
      <c r="R23" s="192"/>
      <c r="S23" s="192"/>
      <c r="T23" s="192"/>
      <c r="U23" s="192"/>
      <c r="V23" s="192"/>
      <c r="W23" s="192"/>
      <c r="X23" s="192"/>
      <c r="Y23" s="192"/>
      <c r="Z23" s="192"/>
      <c r="AA23" s="192"/>
      <c r="AB23" s="192"/>
      <c r="AC23" s="192">
        <f>SUM(Q23:AB23)</f>
        <v>0</v>
      </c>
      <c r="AD23" s="201" t="str">
        <f>_xlfn.IFERROR(AC23/(SUMIF(Q23:AB23,"&gt;0",Q22:AB22))," ")</f>
        <v> </v>
      </c>
      <c r="AE23" s="4"/>
      <c r="AF23" s="4"/>
    </row>
    <row r="24" spans="1:32" ht="31.5" customHeight="1">
      <c r="A24" s="487" t="s">
        <v>384</v>
      </c>
      <c r="B24" s="488"/>
      <c r="C24" s="193"/>
      <c r="D24" s="192"/>
      <c r="E24" s="192"/>
      <c r="F24" s="192"/>
      <c r="G24" s="192"/>
      <c r="H24" s="192"/>
      <c r="I24" s="192"/>
      <c r="J24" s="192"/>
      <c r="K24" s="192"/>
      <c r="L24" s="192"/>
      <c r="M24" s="192"/>
      <c r="N24" s="192"/>
      <c r="O24" s="192">
        <f>SUM(C24:N24)</f>
        <v>0</v>
      </c>
      <c r="P24" s="197"/>
      <c r="Q24" s="193"/>
      <c r="R24" s="192"/>
      <c r="S24" s="192"/>
      <c r="T24" s="192"/>
      <c r="U24" s="192"/>
      <c r="V24" s="192"/>
      <c r="W24" s="192"/>
      <c r="X24" s="192"/>
      <c r="Y24" s="192"/>
      <c r="Z24" s="192"/>
      <c r="AA24" s="192"/>
      <c r="AB24" s="192"/>
      <c r="AC24" s="192">
        <f>SUM(Q24:AB24)</f>
        <v>0</v>
      </c>
      <c r="AD24" s="201"/>
      <c r="AE24" s="4"/>
      <c r="AF24" s="4"/>
    </row>
    <row r="25" spans="1:32" ht="31.5" customHeight="1" thickBot="1">
      <c r="A25" s="489" t="s">
        <v>385</v>
      </c>
      <c r="B25" s="490"/>
      <c r="C25" s="194"/>
      <c r="D25" s="195"/>
      <c r="E25" s="195"/>
      <c r="F25" s="195"/>
      <c r="G25" s="195"/>
      <c r="H25" s="195"/>
      <c r="I25" s="195"/>
      <c r="J25" s="195"/>
      <c r="K25" s="195"/>
      <c r="L25" s="195"/>
      <c r="M25" s="195"/>
      <c r="N25" s="195"/>
      <c r="O25" s="195">
        <f>SUM(C25:N25)</f>
        <v>0</v>
      </c>
      <c r="P25" s="200" t="str">
        <f>_xlfn.IFERROR(O25/(SUMIF(C25:N25,"&gt;0",C24:N24))," ")</f>
        <v> </v>
      </c>
      <c r="Q25" s="194"/>
      <c r="R25" s="195"/>
      <c r="S25" s="195"/>
      <c r="T25" s="195"/>
      <c r="U25" s="195"/>
      <c r="V25" s="195"/>
      <c r="W25" s="195"/>
      <c r="X25" s="195"/>
      <c r="Y25" s="195"/>
      <c r="Z25" s="195"/>
      <c r="AA25" s="195"/>
      <c r="AB25" s="195"/>
      <c r="AC25" s="195">
        <f>SUM(Q25:AB25)</f>
        <v>0</v>
      </c>
      <c r="AD25" s="202"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491" t="s">
        <v>76</v>
      </c>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4"/>
    </row>
    <row r="28" spans="1:30" ht="15" customHeight="1">
      <c r="A28" s="495" t="s">
        <v>190</v>
      </c>
      <c r="B28" s="497" t="s">
        <v>6</v>
      </c>
      <c r="C28" s="498"/>
      <c r="D28" s="488" t="s">
        <v>402</v>
      </c>
      <c r="E28" s="501"/>
      <c r="F28" s="501"/>
      <c r="G28" s="501"/>
      <c r="H28" s="501"/>
      <c r="I28" s="501"/>
      <c r="J28" s="501"/>
      <c r="K28" s="501"/>
      <c r="L28" s="501"/>
      <c r="M28" s="501"/>
      <c r="N28" s="501"/>
      <c r="O28" s="502"/>
      <c r="P28" s="503" t="s">
        <v>8</v>
      </c>
      <c r="Q28" s="503" t="s">
        <v>84</v>
      </c>
      <c r="R28" s="503"/>
      <c r="S28" s="503"/>
      <c r="T28" s="503"/>
      <c r="U28" s="503"/>
      <c r="V28" s="503"/>
      <c r="W28" s="503"/>
      <c r="X28" s="503"/>
      <c r="Y28" s="503"/>
      <c r="Z28" s="503"/>
      <c r="AA28" s="503"/>
      <c r="AB28" s="503"/>
      <c r="AC28" s="503"/>
      <c r="AD28" s="504"/>
    </row>
    <row r="29" spans="1:30" ht="27" customHeight="1">
      <c r="A29" s="496"/>
      <c r="B29" s="499"/>
      <c r="C29" s="500"/>
      <c r="D29" s="174" t="s">
        <v>39</v>
      </c>
      <c r="E29" s="174" t="s">
        <v>40</v>
      </c>
      <c r="F29" s="174" t="s">
        <v>41</v>
      </c>
      <c r="G29" s="174" t="s">
        <v>42</v>
      </c>
      <c r="H29" s="174" t="s">
        <v>43</v>
      </c>
      <c r="I29" s="174" t="s">
        <v>44</v>
      </c>
      <c r="J29" s="174" t="s">
        <v>45</v>
      </c>
      <c r="K29" s="174" t="s">
        <v>46</v>
      </c>
      <c r="L29" s="174" t="s">
        <v>47</v>
      </c>
      <c r="M29" s="174" t="s">
        <v>48</v>
      </c>
      <c r="N29" s="174" t="s">
        <v>49</v>
      </c>
      <c r="O29" s="174" t="s">
        <v>50</v>
      </c>
      <c r="P29" s="502"/>
      <c r="Q29" s="503"/>
      <c r="R29" s="503"/>
      <c r="S29" s="503"/>
      <c r="T29" s="503"/>
      <c r="U29" s="503"/>
      <c r="V29" s="503"/>
      <c r="W29" s="503"/>
      <c r="X29" s="503"/>
      <c r="Y29" s="503"/>
      <c r="Z29" s="503"/>
      <c r="AA29" s="503"/>
      <c r="AB29" s="503"/>
      <c r="AC29" s="503"/>
      <c r="AD29" s="504"/>
    </row>
    <row r="30" spans="1:30" ht="81" customHeight="1" thickBot="1">
      <c r="A30" s="219">
        <f>C17</f>
        <v>0</v>
      </c>
      <c r="B30" s="505" t="s">
        <v>412</v>
      </c>
      <c r="C30" s="506"/>
      <c r="D30" s="92" t="s">
        <v>412</v>
      </c>
      <c r="E30" s="92" t="s">
        <v>412</v>
      </c>
      <c r="F30" s="92" t="s">
        <v>412</v>
      </c>
      <c r="G30" s="92" t="s">
        <v>412</v>
      </c>
      <c r="H30" s="92" t="s">
        <v>412</v>
      </c>
      <c r="I30" s="92" t="s">
        <v>412</v>
      </c>
      <c r="J30" s="92" t="s">
        <v>412</v>
      </c>
      <c r="K30" s="92" t="s">
        <v>412</v>
      </c>
      <c r="L30" s="92" t="s">
        <v>412</v>
      </c>
      <c r="M30" s="92" t="s">
        <v>412</v>
      </c>
      <c r="N30" s="92" t="s">
        <v>412</v>
      </c>
      <c r="O30" s="92" t="s">
        <v>412</v>
      </c>
      <c r="P30" s="89">
        <f>SUM(D30:O30)</f>
        <v>0</v>
      </c>
      <c r="Q30" s="507" t="s">
        <v>297</v>
      </c>
      <c r="R30" s="507"/>
      <c r="S30" s="507"/>
      <c r="T30" s="507"/>
      <c r="U30" s="507"/>
      <c r="V30" s="507"/>
      <c r="W30" s="507"/>
      <c r="X30" s="507"/>
      <c r="Y30" s="507"/>
      <c r="Z30" s="507"/>
      <c r="AA30" s="507"/>
      <c r="AB30" s="507"/>
      <c r="AC30" s="507"/>
      <c r="AD30" s="508"/>
    </row>
    <row r="31" spans="1:30" ht="45" customHeight="1">
      <c r="A31" s="509" t="s">
        <v>293</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row>
    <row r="32" spans="1:41" ht="22.5" customHeight="1">
      <c r="A32" s="487" t="s">
        <v>191</v>
      </c>
      <c r="B32" s="503" t="s">
        <v>62</v>
      </c>
      <c r="C32" s="503" t="s">
        <v>6</v>
      </c>
      <c r="D32" s="503" t="s">
        <v>60</v>
      </c>
      <c r="E32" s="503"/>
      <c r="F32" s="503"/>
      <c r="G32" s="503"/>
      <c r="H32" s="503"/>
      <c r="I32" s="503"/>
      <c r="J32" s="503"/>
      <c r="K32" s="503"/>
      <c r="L32" s="503"/>
      <c r="M32" s="503"/>
      <c r="N32" s="503"/>
      <c r="O32" s="503"/>
      <c r="P32" s="503"/>
      <c r="Q32" s="503" t="s">
        <v>85</v>
      </c>
      <c r="R32" s="503"/>
      <c r="S32" s="503"/>
      <c r="T32" s="503"/>
      <c r="U32" s="503"/>
      <c r="V32" s="503"/>
      <c r="W32" s="503"/>
      <c r="X32" s="503"/>
      <c r="Y32" s="503"/>
      <c r="Z32" s="503"/>
      <c r="AA32" s="503"/>
      <c r="AB32" s="503"/>
      <c r="AC32" s="503"/>
      <c r="AD32" s="504"/>
      <c r="AG32" s="90"/>
      <c r="AH32" s="90"/>
      <c r="AI32" s="90"/>
      <c r="AJ32" s="90"/>
      <c r="AK32" s="90"/>
      <c r="AL32" s="90"/>
      <c r="AM32" s="90"/>
      <c r="AN32" s="90"/>
      <c r="AO32" s="90"/>
    </row>
    <row r="33" spans="1:41" ht="22.5" customHeight="1">
      <c r="A33" s="487"/>
      <c r="B33" s="503"/>
      <c r="C33" s="512"/>
      <c r="D33" s="174" t="s">
        <v>39</v>
      </c>
      <c r="E33" s="174" t="s">
        <v>40</v>
      </c>
      <c r="F33" s="174" t="s">
        <v>41</v>
      </c>
      <c r="G33" s="174" t="s">
        <v>42</v>
      </c>
      <c r="H33" s="174" t="s">
        <v>43</v>
      </c>
      <c r="I33" s="174" t="s">
        <v>44</v>
      </c>
      <c r="J33" s="174" t="s">
        <v>45</v>
      </c>
      <c r="K33" s="174" t="s">
        <v>46</v>
      </c>
      <c r="L33" s="174" t="s">
        <v>47</v>
      </c>
      <c r="M33" s="174" t="s">
        <v>48</v>
      </c>
      <c r="N33" s="174" t="s">
        <v>49</v>
      </c>
      <c r="O33" s="174" t="s">
        <v>50</v>
      </c>
      <c r="P33" s="174" t="s">
        <v>8</v>
      </c>
      <c r="Q33" s="499" t="s">
        <v>80</v>
      </c>
      <c r="R33" s="513"/>
      <c r="S33" s="513"/>
      <c r="T33" s="513"/>
      <c r="U33" s="513"/>
      <c r="V33" s="500"/>
      <c r="W33" s="499" t="s">
        <v>81</v>
      </c>
      <c r="X33" s="513"/>
      <c r="Y33" s="513"/>
      <c r="Z33" s="500"/>
      <c r="AA33" s="499" t="s">
        <v>82</v>
      </c>
      <c r="AB33" s="513"/>
      <c r="AC33" s="513"/>
      <c r="AD33" s="514"/>
      <c r="AG33" s="90"/>
      <c r="AH33" s="90"/>
      <c r="AI33" s="90"/>
      <c r="AJ33" s="90"/>
      <c r="AK33" s="90"/>
      <c r="AL33" s="90"/>
      <c r="AM33" s="90"/>
      <c r="AN33" s="90"/>
      <c r="AO33" s="90"/>
    </row>
    <row r="34" spans="1:41" ht="42" customHeight="1">
      <c r="A34" s="515">
        <f>A30</f>
        <v>0</v>
      </c>
      <c r="B34" s="726"/>
      <c r="C34" s="93" t="s">
        <v>9</v>
      </c>
      <c r="D34" s="92"/>
      <c r="E34" s="92"/>
      <c r="F34" s="92"/>
      <c r="G34" s="92"/>
      <c r="H34" s="92"/>
      <c r="I34" s="92"/>
      <c r="J34" s="92"/>
      <c r="K34" s="92"/>
      <c r="L34" s="92"/>
      <c r="M34" s="92"/>
      <c r="N34" s="92"/>
      <c r="O34" s="92"/>
      <c r="P34" s="214">
        <f>SUM(D34:O34)</f>
        <v>0</v>
      </c>
      <c r="Q34" s="603" t="s">
        <v>193</v>
      </c>
      <c r="R34" s="604"/>
      <c r="S34" s="604"/>
      <c r="T34" s="604"/>
      <c r="U34" s="604"/>
      <c r="V34" s="605"/>
      <c r="W34" s="603" t="s">
        <v>194</v>
      </c>
      <c r="X34" s="604"/>
      <c r="Y34" s="604"/>
      <c r="Z34" s="605"/>
      <c r="AA34" s="603" t="s">
        <v>195</v>
      </c>
      <c r="AB34" s="604"/>
      <c r="AC34" s="604"/>
      <c r="AD34" s="727"/>
      <c r="AG34" s="90"/>
      <c r="AH34" s="90"/>
      <c r="AI34" s="90"/>
      <c r="AJ34" s="90"/>
      <c r="AK34" s="90"/>
      <c r="AL34" s="90"/>
      <c r="AM34" s="90"/>
      <c r="AN34" s="90"/>
      <c r="AO34" s="90"/>
    </row>
    <row r="35" spans="1:41" ht="42" customHeight="1" thickBot="1">
      <c r="A35" s="516"/>
      <c r="B35" s="596"/>
      <c r="C35" s="94" t="s">
        <v>10</v>
      </c>
      <c r="D35" s="95"/>
      <c r="E35" s="95"/>
      <c r="F35" s="95"/>
      <c r="G35" s="96"/>
      <c r="H35" s="96"/>
      <c r="I35" s="96"/>
      <c r="J35" s="96"/>
      <c r="K35" s="96"/>
      <c r="L35" s="96"/>
      <c r="M35" s="96"/>
      <c r="N35" s="96"/>
      <c r="O35" s="96"/>
      <c r="P35" s="179">
        <f>SUM(D35:O35)</f>
        <v>0</v>
      </c>
      <c r="Q35" s="606"/>
      <c r="R35" s="607"/>
      <c r="S35" s="607"/>
      <c r="T35" s="607"/>
      <c r="U35" s="607"/>
      <c r="V35" s="608"/>
      <c r="W35" s="606"/>
      <c r="X35" s="607"/>
      <c r="Y35" s="607"/>
      <c r="Z35" s="608"/>
      <c r="AA35" s="606"/>
      <c r="AB35" s="607"/>
      <c r="AC35" s="607"/>
      <c r="AD35" s="728"/>
      <c r="AE35" s="50"/>
      <c r="AF35" s="97"/>
      <c r="AG35" s="90"/>
      <c r="AH35" s="90"/>
      <c r="AI35" s="90"/>
      <c r="AJ35" s="90"/>
      <c r="AK35" s="90"/>
      <c r="AL35" s="90"/>
      <c r="AM35" s="90"/>
      <c r="AN35" s="90"/>
      <c r="AO35" s="90"/>
    </row>
    <row r="36" spans="1:41" ht="25.5" customHeight="1">
      <c r="A36" s="485" t="s">
        <v>192</v>
      </c>
      <c r="B36" s="537" t="s">
        <v>61</v>
      </c>
      <c r="C36" s="539" t="s">
        <v>11</v>
      </c>
      <c r="D36" s="539"/>
      <c r="E36" s="539"/>
      <c r="F36" s="539"/>
      <c r="G36" s="539"/>
      <c r="H36" s="539"/>
      <c r="I36" s="539"/>
      <c r="J36" s="539"/>
      <c r="K36" s="539"/>
      <c r="L36" s="539"/>
      <c r="M36" s="539"/>
      <c r="N36" s="539"/>
      <c r="O36" s="539"/>
      <c r="P36" s="539"/>
      <c r="Q36" s="486" t="s">
        <v>78</v>
      </c>
      <c r="R36" s="540"/>
      <c r="S36" s="540"/>
      <c r="T36" s="540"/>
      <c r="U36" s="540"/>
      <c r="V36" s="540"/>
      <c r="W36" s="540"/>
      <c r="X36" s="540"/>
      <c r="Y36" s="540"/>
      <c r="Z36" s="540"/>
      <c r="AA36" s="540"/>
      <c r="AB36" s="540"/>
      <c r="AC36" s="540"/>
      <c r="AD36" s="541"/>
      <c r="AG36" s="90"/>
      <c r="AH36" s="90"/>
      <c r="AI36" s="90"/>
      <c r="AJ36" s="90"/>
      <c r="AK36" s="90"/>
      <c r="AL36" s="90"/>
      <c r="AM36" s="90"/>
      <c r="AN36" s="90"/>
      <c r="AO36" s="90"/>
    </row>
    <row r="37" spans="1:41" ht="25.5" customHeight="1">
      <c r="A37" s="487"/>
      <c r="B37" s="538"/>
      <c r="C37" s="174" t="s">
        <v>12</v>
      </c>
      <c r="D37" s="174" t="s">
        <v>36</v>
      </c>
      <c r="E37" s="174" t="s">
        <v>37</v>
      </c>
      <c r="F37" s="174" t="s">
        <v>38</v>
      </c>
      <c r="G37" s="174" t="s">
        <v>51</v>
      </c>
      <c r="H37" s="174" t="s">
        <v>52</v>
      </c>
      <c r="I37" s="174" t="s">
        <v>53</v>
      </c>
      <c r="J37" s="174" t="s">
        <v>54</v>
      </c>
      <c r="K37" s="174" t="s">
        <v>55</v>
      </c>
      <c r="L37" s="174" t="s">
        <v>56</v>
      </c>
      <c r="M37" s="174" t="s">
        <v>57</v>
      </c>
      <c r="N37" s="174" t="s">
        <v>58</v>
      </c>
      <c r="O37" s="174" t="s">
        <v>59</v>
      </c>
      <c r="P37" s="174" t="s">
        <v>63</v>
      </c>
      <c r="Q37" s="488" t="s">
        <v>83</v>
      </c>
      <c r="R37" s="501"/>
      <c r="S37" s="501"/>
      <c r="T37" s="501"/>
      <c r="U37" s="501"/>
      <c r="V37" s="501"/>
      <c r="W37" s="501"/>
      <c r="X37" s="501"/>
      <c r="Y37" s="501"/>
      <c r="Z37" s="501"/>
      <c r="AA37" s="501"/>
      <c r="AB37" s="501"/>
      <c r="AC37" s="501"/>
      <c r="AD37" s="542"/>
      <c r="AG37" s="98"/>
      <c r="AH37" s="98"/>
      <c r="AI37" s="98"/>
      <c r="AJ37" s="98"/>
      <c r="AK37" s="98"/>
      <c r="AL37" s="98"/>
      <c r="AM37" s="98"/>
      <c r="AN37" s="98"/>
      <c r="AO37" s="98"/>
    </row>
    <row r="38" spans="1:41" ht="28.5" customHeight="1">
      <c r="A38" s="543"/>
      <c r="B38" s="729"/>
      <c r="C38" s="93" t="s">
        <v>9</v>
      </c>
      <c r="D38" s="99"/>
      <c r="E38" s="99"/>
      <c r="F38" s="99"/>
      <c r="G38" s="99"/>
      <c r="H38" s="99"/>
      <c r="I38" s="99"/>
      <c r="J38" s="99"/>
      <c r="K38" s="99"/>
      <c r="L38" s="99"/>
      <c r="M38" s="99"/>
      <c r="N38" s="99"/>
      <c r="O38" s="99"/>
      <c r="P38" s="100">
        <f aca="true" t="shared" si="0" ref="P38:P45">SUM(D38:O38)</f>
        <v>0</v>
      </c>
      <c r="Q38" s="731" t="s">
        <v>287</v>
      </c>
      <c r="R38" s="732"/>
      <c r="S38" s="732"/>
      <c r="T38" s="732"/>
      <c r="U38" s="732"/>
      <c r="V38" s="732"/>
      <c r="W38" s="732"/>
      <c r="X38" s="732"/>
      <c r="Y38" s="732"/>
      <c r="Z38" s="732"/>
      <c r="AA38" s="732"/>
      <c r="AB38" s="732"/>
      <c r="AC38" s="732"/>
      <c r="AD38" s="733"/>
      <c r="AE38" s="101"/>
      <c r="AG38" s="102"/>
      <c r="AH38" s="102"/>
      <c r="AI38" s="102"/>
      <c r="AJ38" s="102"/>
      <c r="AK38" s="102"/>
      <c r="AL38" s="102"/>
      <c r="AM38" s="102"/>
      <c r="AN38" s="102"/>
      <c r="AO38" s="102"/>
    </row>
    <row r="39" spans="1:31" ht="28.5" customHeight="1">
      <c r="A39" s="544"/>
      <c r="B39" s="730"/>
      <c r="C39" s="103" t="s">
        <v>10</v>
      </c>
      <c r="D39" s="104"/>
      <c r="E39" s="104"/>
      <c r="F39" s="104"/>
      <c r="G39" s="104"/>
      <c r="H39" s="104"/>
      <c r="I39" s="104"/>
      <c r="J39" s="104"/>
      <c r="K39" s="104"/>
      <c r="L39" s="104"/>
      <c r="M39" s="104"/>
      <c r="N39" s="104"/>
      <c r="O39" s="104"/>
      <c r="P39" s="105">
        <f t="shared" si="0"/>
        <v>0</v>
      </c>
      <c r="Q39" s="734"/>
      <c r="R39" s="735"/>
      <c r="S39" s="735"/>
      <c r="T39" s="735"/>
      <c r="U39" s="735"/>
      <c r="V39" s="735"/>
      <c r="W39" s="735"/>
      <c r="X39" s="735"/>
      <c r="Y39" s="735"/>
      <c r="Z39" s="735"/>
      <c r="AA39" s="735"/>
      <c r="AB39" s="735"/>
      <c r="AC39" s="735"/>
      <c r="AD39" s="736"/>
      <c r="AE39" s="101"/>
    </row>
    <row r="40" spans="1:31" ht="28.5" customHeight="1">
      <c r="A40" s="544"/>
      <c r="B40" s="738"/>
      <c r="C40" s="106" t="s">
        <v>9</v>
      </c>
      <c r="D40" s="107"/>
      <c r="E40" s="107"/>
      <c r="F40" s="107"/>
      <c r="G40" s="107"/>
      <c r="H40" s="107"/>
      <c r="I40" s="107"/>
      <c r="J40" s="107"/>
      <c r="K40" s="107"/>
      <c r="L40" s="107"/>
      <c r="M40" s="107"/>
      <c r="N40" s="107"/>
      <c r="O40" s="107"/>
      <c r="P40" s="105">
        <f t="shared" si="0"/>
        <v>0</v>
      </c>
      <c r="Q40" s="740"/>
      <c r="R40" s="741"/>
      <c r="S40" s="741"/>
      <c r="T40" s="741"/>
      <c r="U40" s="741"/>
      <c r="V40" s="741"/>
      <c r="W40" s="741"/>
      <c r="X40" s="741"/>
      <c r="Y40" s="741"/>
      <c r="Z40" s="741"/>
      <c r="AA40" s="741"/>
      <c r="AB40" s="741"/>
      <c r="AC40" s="741"/>
      <c r="AD40" s="742"/>
      <c r="AE40" s="101"/>
    </row>
    <row r="41" spans="1:31" ht="28.5" customHeight="1">
      <c r="A41" s="544"/>
      <c r="B41" s="730"/>
      <c r="C41" s="103" t="s">
        <v>10</v>
      </c>
      <c r="D41" s="104"/>
      <c r="E41" s="104"/>
      <c r="F41" s="104"/>
      <c r="G41" s="104"/>
      <c r="H41" s="104"/>
      <c r="I41" s="104"/>
      <c r="J41" s="104"/>
      <c r="K41" s="104"/>
      <c r="L41" s="108"/>
      <c r="M41" s="108"/>
      <c r="N41" s="108"/>
      <c r="O41" s="108"/>
      <c r="P41" s="105">
        <f t="shared" si="0"/>
        <v>0</v>
      </c>
      <c r="Q41" s="746"/>
      <c r="R41" s="747"/>
      <c r="S41" s="747"/>
      <c r="T41" s="747"/>
      <c r="U41" s="747"/>
      <c r="V41" s="747"/>
      <c r="W41" s="747"/>
      <c r="X41" s="747"/>
      <c r="Y41" s="747"/>
      <c r="Z41" s="747"/>
      <c r="AA41" s="747"/>
      <c r="AB41" s="747"/>
      <c r="AC41" s="747"/>
      <c r="AD41" s="748"/>
      <c r="AE41" s="101"/>
    </row>
    <row r="42" spans="1:31" ht="28.5" customHeight="1">
      <c r="A42" s="749"/>
      <c r="B42" s="738"/>
      <c r="C42" s="106" t="s">
        <v>9</v>
      </c>
      <c r="D42" s="107"/>
      <c r="E42" s="107"/>
      <c r="F42" s="107"/>
      <c r="G42" s="107"/>
      <c r="H42" s="107"/>
      <c r="I42" s="107"/>
      <c r="J42" s="107"/>
      <c r="K42" s="107"/>
      <c r="L42" s="107"/>
      <c r="M42" s="107"/>
      <c r="N42" s="107"/>
      <c r="O42" s="107"/>
      <c r="P42" s="105">
        <f t="shared" si="0"/>
        <v>0</v>
      </c>
      <c r="Q42" s="740"/>
      <c r="R42" s="741"/>
      <c r="S42" s="741"/>
      <c r="T42" s="741"/>
      <c r="U42" s="741"/>
      <c r="V42" s="741"/>
      <c r="W42" s="741"/>
      <c r="X42" s="741"/>
      <c r="Y42" s="741"/>
      <c r="Z42" s="741"/>
      <c r="AA42" s="741"/>
      <c r="AB42" s="741"/>
      <c r="AC42" s="741"/>
      <c r="AD42" s="742"/>
      <c r="AE42" s="101"/>
    </row>
    <row r="43" spans="1:31" ht="28.5" customHeight="1">
      <c r="A43" s="750"/>
      <c r="B43" s="730"/>
      <c r="C43" s="103" t="s">
        <v>10</v>
      </c>
      <c r="D43" s="104"/>
      <c r="E43" s="104"/>
      <c r="F43" s="104"/>
      <c r="G43" s="109"/>
      <c r="H43" s="104"/>
      <c r="I43" s="104"/>
      <c r="J43" s="104"/>
      <c r="K43" s="104"/>
      <c r="L43" s="108"/>
      <c r="M43" s="108"/>
      <c r="N43" s="108"/>
      <c r="O43" s="108"/>
      <c r="P43" s="105">
        <f t="shared" si="0"/>
        <v>0</v>
      </c>
      <c r="Q43" s="746"/>
      <c r="R43" s="747"/>
      <c r="S43" s="747"/>
      <c r="T43" s="747"/>
      <c r="U43" s="747"/>
      <c r="V43" s="747"/>
      <c r="W43" s="747"/>
      <c r="X43" s="747"/>
      <c r="Y43" s="747"/>
      <c r="Z43" s="747"/>
      <c r="AA43" s="747"/>
      <c r="AB43" s="747"/>
      <c r="AC43" s="747"/>
      <c r="AD43" s="748"/>
      <c r="AE43" s="101"/>
    </row>
    <row r="44" spans="1:31" ht="28.5" customHeight="1">
      <c r="A44" s="553"/>
      <c r="B44" s="738"/>
      <c r="C44" s="106" t="s">
        <v>9</v>
      </c>
      <c r="D44" s="107"/>
      <c r="E44" s="107"/>
      <c r="F44" s="107"/>
      <c r="G44" s="107"/>
      <c r="H44" s="107"/>
      <c r="I44" s="107"/>
      <c r="J44" s="107"/>
      <c r="K44" s="107"/>
      <c r="L44" s="107"/>
      <c r="M44" s="107"/>
      <c r="N44" s="107"/>
      <c r="O44" s="107"/>
      <c r="P44" s="105">
        <f t="shared" si="0"/>
        <v>0</v>
      </c>
      <c r="Q44" s="740"/>
      <c r="R44" s="741"/>
      <c r="S44" s="741"/>
      <c r="T44" s="741"/>
      <c r="U44" s="741"/>
      <c r="V44" s="741"/>
      <c r="W44" s="741"/>
      <c r="X44" s="741"/>
      <c r="Y44" s="741"/>
      <c r="Z44" s="741"/>
      <c r="AA44" s="741"/>
      <c r="AB44" s="741"/>
      <c r="AC44" s="741"/>
      <c r="AD44" s="742"/>
      <c r="AE44" s="101"/>
    </row>
    <row r="45" spans="1:31" ht="28.5" customHeight="1" thickBot="1">
      <c r="A45" s="737"/>
      <c r="B45" s="739"/>
      <c r="C45" s="94" t="s">
        <v>10</v>
      </c>
      <c r="D45" s="110"/>
      <c r="E45" s="110"/>
      <c r="F45" s="110"/>
      <c r="G45" s="110"/>
      <c r="H45" s="110"/>
      <c r="I45" s="110"/>
      <c r="J45" s="110"/>
      <c r="K45" s="110"/>
      <c r="L45" s="111"/>
      <c r="M45" s="111"/>
      <c r="N45" s="111"/>
      <c r="O45" s="111"/>
      <c r="P45" s="112">
        <f t="shared" si="0"/>
        <v>0</v>
      </c>
      <c r="Q45" s="743"/>
      <c r="R45" s="744"/>
      <c r="S45" s="744"/>
      <c r="T45" s="744"/>
      <c r="U45" s="744"/>
      <c r="V45" s="744"/>
      <c r="W45" s="744"/>
      <c r="X45" s="744"/>
      <c r="Y45" s="744"/>
      <c r="Z45" s="744"/>
      <c r="AA45" s="744"/>
      <c r="AB45" s="744"/>
      <c r="AC45" s="744"/>
      <c r="AD45" s="745"/>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8:A29"/>
    <mergeCell ref="B28:C29"/>
    <mergeCell ref="D28:O28"/>
    <mergeCell ref="P28:P29"/>
    <mergeCell ref="Q28:AD29"/>
    <mergeCell ref="R15:X15"/>
    <mergeCell ref="Y15:Z15"/>
    <mergeCell ref="W17:X17"/>
    <mergeCell ref="Y17:AB17"/>
    <mergeCell ref="A15:B15"/>
    <mergeCell ref="M9:N9"/>
    <mergeCell ref="O9:P9"/>
    <mergeCell ref="M7:N7"/>
    <mergeCell ref="A27:AD27"/>
    <mergeCell ref="A23:B23"/>
    <mergeCell ref="A25:B25"/>
    <mergeCell ref="AA15:AD15"/>
    <mergeCell ref="C16:AB16"/>
    <mergeCell ref="A17:B17"/>
    <mergeCell ref="C17:Q17"/>
    <mergeCell ref="B3:AA4"/>
    <mergeCell ref="AB3:AD3"/>
    <mergeCell ref="AB4:AD4"/>
    <mergeCell ref="A11:B13"/>
    <mergeCell ref="D7:H9"/>
    <mergeCell ref="I7:J9"/>
    <mergeCell ref="K7:L9"/>
    <mergeCell ref="O7:P7"/>
    <mergeCell ref="M8:N8"/>
    <mergeCell ref="O8:P8"/>
    <mergeCell ref="A7:B9"/>
    <mergeCell ref="C7:C9"/>
    <mergeCell ref="R17:V17"/>
    <mergeCell ref="C11:AD13"/>
    <mergeCell ref="L15:Q15"/>
    <mergeCell ref="A1:A4"/>
    <mergeCell ref="B1:AA1"/>
    <mergeCell ref="AB1:AD1"/>
    <mergeCell ref="B2:AA2"/>
    <mergeCell ref="AB2:AD2"/>
    <mergeCell ref="C15:K15"/>
    <mergeCell ref="A24:B24"/>
    <mergeCell ref="A19:AD19"/>
    <mergeCell ref="Q20:AD20"/>
    <mergeCell ref="C20:P20"/>
    <mergeCell ref="A22:B22"/>
    <mergeCell ref="AC17:AD17"/>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'Metas 1 PA proyecto'!$C$21:$N$21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18.xml><?xml version="1.0" encoding="utf-8"?>
<worksheet xmlns="http://schemas.openxmlformats.org/spreadsheetml/2006/main" xmlns:r="http://schemas.openxmlformats.org/officeDocument/2006/relationships">
  <sheetPr>
    <tabColor theme="7" tint="0.39998000860214233"/>
    <pageSetUpPr fitToPage="1"/>
  </sheetPr>
  <dimension ref="A1:AM40"/>
  <sheetViews>
    <sheetView workbookViewId="0" topLeftCell="H9">
      <selection activeCell="S13" sqref="S13:T13"/>
    </sheetView>
  </sheetViews>
  <sheetFormatPr defaultColWidth="11.421875" defaultRowHeight="15"/>
  <cols>
    <col min="1" max="1" width="38.421875" style="52" customWidth="1"/>
    <col min="2" max="2" width="15.421875" style="52" customWidth="1"/>
    <col min="3" max="3" width="16.28125" style="52" customWidth="1"/>
    <col min="4" max="6" width="7.00390625" style="52" customWidth="1"/>
    <col min="7" max="15" width="7.7109375" style="52" customWidth="1"/>
    <col min="16" max="16" width="13.28125" style="52" customWidth="1"/>
    <col min="17" max="17" width="10.8515625" style="52" customWidth="1"/>
    <col min="18" max="18" width="7.421875" style="52" customWidth="1"/>
    <col min="19" max="20" width="10.8515625" style="52" customWidth="1"/>
    <col min="21" max="21" width="13.00390625" style="52" customWidth="1"/>
    <col min="22" max="22" width="7.8515625" style="52" customWidth="1"/>
    <col min="23" max="28" width="12.140625" style="52" customWidth="1"/>
    <col min="29" max="29" width="6.28125" style="51" bestFit="1" customWidth="1"/>
    <col min="30" max="30" width="22.8515625" style="52" customWidth="1"/>
    <col min="31" max="31" width="18.421875" style="52" bestFit="1" customWidth="1"/>
    <col min="32" max="32" width="8.421875" style="52" customWidth="1"/>
    <col min="33" max="33" width="18.421875" style="52" bestFit="1" customWidth="1"/>
    <col min="34" max="34" width="5.7109375" style="52" customWidth="1"/>
    <col min="35" max="35" width="18.421875" style="52" bestFit="1" customWidth="1"/>
    <col min="36" max="36" width="4.7109375" style="52" customWidth="1"/>
    <col min="37" max="37" width="23.00390625" style="52" bestFit="1" customWidth="1"/>
    <col min="38" max="38" width="10.8515625" style="52" customWidth="1"/>
    <col min="39" max="39" width="18.421875" style="52" bestFit="1" customWidth="1"/>
    <col min="40" max="40" width="16.140625" style="52" customWidth="1"/>
    <col min="41" max="16384" width="10.8515625" style="52" customWidth="1"/>
  </cols>
  <sheetData>
    <row r="1" spans="1:28"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7"/>
      <c r="Z1" s="408" t="s">
        <v>18</v>
      </c>
      <c r="AA1" s="409"/>
      <c r="AB1" s="410"/>
    </row>
    <row r="2" spans="1:28"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3"/>
      <c r="Z2" s="768" t="s">
        <v>181</v>
      </c>
      <c r="AA2" s="769"/>
      <c r="AB2" s="770"/>
    </row>
    <row r="3" spans="1:28"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9"/>
      <c r="Z3" s="768" t="s">
        <v>182</v>
      </c>
      <c r="AA3" s="769"/>
      <c r="AB3" s="770"/>
    </row>
    <row r="4" spans="1:28" ht="15.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2"/>
      <c r="Z4" s="433" t="s">
        <v>176</v>
      </c>
      <c r="AA4" s="434"/>
      <c r="AB4" s="435"/>
    </row>
    <row r="5" spans="1:28" ht="9" customHeight="1" thickBot="1">
      <c r="A5" s="53"/>
      <c r="B5" s="54"/>
      <c r="C5" s="55"/>
      <c r="D5" s="56"/>
      <c r="E5" s="56"/>
      <c r="F5" s="56"/>
      <c r="G5" s="56"/>
      <c r="H5" s="56"/>
      <c r="I5" s="56"/>
      <c r="J5" s="56"/>
      <c r="K5" s="56"/>
      <c r="L5" s="56"/>
      <c r="M5" s="56"/>
      <c r="N5" s="56"/>
      <c r="O5" s="56"/>
      <c r="P5" s="56"/>
      <c r="Q5" s="56"/>
      <c r="R5" s="56"/>
      <c r="S5" s="56"/>
      <c r="T5" s="56"/>
      <c r="U5" s="56"/>
      <c r="V5" s="56"/>
      <c r="W5" s="56"/>
      <c r="X5" s="57"/>
      <c r="Y5" s="56"/>
      <c r="Z5" s="58"/>
      <c r="AA5" s="59"/>
      <c r="AB5" s="60"/>
    </row>
    <row r="6" spans="1:28" ht="9" customHeight="1" thickBot="1">
      <c r="A6" s="61"/>
      <c r="B6" s="56"/>
      <c r="C6" s="56"/>
      <c r="D6" s="56"/>
      <c r="E6" s="56"/>
      <c r="F6" s="56"/>
      <c r="G6" s="56"/>
      <c r="H6" s="56"/>
      <c r="I6" s="56"/>
      <c r="J6" s="56"/>
      <c r="K6" s="56"/>
      <c r="L6" s="56"/>
      <c r="M6" s="56"/>
      <c r="N6" s="56"/>
      <c r="O6" s="56"/>
      <c r="P6" s="56"/>
      <c r="Q6" s="56"/>
      <c r="R6" s="56"/>
      <c r="S6" s="56"/>
      <c r="T6" s="56"/>
      <c r="U6" s="56"/>
      <c r="V6" s="56"/>
      <c r="W6" s="56"/>
      <c r="X6" s="57"/>
      <c r="Y6" s="56"/>
      <c r="Z6" s="56"/>
      <c r="AA6" s="62"/>
      <c r="AB6" s="63"/>
    </row>
    <row r="7" spans="1:28" ht="15" customHeight="1">
      <c r="A7" s="394" t="s">
        <v>0</v>
      </c>
      <c r="B7" s="395"/>
      <c r="C7" s="436"/>
      <c r="D7" s="437"/>
      <c r="E7" s="437"/>
      <c r="F7" s="437"/>
      <c r="G7" s="437"/>
      <c r="H7" s="437"/>
      <c r="I7" s="437"/>
      <c r="J7" s="437"/>
      <c r="K7" s="438"/>
      <c r="L7" s="64"/>
      <c r="M7" s="65"/>
      <c r="N7" s="65"/>
      <c r="O7" s="65"/>
      <c r="P7" s="65"/>
      <c r="Q7" s="66"/>
      <c r="R7" s="771" t="s">
        <v>71</v>
      </c>
      <c r="S7" s="772"/>
      <c r="T7" s="773"/>
      <c r="U7" s="794" t="s">
        <v>74</v>
      </c>
      <c r="V7" s="389"/>
      <c r="W7" s="771" t="s">
        <v>67</v>
      </c>
      <c r="X7" s="773"/>
      <c r="Y7" s="400" t="s">
        <v>70</v>
      </c>
      <c r="Z7" s="401"/>
      <c r="AA7" s="423"/>
      <c r="AB7" s="424"/>
    </row>
    <row r="8" spans="1:28" ht="15" customHeight="1">
      <c r="A8" s="396"/>
      <c r="B8" s="397"/>
      <c r="C8" s="439"/>
      <c r="D8" s="440"/>
      <c r="E8" s="440"/>
      <c r="F8" s="440"/>
      <c r="G8" s="440"/>
      <c r="H8" s="440"/>
      <c r="I8" s="440"/>
      <c r="J8" s="440"/>
      <c r="K8" s="441"/>
      <c r="L8" s="64"/>
      <c r="M8" s="65"/>
      <c r="N8" s="65"/>
      <c r="O8" s="65"/>
      <c r="P8" s="65"/>
      <c r="Q8" s="66"/>
      <c r="R8" s="774"/>
      <c r="S8" s="775"/>
      <c r="T8" s="776"/>
      <c r="U8" s="390"/>
      <c r="V8" s="391"/>
      <c r="W8" s="774"/>
      <c r="X8" s="776"/>
      <c r="Y8" s="425" t="s">
        <v>68</v>
      </c>
      <c r="Z8" s="426"/>
      <c r="AA8" s="427"/>
      <c r="AB8" s="428"/>
    </row>
    <row r="9" spans="1:28" ht="15" customHeight="1" thickBot="1">
      <c r="A9" s="398"/>
      <c r="B9" s="399"/>
      <c r="C9" s="442"/>
      <c r="D9" s="443"/>
      <c r="E9" s="443"/>
      <c r="F9" s="443"/>
      <c r="G9" s="443"/>
      <c r="H9" s="443"/>
      <c r="I9" s="443"/>
      <c r="J9" s="443"/>
      <c r="K9" s="444"/>
      <c r="L9" s="64"/>
      <c r="M9" s="65"/>
      <c r="N9" s="65"/>
      <c r="O9" s="65"/>
      <c r="P9" s="65"/>
      <c r="Q9" s="66"/>
      <c r="R9" s="777"/>
      <c r="S9" s="778"/>
      <c r="T9" s="779"/>
      <c r="U9" s="392"/>
      <c r="V9" s="393"/>
      <c r="W9" s="777"/>
      <c r="X9" s="779"/>
      <c r="Y9" s="429" t="s">
        <v>69</v>
      </c>
      <c r="Z9" s="430"/>
      <c r="AA9" s="431"/>
      <c r="AB9" s="432"/>
    </row>
    <row r="10" spans="1:28" ht="9" customHeight="1" thickBot="1">
      <c r="A10" s="69"/>
      <c r="B10" s="70"/>
      <c r="C10" s="71"/>
      <c r="D10" s="71"/>
      <c r="E10" s="71"/>
      <c r="F10" s="71"/>
      <c r="G10" s="71"/>
      <c r="H10" s="71"/>
      <c r="I10" s="71"/>
      <c r="J10" s="71"/>
      <c r="K10" s="71"/>
      <c r="L10" s="71"/>
      <c r="M10" s="72"/>
      <c r="N10" s="72"/>
      <c r="O10" s="72"/>
      <c r="P10" s="72"/>
      <c r="Q10" s="72"/>
      <c r="R10" s="73"/>
      <c r="S10" s="73"/>
      <c r="T10" s="73"/>
      <c r="U10" s="73"/>
      <c r="V10" s="73"/>
      <c r="W10" s="67"/>
      <c r="X10" s="67"/>
      <c r="Y10" s="67"/>
      <c r="Z10" s="67"/>
      <c r="AA10" s="67"/>
      <c r="AB10" s="68"/>
    </row>
    <row r="11" spans="1:28" ht="39" customHeight="1" thickBot="1">
      <c r="A11" s="457" t="s">
        <v>77</v>
      </c>
      <c r="B11" s="458"/>
      <c r="C11" s="795"/>
      <c r="D11" s="796"/>
      <c r="E11" s="796"/>
      <c r="F11" s="796"/>
      <c r="G11" s="796"/>
      <c r="H11" s="796"/>
      <c r="I11" s="796"/>
      <c r="J11" s="796"/>
      <c r="K11" s="797"/>
      <c r="L11" s="74"/>
      <c r="M11" s="462" t="s">
        <v>73</v>
      </c>
      <c r="N11" s="463"/>
      <c r="O11" s="463"/>
      <c r="P11" s="463"/>
      <c r="Q11" s="464"/>
      <c r="R11" s="465"/>
      <c r="S11" s="466"/>
      <c r="T11" s="466"/>
      <c r="U11" s="466"/>
      <c r="V11" s="467"/>
      <c r="W11" s="462" t="s">
        <v>72</v>
      </c>
      <c r="X11" s="464"/>
      <c r="Y11" s="459"/>
      <c r="Z11" s="460"/>
      <c r="AA11" s="460"/>
      <c r="AB11" s="461"/>
    </row>
    <row r="12" spans="1:28" ht="9" customHeight="1" thickBot="1">
      <c r="A12" s="61"/>
      <c r="B12" s="56"/>
      <c r="C12" s="468"/>
      <c r="D12" s="468"/>
      <c r="E12" s="468"/>
      <c r="F12" s="468"/>
      <c r="G12" s="468"/>
      <c r="H12" s="468"/>
      <c r="I12" s="468"/>
      <c r="J12" s="468"/>
      <c r="K12" s="468"/>
      <c r="L12" s="468"/>
      <c r="M12" s="468"/>
      <c r="N12" s="468"/>
      <c r="O12" s="468"/>
      <c r="P12" s="468"/>
      <c r="Q12" s="468"/>
      <c r="R12" s="468"/>
      <c r="S12" s="468"/>
      <c r="T12" s="468"/>
      <c r="U12" s="468"/>
      <c r="V12" s="468"/>
      <c r="W12" s="468"/>
      <c r="X12" s="468"/>
      <c r="Y12" s="468"/>
      <c r="Z12" s="468"/>
      <c r="AA12" s="75"/>
      <c r="AB12" s="76"/>
    </row>
    <row r="13" spans="1:28" s="78" customFormat="1" ht="37.5" customHeight="1" thickBot="1">
      <c r="A13" s="457" t="s">
        <v>79</v>
      </c>
      <c r="B13" s="458"/>
      <c r="C13" s="469"/>
      <c r="D13" s="470"/>
      <c r="E13" s="470"/>
      <c r="F13" s="470"/>
      <c r="G13" s="470"/>
      <c r="H13" s="470"/>
      <c r="I13" s="470"/>
      <c r="J13" s="470"/>
      <c r="K13" s="470"/>
      <c r="L13" s="470"/>
      <c r="M13" s="470"/>
      <c r="N13" s="470"/>
      <c r="O13" s="470"/>
      <c r="P13" s="470"/>
      <c r="Q13" s="471"/>
      <c r="R13" s="56"/>
      <c r="S13" s="780" t="s">
        <v>14</v>
      </c>
      <c r="T13" s="780"/>
      <c r="U13" s="77"/>
      <c r="V13" s="482" t="s">
        <v>15</v>
      </c>
      <c r="W13" s="780"/>
      <c r="X13" s="780"/>
      <c r="Y13" s="780"/>
      <c r="Z13" s="56"/>
      <c r="AA13" s="477"/>
      <c r="AB13" s="478"/>
    </row>
    <row r="14" spans="1:28" ht="16.5" customHeight="1" thickBot="1">
      <c r="A14" s="79"/>
      <c r="B14" s="80"/>
      <c r="C14" s="80"/>
      <c r="D14" s="80"/>
      <c r="E14" s="80"/>
      <c r="F14" s="80"/>
      <c r="G14" s="80"/>
      <c r="H14" s="80"/>
      <c r="I14" s="80"/>
      <c r="J14" s="80"/>
      <c r="K14" s="80"/>
      <c r="L14" s="80"/>
      <c r="M14" s="80"/>
      <c r="N14" s="80"/>
      <c r="O14" s="80"/>
      <c r="P14" s="80"/>
      <c r="Q14" s="80"/>
      <c r="R14" s="80"/>
      <c r="S14" s="80"/>
      <c r="T14" s="80"/>
      <c r="U14" s="80"/>
      <c r="V14" s="80"/>
      <c r="W14" s="80"/>
      <c r="X14" s="80"/>
      <c r="Y14" s="80"/>
      <c r="Z14" s="80"/>
      <c r="AA14" s="80"/>
      <c r="AB14" s="81"/>
    </row>
    <row r="15" spans="1:28" ht="24" customHeight="1" thickBot="1">
      <c r="A15" s="445" t="s">
        <v>294</v>
      </c>
      <c r="B15" s="446"/>
      <c r="C15" s="786" t="s">
        <v>323</v>
      </c>
      <c r="D15" s="82"/>
      <c r="E15" s="82"/>
      <c r="F15" s="82"/>
      <c r="G15" s="82"/>
      <c r="H15" s="82"/>
      <c r="I15" s="82"/>
      <c r="J15" s="83"/>
      <c r="K15" s="84"/>
      <c r="L15" s="83"/>
      <c r="M15" s="62"/>
      <c r="N15" s="62"/>
      <c r="O15" s="62"/>
      <c r="P15" s="62"/>
      <c r="Q15" s="781" t="s">
        <v>1</v>
      </c>
      <c r="R15" s="782"/>
      <c r="S15" s="782"/>
      <c r="T15" s="782"/>
      <c r="U15" s="782"/>
      <c r="V15" s="782"/>
      <c r="W15" s="782"/>
      <c r="X15" s="782"/>
      <c r="Y15" s="782"/>
      <c r="Z15" s="782"/>
      <c r="AA15" s="782"/>
      <c r="AB15" s="783"/>
    </row>
    <row r="16" spans="1:28" ht="35.25" customHeight="1" thickBot="1">
      <c r="A16" s="449"/>
      <c r="B16" s="450"/>
      <c r="C16" s="787"/>
      <c r="D16" s="82"/>
      <c r="E16" s="82"/>
      <c r="F16" s="82"/>
      <c r="G16" s="82"/>
      <c r="H16" s="82"/>
      <c r="I16" s="82"/>
      <c r="J16" s="83"/>
      <c r="K16" s="83"/>
      <c r="L16" s="83"/>
      <c r="M16" s="62"/>
      <c r="N16" s="62"/>
      <c r="O16" s="62"/>
      <c r="P16" s="62"/>
      <c r="Q16" s="789" t="s">
        <v>2</v>
      </c>
      <c r="R16" s="790"/>
      <c r="S16" s="790"/>
      <c r="T16" s="790"/>
      <c r="U16" s="790"/>
      <c r="V16" s="791"/>
      <c r="W16" s="792" t="s">
        <v>3</v>
      </c>
      <c r="X16" s="790"/>
      <c r="Y16" s="790"/>
      <c r="Z16" s="790"/>
      <c r="AA16" s="790"/>
      <c r="AB16" s="793"/>
    </row>
    <row r="17" spans="1:30" ht="27" customHeight="1">
      <c r="A17" s="85"/>
      <c r="B17" s="62"/>
      <c r="C17" s="62"/>
      <c r="D17" s="82"/>
      <c r="E17" s="82"/>
      <c r="F17" s="82"/>
      <c r="G17" s="82"/>
      <c r="H17" s="82"/>
      <c r="I17" s="82"/>
      <c r="J17" s="82"/>
      <c r="K17" s="82"/>
      <c r="L17" s="82"/>
      <c r="M17" s="62"/>
      <c r="N17" s="62"/>
      <c r="O17" s="62"/>
      <c r="P17" s="62"/>
      <c r="Q17" s="764" t="s">
        <v>4</v>
      </c>
      <c r="R17" s="765"/>
      <c r="S17" s="759"/>
      <c r="T17" s="753" t="s">
        <v>189</v>
      </c>
      <c r="U17" s="754"/>
      <c r="V17" s="755"/>
      <c r="W17" s="758" t="s">
        <v>4</v>
      </c>
      <c r="X17" s="759"/>
      <c r="Y17" s="758" t="s">
        <v>5</v>
      </c>
      <c r="Z17" s="759"/>
      <c r="AA17" s="753" t="s">
        <v>90</v>
      </c>
      <c r="AB17" s="760"/>
      <c r="AC17" s="86"/>
      <c r="AD17" s="86"/>
    </row>
    <row r="18" spans="1:30" ht="27" customHeight="1">
      <c r="A18" s="85"/>
      <c r="B18" s="62"/>
      <c r="C18" s="62"/>
      <c r="D18" s="82"/>
      <c r="E18" s="82"/>
      <c r="F18" s="82"/>
      <c r="G18" s="82"/>
      <c r="H18" s="82"/>
      <c r="I18" s="82"/>
      <c r="J18" s="82"/>
      <c r="K18" s="82"/>
      <c r="L18" s="82"/>
      <c r="M18" s="62"/>
      <c r="N18" s="62"/>
      <c r="O18" s="62"/>
      <c r="P18" s="62"/>
      <c r="Q18" s="180"/>
      <c r="R18" s="181"/>
      <c r="S18" s="182"/>
      <c r="T18" s="753"/>
      <c r="U18" s="754"/>
      <c r="V18" s="755"/>
      <c r="W18" s="157"/>
      <c r="X18" s="158"/>
      <c r="Y18" s="157"/>
      <c r="Z18" s="158"/>
      <c r="AA18" s="159"/>
      <c r="AB18" s="160"/>
      <c r="AC18" s="86"/>
      <c r="AD18" s="86"/>
    </row>
    <row r="19" spans="1:30" ht="18" customHeight="1" thickBot="1">
      <c r="A19" s="61"/>
      <c r="B19" s="56"/>
      <c r="C19" s="82"/>
      <c r="D19" s="82"/>
      <c r="E19" s="82"/>
      <c r="F19" s="82"/>
      <c r="G19" s="87"/>
      <c r="H19" s="87"/>
      <c r="I19" s="87"/>
      <c r="J19" s="87"/>
      <c r="K19" s="87"/>
      <c r="L19" s="87"/>
      <c r="M19" s="82"/>
      <c r="N19" s="82"/>
      <c r="O19" s="82"/>
      <c r="P19" s="82"/>
      <c r="Q19" s="761"/>
      <c r="R19" s="762"/>
      <c r="S19" s="763"/>
      <c r="T19" s="788"/>
      <c r="U19" s="762"/>
      <c r="V19" s="763"/>
      <c r="W19" s="784"/>
      <c r="X19" s="785"/>
      <c r="Y19" s="756"/>
      <c r="Z19" s="757"/>
      <c r="AA19" s="766"/>
      <c r="AB19" s="767"/>
      <c r="AC19" s="4"/>
      <c r="AD19" s="4"/>
    </row>
    <row r="20" spans="1:28" ht="7.5" customHeight="1" thickBot="1">
      <c r="A20" s="61"/>
      <c r="B20" s="56"/>
      <c r="C20" s="82"/>
      <c r="D20" s="82"/>
      <c r="E20" s="82"/>
      <c r="F20" s="82"/>
      <c r="G20" s="82"/>
      <c r="H20" s="82"/>
      <c r="I20" s="82"/>
      <c r="J20" s="82"/>
      <c r="K20" s="82"/>
      <c r="L20" s="82"/>
      <c r="M20" s="82"/>
      <c r="N20" s="82"/>
      <c r="O20" s="82"/>
      <c r="P20" s="82"/>
      <c r="Q20" s="82"/>
      <c r="R20" s="82"/>
      <c r="S20" s="82"/>
      <c r="T20" s="82"/>
      <c r="U20" s="82"/>
      <c r="V20" s="82"/>
      <c r="W20" s="82"/>
      <c r="X20" s="82"/>
      <c r="Y20" s="82"/>
      <c r="Z20" s="82"/>
      <c r="AA20" s="62"/>
      <c r="AB20" s="63"/>
    </row>
    <row r="21" spans="1:28" ht="17.25" customHeight="1">
      <c r="A21" s="491" t="s">
        <v>76</v>
      </c>
      <c r="B21" s="492"/>
      <c r="C21" s="493"/>
      <c r="D21" s="493"/>
      <c r="E21" s="493"/>
      <c r="F21" s="493"/>
      <c r="G21" s="493"/>
      <c r="H21" s="493"/>
      <c r="I21" s="493"/>
      <c r="J21" s="493"/>
      <c r="K21" s="493"/>
      <c r="L21" s="493"/>
      <c r="M21" s="493"/>
      <c r="N21" s="493"/>
      <c r="O21" s="493"/>
      <c r="P21" s="493"/>
      <c r="Q21" s="493"/>
      <c r="R21" s="493"/>
      <c r="S21" s="493"/>
      <c r="T21" s="493"/>
      <c r="U21" s="493"/>
      <c r="V21" s="493"/>
      <c r="W21" s="493"/>
      <c r="X21" s="493"/>
      <c r="Y21" s="493"/>
      <c r="Z21" s="493"/>
      <c r="AA21" s="493"/>
      <c r="AB21" s="494"/>
    </row>
    <row r="22" spans="1:28" ht="15" customHeight="1">
      <c r="A22" s="495" t="s">
        <v>190</v>
      </c>
      <c r="B22" s="497" t="s">
        <v>6</v>
      </c>
      <c r="C22" s="498"/>
      <c r="D22" s="488" t="s">
        <v>7</v>
      </c>
      <c r="E22" s="501"/>
      <c r="F22" s="501"/>
      <c r="G22" s="501"/>
      <c r="H22" s="501"/>
      <c r="I22" s="501"/>
      <c r="J22" s="501"/>
      <c r="K22" s="501"/>
      <c r="L22" s="501"/>
      <c r="M22" s="501"/>
      <c r="N22" s="501"/>
      <c r="O22" s="502"/>
      <c r="P22" s="503" t="s">
        <v>8</v>
      </c>
      <c r="Q22" s="503" t="s">
        <v>84</v>
      </c>
      <c r="R22" s="503"/>
      <c r="S22" s="503"/>
      <c r="T22" s="503"/>
      <c r="U22" s="503"/>
      <c r="V22" s="503"/>
      <c r="W22" s="503"/>
      <c r="X22" s="503"/>
      <c r="Y22" s="503"/>
      <c r="Z22" s="503"/>
      <c r="AA22" s="503"/>
      <c r="AB22" s="504"/>
    </row>
    <row r="23" spans="1:28" ht="27" customHeight="1">
      <c r="A23" s="496"/>
      <c r="B23" s="499"/>
      <c r="C23" s="500"/>
      <c r="D23" s="156" t="s">
        <v>39</v>
      </c>
      <c r="E23" s="156" t="s">
        <v>40</v>
      </c>
      <c r="F23" s="156" t="s">
        <v>41</v>
      </c>
      <c r="G23" s="156" t="s">
        <v>42</v>
      </c>
      <c r="H23" s="156" t="s">
        <v>43</v>
      </c>
      <c r="I23" s="156" t="s">
        <v>44</v>
      </c>
      <c r="J23" s="156" t="s">
        <v>45</v>
      </c>
      <c r="K23" s="156" t="s">
        <v>46</v>
      </c>
      <c r="L23" s="156" t="s">
        <v>47</v>
      </c>
      <c r="M23" s="156" t="s">
        <v>48</v>
      </c>
      <c r="N23" s="156" t="s">
        <v>49</v>
      </c>
      <c r="O23" s="156" t="s">
        <v>50</v>
      </c>
      <c r="P23" s="502"/>
      <c r="Q23" s="503"/>
      <c r="R23" s="503"/>
      <c r="S23" s="503"/>
      <c r="T23" s="503"/>
      <c r="U23" s="503"/>
      <c r="V23" s="503"/>
      <c r="W23" s="503"/>
      <c r="X23" s="503"/>
      <c r="Y23" s="503"/>
      <c r="Z23" s="503"/>
      <c r="AA23" s="503"/>
      <c r="AB23" s="504"/>
    </row>
    <row r="24" spans="1:28" ht="42" customHeight="1" thickBot="1">
      <c r="A24" s="88"/>
      <c r="B24" s="505"/>
      <c r="C24" s="506"/>
      <c r="D24" s="92"/>
      <c r="E24" s="92"/>
      <c r="F24" s="92"/>
      <c r="G24" s="92"/>
      <c r="H24" s="92"/>
      <c r="I24" s="92"/>
      <c r="J24" s="92"/>
      <c r="K24" s="92"/>
      <c r="L24" s="92"/>
      <c r="M24" s="92"/>
      <c r="N24" s="92"/>
      <c r="O24" s="92"/>
      <c r="P24" s="89">
        <f>SUM(D24:O24)</f>
        <v>0</v>
      </c>
      <c r="Q24" s="507" t="s">
        <v>297</v>
      </c>
      <c r="R24" s="507"/>
      <c r="S24" s="507"/>
      <c r="T24" s="507"/>
      <c r="U24" s="507"/>
      <c r="V24" s="507"/>
      <c r="W24" s="507"/>
      <c r="X24" s="507"/>
      <c r="Y24" s="507"/>
      <c r="Z24" s="507"/>
      <c r="AA24" s="507"/>
      <c r="AB24" s="508"/>
    </row>
    <row r="25" spans="1:28" ht="21.75" customHeight="1">
      <c r="A25" s="509" t="s">
        <v>293</v>
      </c>
      <c r="B25" s="510"/>
      <c r="C25" s="510"/>
      <c r="D25" s="510"/>
      <c r="E25" s="510"/>
      <c r="F25" s="510"/>
      <c r="G25" s="510"/>
      <c r="H25" s="510"/>
      <c r="I25" s="510"/>
      <c r="J25" s="510"/>
      <c r="K25" s="510"/>
      <c r="L25" s="510"/>
      <c r="M25" s="510"/>
      <c r="N25" s="510"/>
      <c r="O25" s="510"/>
      <c r="P25" s="510"/>
      <c r="Q25" s="510"/>
      <c r="R25" s="510"/>
      <c r="S25" s="510"/>
      <c r="T25" s="510"/>
      <c r="U25" s="510"/>
      <c r="V25" s="510"/>
      <c r="W25" s="510"/>
      <c r="X25" s="510"/>
      <c r="Y25" s="510"/>
      <c r="Z25" s="510"/>
      <c r="AA25" s="510"/>
      <c r="AB25" s="511"/>
    </row>
    <row r="26" spans="1:39" ht="22.5" customHeight="1">
      <c r="A26" s="487" t="s">
        <v>191</v>
      </c>
      <c r="B26" s="503" t="s">
        <v>62</v>
      </c>
      <c r="C26" s="503" t="s">
        <v>6</v>
      </c>
      <c r="D26" s="503" t="s">
        <v>60</v>
      </c>
      <c r="E26" s="503"/>
      <c r="F26" s="503"/>
      <c r="G26" s="503"/>
      <c r="H26" s="503"/>
      <c r="I26" s="503"/>
      <c r="J26" s="503"/>
      <c r="K26" s="503"/>
      <c r="L26" s="503"/>
      <c r="M26" s="503"/>
      <c r="N26" s="503"/>
      <c r="O26" s="503"/>
      <c r="P26" s="503"/>
      <c r="Q26" s="503" t="s">
        <v>85</v>
      </c>
      <c r="R26" s="503"/>
      <c r="S26" s="503"/>
      <c r="T26" s="503"/>
      <c r="U26" s="503"/>
      <c r="V26" s="503"/>
      <c r="W26" s="503"/>
      <c r="X26" s="503"/>
      <c r="Y26" s="503"/>
      <c r="Z26" s="503"/>
      <c r="AA26" s="503"/>
      <c r="AB26" s="504"/>
      <c r="AE26" s="90"/>
      <c r="AF26" s="90"/>
      <c r="AG26" s="90"/>
      <c r="AH26" s="90"/>
      <c r="AI26" s="90"/>
      <c r="AJ26" s="90"/>
      <c r="AK26" s="90"/>
      <c r="AL26" s="90"/>
      <c r="AM26" s="90"/>
    </row>
    <row r="27" spans="1:39" ht="22.5" customHeight="1">
      <c r="A27" s="487"/>
      <c r="B27" s="503"/>
      <c r="C27" s="512"/>
      <c r="D27" s="91" t="s">
        <v>39</v>
      </c>
      <c r="E27" s="91" t="s">
        <v>40</v>
      </c>
      <c r="F27" s="91" t="s">
        <v>41</v>
      </c>
      <c r="G27" s="91" t="s">
        <v>42</v>
      </c>
      <c r="H27" s="91" t="s">
        <v>43</v>
      </c>
      <c r="I27" s="91" t="s">
        <v>44</v>
      </c>
      <c r="J27" s="91" t="s">
        <v>45</v>
      </c>
      <c r="K27" s="91" t="s">
        <v>46</v>
      </c>
      <c r="L27" s="91" t="s">
        <v>47</v>
      </c>
      <c r="M27" s="91" t="s">
        <v>48</v>
      </c>
      <c r="N27" s="91" t="s">
        <v>49</v>
      </c>
      <c r="O27" s="91" t="s">
        <v>50</v>
      </c>
      <c r="P27" s="91" t="s">
        <v>8</v>
      </c>
      <c r="Q27" s="499" t="s">
        <v>80</v>
      </c>
      <c r="R27" s="513"/>
      <c r="S27" s="513"/>
      <c r="T27" s="500"/>
      <c r="U27" s="499" t="s">
        <v>81</v>
      </c>
      <c r="V27" s="513"/>
      <c r="W27" s="513"/>
      <c r="X27" s="500"/>
      <c r="Y27" s="499" t="s">
        <v>82</v>
      </c>
      <c r="Z27" s="513"/>
      <c r="AA27" s="513"/>
      <c r="AB27" s="514"/>
      <c r="AE27" s="90"/>
      <c r="AF27" s="90"/>
      <c r="AG27" s="90"/>
      <c r="AH27" s="90"/>
      <c r="AI27" s="90"/>
      <c r="AJ27" s="90"/>
      <c r="AK27" s="90"/>
      <c r="AL27" s="90"/>
      <c r="AM27" s="90"/>
    </row>
    <row r="28" spans="1:39" ht="33" customHeight="1">
      <c r="A28" s="751"/>
      <c r="B28" s="726"/>
      <c r="C28" s="93" t="s">
        <v>9</v>
      </c>
      <c r="D28" s="92"/>
      <c r="E28" s="92"/>
      <c r="F28" s="92"/>
      <c r="G28" s="92"/>
      <c r="H28" s="92"/>
      <c r="I28" s="92"/>
      <c r="J28" s="92"/>
      <c r="K28" s="92"/>
      <c r="L28" s="92"/>
      <c r="M28" s="92"/>
      <c r="N28" s="92"/>
      <c r="O28" s="92"/>
      <c r="P28" s="178">
        <f>SUM(D28:O28)</f>
        <v>0</v>
      </c>
      <c r="Q28" s="603" t="s">
        <v>193</v>
      </c>
      <c r="R28" s="604"/>
      <c r="S28" s="604"/>
      <c r="T28" s="605"/>
      <c r="U28" s="603" t="s">
        <v>194</v>
      </c>
      <c r="V28" s="604"/>
      <c r="W28" s="604"/>
      <c r="X28" s="605"/>
      <c r="Y28" s="603" t="s">
        <v>195</v>
      </c>
      <c r="Z28" s="604"/>
      <c r="AA28" s="604"/>
      <c r="AB28" s="727"/>
      <c r="AE28" s="90"/>
      <c r="AF28" s="90"/>
      <c r="AG28" s="90"/>
      <c r="AH28" s="90"/>
      <c r="AI28" s="90"/>
      <c r="AJ28" s="90"/>
      <c r="AK28" s="90"/>
      <c r="AL28" s="90"/>
      <c r="AM28" s="90"/>
    </row>
    <row r="29" spans="1:39" ht="33.75" customHeight="1" thickBot="1">
      <c r="A29" s="752"/>
      <c r="B29" s="596"/>
      <c r="C29" s="94" t="s">
        <v>10</v>
      </c>
      <c r="D29" s="95"/>
      <c r="E29" s="95"/>
      <c r="F29" s="95"/>
      <c r="G29" s="96"/>
      <c r="H29" s="96"/>
      <c r="I29" s="96"/>
      <c r="J29" s="96"/>
      <c r="K29" s="96"/>
      <c r="L29" s="96"/>
      <c r="M29" s="96"/>
      <c r="N29" s="96"/>
      <c r="O29" s="96"/>
      <c r="P29" s="179">
        <f>SUM(D29:O29)</f>
        <v>0</v>
      </c>
      <c r="Q29" s="606"/>
      <c r="R29" s="607"/>
      <c r="S29" s="607"/>
      <c r="T29" s="608"/>
      <c r="U29" s="606"/>
      <c r="V29" s="607"/>
      <c r="W29" s="607"/>
      <c r="X29" s="608"/>
      <c r="Y29" s="606"/>
      <c r="Z29" s="607"/>
      <c r="AA29" s="607"/>
      <c r="AB29" s="728"/>
      <c r="AC29" s="50"/>
      <c r="AD29" s="97"/>
      <c r="AE29" s="90"/>
      <c r="AF29" s="90"/>
      <c r="AG29" s="90"/>
      <c r="AH29" s="90"/>
      <c r="AI29" s="90"/>
      <c r="AJ29" s="90"/>
      <c r="AK29" s="90"/>
      <c r="AL29" s="90"/>
      <c r="AM29" s="90"/>
    </row>
    <row r="30" spans="1:39" ht="25.5" customHeight="1">
      <c r="A30" s="485" t="s">
        <v>192</v>
      </c>
      <c r="B30" s="537" t="s">
        <v>61</v>
      </c>
      <c r="C30" s="539" t="s">
        <v>11</v>
      </c>
      <c r="D30" s="539"/>
      <c r="E30" s="539"/>
      <c r="F30" s="539"/>
      <c r="G30" s="539"/>
      <c r="H30" s="539"/>
      <c r="I30" s="539"/>
      <c r="J30" s="539"/>
      <c r="K30" s="539"/>
      <c r="L30" s="539"/>
      <c r="M30" s="539"/>
      <c r="N30" s="539"/>
      <c r="O30" s="539"/>
      <c r="P30" s="539"/>
      <c r="Q30" s="486" t="s">
        <v>78</v>
      </c>
      <c r="R30" s="540"/>
      <c r="S30" s="540"/>
      <c r="T30" s="540"/>
      <c r="U30" s="540"/>
      <c r="V30" s="540"/>
      <c r="W30" s="540"/>
      <c r="X30" s="540"/>
      <c r="Y30" s="540"/>
      <c r="Z30" s="540"/>
      <c r="AA30" s="540"/>
      <c r="AB30" s="541"/>
      <c r="AE30" s="90"/>
      <c r="AF30" s="90"/>
      <c r="AG30" s="90"/>
      <c r="AH30" s="90"/>
      <c r="AI30" s="90"/>
      <c r="AJ30" s="90"/>
      <c r="AK30" s="90"/>
      <c r="AL30" s="90"/>
      <c r="AM30" s="90"/>
    </row>
    <row r="31" spans="1:39" ht="25.5" customHeight="1">
      <c r="A31" s="487"/>
      <c r="B31" s="538"/>
      <c r="C31" s="91" t="s">
        <v>12</v>
      </c>
      <c r="D31" s="91" t="s">
        <v>36</v>
      </c>
      <c r="E31" s="91" t="s">
        <v>37</v>
      </c>
      <c r="F31" s="91" t="s">
        <v>38</v>
      </c>
      <c r="G31" s="91" t="s">
        <v>51</v>
      </c>
      <c r="H31" s="91" t="s">
        <v>52</v>
      </c>
      <c r="I31" s="91" t="s">
        <v>53</v>
      </c>
      <c r="J31" s="91" t="s">
        <v>54</v>
      </c>
      <c r="K31" s="91" t="s">
        <v>55</v>
      </c>
      <c r="L31" s="91" t="s">
        <v>56</v>
      </c>
      <c r="M31" s="91" t="s">
        <v>57</v>
      </c>
      <c r="N31" s="91" t="s">
        <v>58</v>
      </c>
      <c r="O31" s="91" t="s">
        <v>59</v>
      </c>
      <c r="P31" s="91" t="s">
        <v>63</v>
      </c>
      <c r="Q31" s="488" t="s">
        <v>83</v>
      </c>
      <c r="R31" s="501"/>
      <c r="S31" s="501"/>
      <c r="T31" s="501"/>
      <c r="U31" s="501"/>
      <c r="V31" s="501"/>
      <c r="W31" s="501"/>
      <c r="X31" s="501"/>
      <c r="Y31" s="501"/>
      <c r="Z31" s="501"/>
      <c r="AA31" s="501"/>
      <c r="AB31" s="542"/>
      <c r="AE31" s="98"/>
      <c r="AF31" s="98"/>
      <c r="AG31" s="98"/>
      <c r="AH31" s="98"/>
      <c r="AI31" s="98"/>
      <c r="AJ31" s="98"/>
      <c r="AK31" s="98"/>
      <c r="AL31" s="98"/>
      <c r="AM31" s="98"/>
    </row>
    <row r="32" spans="1:39" ht="28.5" customHeight="1">
      <c r="A32" s="543"/>
      <c r="B32" s="729"/>
      <c r="C32" s="93" t="s">
        <v>9</v>
      </c>
      <c r="D32" s="99"/>
      <c r="E32" s="99"/>
      <c r="F32" s="99"/>
      <c r="G32" s="99"/>
      <c r="H32" s="99"/>
      <c r="I32" s="99"/>
      <c r="J32" s="99"/>
      <c r="K32" s="99"/>
      <c r="L32" s="99"/>
      <c r="M32" s="99"/>
      <c r="N32" s="99"/>
      <c r="O32" s="99"/>
      <c r="P32" s="100">
        <f aca="true" t="shared" si="0" ref="P32:P39">SUM(D32:O32)</f>
        <v>0</v>
      </c>
      <c r="Q32" s="731" t="s">
        <v>287</v>
      </c>
      <c r="R32" s="732"/>
      <c r="S32" s="732"/>
      <c r="T32" s="732"/>
      <c r="U32" s="732"/>
      <c r="V32" s="732"/>
      <c r="W32" s="732"/>
      <c r="X32" s="732"/>
      <c r="Y32" s="732"/>
      <c r="Z32" s="732"/>
      <c r="AA32" s="732"/>
      <c r="AB32" s="733"/>
      <c r="AC32" s="101"/>
      <c r="AE32" s="102"/>
      <c r="AF32" s="102"/>
      <c r="AG32" s="102"/>
      <c r="AH32" s="102"/>
      <c r="AI32" s="102"/>
      <c r="AJ32" s="102"/>
      <c r="AK32" s="102"/>
      <c r="AL32" s="102"/>
      <c r="AM32" s="102"/>
    </row>
    <row r="33" spans="1:29" ht="28.5" customHeight="1">
      <c r="A33" s="544"/>
      <c r="B33" s="730"/>
      <c r="C33" s="103" t="s">
        <v>10</v>
      </c>
      <c r="D33" s="104"/>
      <c r="E33" s="104"/>
      <c r="F33" s="104"/>
      <c r="G33" s="104"/>
      <c r="H33" s="104"/>
      <c r="I33" s="104"/>
      <c r="J33" s="104"/>
      <c r="K33" s="104"/>
      <c r="L33" s="104"/>
      <c r="M33" s="104"/>
      <c r="N33" s="104"/>
      <c r="O33" s="104"/>
      <c r="P33" s="105">
        <f t="shared" si="0"/>
        <v>0</v>
      </c>
      <c r="Q33" s="734"/>
      <c r="R33" s="735"/>
      <c r="S33" s="735"/>
      <c r="T33" s="735"/>
      <c r="U33" s="735"/>
      <c r="V33" s="735"/>
      <c r="W33" s="735"/>
      <c r="X33" s="735"/>
      <c r="Y33" s="735"/>
      <c r="Z33" s="735"/>
      <c r="AA33" s="735"/>
      <c r="AB33" s="736"/>
      <c r="AC33" s="101"/>
    </row>
    <row r="34" spans="1:29" ht="28.5" customHeight="1">
      <c r="A34" s="544"/>
      <c r="B34" s="738"/>
      <c r="C34" s="106" t="s">
        <v>9</v>
      </c>
      <c r="D34" s="107"/>
      <c r="E34" s="107"/>
      <c r="F34" s="107"/>
      <c r="G34" s="107"/>
      <c r="H34" s="107"/>
      <c r="I34" s="107"/>
      <c r="J34" s="107"/>
      <c r="K34" s="107"/>
      <c r="L34" s="107"/>
      <c r="M34" s="107"/>
      <c r="N34" s="107"/>
      <c r="O34" s="107"/>
      <c r="P34" s="105">
        <f t="shared" si="0"/>
        <v>0</v>
      </c>
      <c r="Q34" s="740"/>
      <c r="R34" s="741"/>
      <c r="S34" s="741"/>
      <c r="T34" s="741"/>
      <c r="U34" s="741"/>
      <c r="V34" s="741"/>
      <c r="W34" s="741"/>
      <c r="X34" s="741"/>
      <c r="Y34" s="741"/>
      <c r="Z34" s="741"/>
      <c r="AA34" s="741"/>
      <c r="AB34" s="742"/>
      <c r="AC34" s="101"/>
    </row>
    <row r="35" spans="1:29" ht="28.5" customHeight="1">
      <c r="A35" s="544"/>
      <c r="B35" s="730"/>
      <c r="C35" s="103" t="s">
        <v>10</v>
      </c>
      <c r="D35" s="104"/>
      <c r="E35" s="104"/>
      <c r="F35" s="104"/>
      <c r="G35" s="104"/>
      <c r="H35" s="104"/>
      <c r="I35" s="104"/>
      <c r="J35" s="104"/>
      <c r="K35" s="104"/>
      <c r="L35" s="108"/>
      <c r="M35" s="108"/>
      <c r="N35" s="108"/>
      <c r="O35" s="108"/>
      <c r="P35" s="105">
        <f t="shared" si="0"/>
        <v>0</v>
      </c>
      <c r="Q35" s="746"/>
      <c r="R35" s="747"/>
      <c r="S35" s="747"/>
      <c r="T35" s="747"/>
      <c r="U35" s="747"/>
      <c r="V35" s="747"/>
      <c r="W35" s="747"/>
      <c r="X35" s="747"/>
      <c r="Y35" s="747"/>
      <c r="Z35" s="747"/>
      <c r="AA35" s="747"/>
      <c r="AB35" s="748"/>
      <c r="AC35" s="101"/>
    </row>
    <row r="36" spans="1:29" ht="28.5" customHeight="1">
      <c r="A36" s="749"/>
      <c r="B36" s="738"/>
      <c r="C36" s="106" t="s">
        <v>9</v>
      </c>
      <c r="D36" s="107"/>
      <c r="E36" s="107"/>
      <c r="F36" s="107"/>
      <c r="G36" s="107"/>
      <c r="H36" s="107"/>
      <c r="I36" s="107"/>
      <c r="J36" s="107"/>
      <c r="K36" s="107"/>
      <c r="L36" s="107"/>
      <c r="M36" s="107"/>
      <c r="N36" s="107"/>
      <c r="O36" s="107"/>
      <c r="P36" s="105">
        <f t="shared" si="0"/>
        <v>0</v>
      </c>
      <c r="Q36" s="740"/>
      <c r="R36" s="741"/>
      <c r="S36" s="741"/>
      <c r="T36" s="741"/>
      <c r="U36" s="741"/>
      <c r="V36" s="741"/>
      <c r="W36" s="741"/>
      <c r="X36" s="741"/>
      <c r="Y36" s="741"/>
      <c r="Z36" s="741"/>
      <c r="AA36" s="741"/>
      <c r="AB36" s="742"/>
      <c r="AC36" s="101"/>
    </row>
    <row r="37" spans="1:29" ht="28.5" customHeight="1">
      <c r="A37" s="750"/>
      <c r="B37" s="730"/>
      <c r="C37" s="103" t="s">
        <v>10</v>
      </c>
      <c r="D37" s="104"/>
      <c r="E37" s="104"/>
      <c r="F37" s="104"/>
      <c r="G37" s="109"/>
      <c r="H37" s="104"/>
      <c r="I37" s="104"/>
      <c r="J37" s="104"/>
      <c r="K37" s="104"/>
      <c r="L37" s="108"/>
      <c r="M37" s="108"/>
      <c r="N37" s="108"/>
      <c r="O37" s="108"/>
      <c r="P37" s="105">
        <f t="shared" si="0"/>
        <v>0</v>
      </c>
      <c r="Q37" s="746"/>
      <c r="R37" s="747"/>
      <c r="S37" s="747"/>
      <c r="T37" s="747"/>
      <c r="U37" s="747"/>
      <c r="V37" s="747"/>
      <c r="W37" s="747"/>
      <c r="X37" s="747"/>
      <c r="Y37" s="747"/>
      <c r="Z37" s="747"/>
      <c r="AA37" s="747"/>
      <c r="AB37" s="748"/>
      <c r="AC37" s="101"/>
    </row>
    <row r="38" spans="1:29" ht="28.5" customHeight="1">
      <c r="A38" s="553"/>
      <c r="B38" s="738"/>
      <c r="C38" s="106" t="s">
        <v>9</v>
      </c>
      <c r="D38" s="107"/>
      <c r="E38" s="107"/>
      <c r="F38" s="107"/>
      <c r="G38" s="107"/>
      <c r="H38" s="107"/>
      <c r="I38" s="107"/>
      <c r="J38" s="107"/>
      <c r="K38" s="107"/>
      <c r="L38" s="107"/>
      <c r="M38" s="107"/>
      <c r="N38" s="107"/>
      <c r="O38" s="107"/>
      <c r="P38" s="105">
        <f t="shared" si="0"/>
        <v>0</v>
      </c>
      <c r="Q38" s="740"/>
      <c r="R38" s="741"/>
      <c r="S38" s="741"/>
      <c r="T38" s="741"/>
      <c r="U38" s="741"/>
      <c r="V38" s="741"/>
      <c r="W38" s="741"/>
      <c r="X38" s="741"/>
      <c r="Y38" s="741"/>
      <c r="Z38" s="741"/>
      <c r="AA38" s="741"/>
      <c r="AB38" s="742"/>
      <c r="AC38" s="101"/>
    </row>
    <row r="39" spans="1:29" ht="28.5" customHeight="1" thickBot="1">
      <c r="A39" s="737"/>
      <c r="B39" s="739"/>
      <c r="C39" s="94" t="s">
        <v>10</v>
      </c>
      <c r="D39" s="110"/>
      <c r="E39" s="110"/>
      <c r="F39" s="110"/>
      <c r="G39" s="110"/>
      <c r="H39" s="110"/>
      <c r="I39" s="110"/>
      <c r="J39" s="110"/>
      <c r="K39" s="110"/>
      <c r="L39" s="111"/>
      <c r="M39" s="111"/>
      <c r="N39" s="111"/>
      <c r="O39" s="111"/>
      <c r="P39" s="112">
        <f t="shared" si="0"/>
        <v>0</v>
      </c>
      <c r="Q39" s="743"/>
      <c r="R39" s="744"/>
      <c r="S39" s="744"/>
      <c r="T39" s="744"/>
      <c r="U39" s="744"/>
      <c r="V39" s="744"/>
      <c r="W39" s="744"/>
      <c r="X39" s="744"/>
      <c r="Y39" s="744"/>
      <c r="Z39" s="744"/>
      <c r="AA39" s="744"/>
      <c r="AB39" s="745"/>
      <c r="AC39" s="101"/>
    </row>
    <row r="40" ht="15">
      <c r="A40" s="52" t="s">
        <v>295</v>
      </c>
    </row>
  </sheetData>
  <sheetProtection/>
  <mergeCells count="86">
    <mergeCell ref="Y8:Z8"/>
    <mergeCell ref="C12:Z12"/>
    <mergeCell ref="B28:B29"/>
    <mergeCell ref="B22:C23"/>
    <mergeCell ref="Y7:Z7"/>
    <mergeCell ref="W16:AB16"/>
    <mergeCell ref="U7:V9"/>
    <mergeCell ref="W7:X9"/>
    <mergeCell ref="A13:B13"/>
    <mergeCell ref="C11:K11"/>
    <mergeCell ref="S13:T13"/>
    <mergeCell ref="Y11:AB11"/>
    <mergeCell ref="U28:X29"/>
    <mergeCell ref="Y28:AB29"/>
    <mergeCell ref="T18:V18"/>
    <mergeCell ref="D22:O22"/>
    <mergeCell ref="Q26:AB26"/>
    <mergeCell ref="Q27:T27"/>
    <mergeCell ref="Q16:V16"/>
    <mergeCell ref="M11:Q11"/>
    <mergeCell ref="Z1:AB1"/>
    <mergeCell ref="AA8:AB8"/>
    <mergeCell ref="AA9:AB9"/>
    <mergeCell ref="W11:X11"/>
    <mergeCell ref="B1:Y1"/>
    <mergeCell ref="Q34:AB35"/>
    <mergeCell ref="A21:AB21"/>
    <mergeCell ref="P22:P23"/>
    <mergeCell ref="C30:P30"/>
    <mergeCell ref="B2:Y2"/>
    <mergeCell ref="B3:Y4"/>
    <mergeCell ref="B38:B39"/>
    <mergeCell ref="C13:Q13"/>
    <mergeCell ref="Q22:AB23"/>
    <mergeCell ref="C7:K9"/>
    <mergeCell ref="Q38:AB39"/>
    <mergeCell ref="U27:X27"/>
    <mergeCell ref="Q36:AB37"/>
    <mergeCell ref="T19:V19"/>
    <mergeCell ref="A11:B11"/>
    <mergeCell ref="A38:A39"/>
    <mergeCell ref="V13:Y13"/>
    <mergeCell ref="Q15:AB15"/>
    <mergeCell ref="AA13:AB13"/>
    <mergeCell ref="W19:X19"/>
    <mergeCell ref="Y27:AB27"/>
    <mergeCell ref="Q31:AB31"/>
    <mergeCell ref="Q32:AB33"/>
    <mergeCell ref="Q30:AB30"/>
    <mergeCell ref="C15:C16"/>
    <mergeCell ref="A1:A4"/>
    <mergeCell ref="Z2:AB2"/>
    <mergeCell ref="Z4:AB4"/>
    <mergeCell ref="R7:T9"/>
    <mergeCell ref="A15:B16"/>
    <mergeCell ref="A7:B9"/>
    <mergeCell ref="R11:V11"/>
    <mergeCell ref="AA7:AB7"/>
    <mergeCell ref="Y9:Z9"/>
    <mergeCell ref="Z3:AB3"/>
    <mergeCell ref="T17:V17"/>
    <mergeCell ref="Y19:Z19"/>
    <mergeCell ref="Y17:Z17"/>
    <mergeCell ref="AA17:AB17"/>
    <mergeCell ref="W17:X17"/>
    <mergeCell ref="Q19:S19"/>
    <mergeCell ref="Q17:S17"/>
    <mergeCell ref="AA19:AB19"/>
    <mergeCell ref="B24:C24"/>
    <mergeCell ref="A26:A27"/>
    <mergeCell ref="C26:C27"/>
    <mergeCell ref="A22:A23"/>
    <mergeCell ref="A28:A29"/>
    <mergeCell ref="A25:AB25"/>
    <mergeCell ref="D26:P26"/>
    <mergeCell ref="Q24:AB24"/>
    <mergeCell ref="B26:B27"/>
    <mergeCell ref="Q28:T29"/>
    <mergeCell ref="A36:A37"/>
    <mergeCell ref="B32:B33"/>
    <mergeCell ref="B30:B31"/>
    <mergeCell ref="B34:B35"/>
    <mergeCell ref="B36:B37"/>
    <mergeCell ref="A32:A33"/>
    <mergeCell ref="A30:A31"/>
    <mergeCell ref="A34:A35"/>
  </mergeCells>
  <dataValidations count="2">
    <dataValidation type="textLength" operator="lessThanOrEqual" allowBlank="1" showInputMessage="1" showErrorMessage="1" promptTitle="2.000 caracteres" errorTitle="Máximo 2.000 caracteres" error="Máximo 2.000 caracteres" sqref="Q24:AB24">
      <formula1>2000</formula1>
    </dataValidation>
    <dataValidation type="textLength" operator="lessThanOrEqual" allowBlank="1" showInputMessage="1" showErrorMessage="1" errorTitle="Máximo 2.000 caracteres" error="Máximo 2.000 caracteres" sqref="Q32:AB39 Q28 U28 Y28">
      <formula1>2000</formula1>
    </dataValidation>
  </dataValidations>
  <printOptions/>
  <pageMargins left="0" right="0" top="0" bottom="0" header="0" footer="0"/>
  <pageSetup fitToHeight="0" fitToWidth="1" horizontalDpi="600" verticalDpi="600" orientation="landscape" paperSize="41" scale="48"/>
  <drawing r:id="rId3"/>
  <legacyDrawing r:id="rId2"/>
</worksheet>
</file>

<file path=xl/worksheets/sheet19.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42">
      <selection activeCell="A31" sqref="A31:AD31"/>
    </sheetView>
  </sheetViews>
  <sheetFormatPr defaultColWidth="11.42187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6"/>
      <c r="Z1" s="406"/>
      <c r="AA1" s="407"/>
      <c r="AB1" s="408" t="s">
        <v>18</v>
      </c>
      <c r="AC1" s="409"/>
      <c r="AD1" s="410"/>
    </row>
    <row r="2" spans="1:30"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2"/>
      <c r="Z2" s="412"/>
      <c r="AA2" s="413"/>
      <c r="AB2" s="414" t="s">
        <v>405</v>
      </c>
      <c r="AC2" s="415"/>
      <c r="AD2" s="416"/>
    </row>
    <row r="3" spans="1:30"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414" t="s">
        <v>404</v>
      </c>
      <c r="AC3" s="415"/>
      <c r="AD3" s="416"/>
    </row>
    <row r="4" spans="1:30" ht="21.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433" t="s">
        <v>176</v>
      </c>
      <c r="AC4" s="434"/>
      <c r="AD4" s="43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5" t="s">
        <v>294</v>
      </c>
      <c r="B7" s="446"/>
      <c r="C7" s="451"/>
      <c r="D7" s="394" t="s">
        <v>71</v>
      </c>
      <c r="E7" s="454"/>
      <c r="F7" s="454"/>
      <c r="G7" s="454"/>
      <c r="H7" s="395"/>
      <c r="I7" s="388">
        <v>44575</v>
      </c>
      <c r="J7" s="389"/>
      <c r="K7" s="394" t="s">
        <v>67</v>
      </c>
      <c r="L7" s="395"/>
      <c r="M7" s="400" t="s">
        <v>70</v>
      </c>
      <c r="N7" s="401"/>
      <c r="O7" s="423" t="s">
        <v>408</v>
      </c>
      <c r="P7" s="424"/>
      <c r="Q7" s="56"/>
      <c r="R7" s="56"/>
      <c r="S7" s="56"/>
      <c r="T7" s="56"/>
      <c r="U7" s="56"/>
      <c r="V7" s="56"/>
      <c r="W7" s="56"/>
      <c r="X7" s="56"/>
      <c r="Y7" s="56"/>
      <c r="Z7" s="57"/>
      <c r="AA7" s="56"/>
      <c r="AB7" s="56"/>
      <c r="AC7" s="62"/>
      <c r="AD7" s="63"/>
    </row>
    <row r="8" spans="1:30" ht="15">
      <c r="A8" s="447"/>
      <c r="B8" s="448"/>
      <c r="C8" s="452"/>
      <c r="D8" s="396"/>
      <c r="E8" s="455"/>
      <c r="F8" s="455"/>
      <c r="G8" s="455"/>
      <c r="H8" s="397"/>
      <c r="I8" s="390"/>
      <c r="J8" s="391"/>
      <c r="K8" s="396"/>
      <c r="L8" s="397"/>
      <c r="M8" s="425" t="s">
        <v>68</v>
      </c>
      <c r="N8" s="426"/>
      <c r="O8" s="427"/>
      <c r="P8" s="428"/>
      <c r="Q8" s="56"/>
      <c r="R8" s="56"/>
      <c r="S8" s="56"/>
      <c r="T8" s="56"/>
      <c r="U8" s="56"/>
      <c r="V8" s="56"/>
      <c r="W8" s="56"/>
      <c r="X8" s="56"/>
      <c r="Y8" s="56"/>
      <c r="Z8" s="57"/>
      <c r="AA8" s="56"/>
      <c r="AB8" s="56"/>
      <c r="AC8" s="62"/>
      <c r="AD8" s="63"/>
    </row>
    <row r="9" spans="1:30" ht="15.75" thickBot="1">
      <c r="A9" s="449"/>
      <c r="B9" s="450"/>
      <c r="C9" s="453"/>
      <c r="D9" s="398"/>
      <c r="E9" s="456"/>
      <c r="F9" s="456"/>
      <c r="G9" s="456"/>
      <c r="H9" s="399"/>
      <c r="I9" s="392"/>
      <c r="J9" s="393"/>
      <c r="K9" s="398"/>
      <c r="L9" s="399"/>
      <c r="M9" s="429" t="s">
        <v>69</v>
      </c>
      <c r="N9" s="430"/>
      <c r="O9" s="431"/>
      <c r="P9" s="432"/>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94" t="s">
        <v>0</v>
      </c>
      <c r="B11" s="395"/>
      <c r="C11" s="436"/>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ht="15" customHeight="1">
      <c r="A12" s="396"/>
      <c r="B12" s="397"/>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row>
    <row r="13" spans="1:30" ht="15" customHeight="1" thickBot="1">
      <c r="A13" s="398"/>
      <c r="B13" s="399"/>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59"/>
      <c r="D15" s="460"/>
      <c r="E15" s="460"/>
      <c r="F15" s="460"/>
      <c r="G15" s="460"/>
      <c r="H15" s="460"/>
      <c r="I15" s="460"/>
      <c r="J15" s="460"/>
      <c r="K15" s="461"/>
      <c r="L15" s="462" t="s">
        <v>73</v>
      </c>
      <c r="M15" s="463"/>
      <c r="N15" s="463"/>
      <c r="O15" s="463"/>
      <c r="P15" s="463"/>
      <c r="Q15" s="464"/>
      <c r="R15" s="465"/>
      <c r="S15" s="466"/>
      <c r="T15" s="466"/>
      <c r="U15" s="466"/>
      <c r="V15" s="466"/>
      <c r="W15" s="466"/>
      <c r="X15" s="467"/>
      <c r="Y15" s="462" t="s">
        <v>72</v>
      </c>
      <c r="Z15" s="464"/>
      <c r="AA15" s="459"/>
      <c r="AB15" s="460"/>
      <c r="AC15" s="460"/>
      <c r="AD15" s="461"/>
    </row>
    <row r="16" spans="1:30" ht="9" customHeight="1" thickBot="1">
      <c r="A16" s="61"/>
      <c r="B16" s="5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75"/>
      <c r="AD16" s="76"/>
    </row>
    <row r="17" spans="1:30" s="78" customFormat="1" ht="37.5" customHeight="1" thickBot="1">
      <c r="A17" s="457" t="s">
        <v>79</v>
      </c>
      <c r="B17" s="458"/>
      <c r="C17" s="469"/>
      <c r="D17" s="470"/>
      <c r="E17" s="470"/>
      <c r="F17" s="470"/>
      <c r="G17" s="470"/>
      <c r="H17" s="470"/>
      <c r="I17" s="470"/>
      <c r="J17" s="470"/>
      <c r="K17" s="470"/>
      <c r="L17" s="470"/>
      <c r="M17" s="470"/>
      <c r="N17" s="470"/>
      <c r="O17" s="470"/>
      <c r="P17" s="470"/>
      <c r="Q17" s="471"/>
      <c r="R17" s="472" t="s">
        <v>378</v>
      </c>
      <c r="S17" s="473"/>
      <c r="T17" s="473"/>
      <c r="U17" s="473"/>
      <c r="V17" s="474"/>
      <c r="W17" s="798"/>
      <c r="X17" s="799"/>
      <c r="Y17" s="473" t="s">
        <v>15</v>
      </c>
      <c r="Z17" s="473"/>
      <c r="AA17" s="473"/>
      <c r="AB17" s="474"/>
      <c r="AC17" s="477"/>
      <c r="AD17" s="47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72" t="s">
        <v>1</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6"/>
      <c r="AF19" s="86"/>
    </row>
    <row r="20" spans="1:32" ht="31.5" customHeight="1" thickBot="1">
      <c r="A20" s="85"/>
      <c r="B20" s="62"/>
      <c r="C20" s="479" t="s">
        <v>380</v>
      </c>
      <c r="D20" s="480"/>
      <c r="E20" s="480"/>
      <c r="F20" s="480"/>
      <c r="G20" s="480"/>
      <c r="H20" s="480"/>
      <c r="I20" s="480"/>
      <c r="J20" s="480"/>
      <c r="K20" s="480"/>
      <c r="L20" s="480"/>
      <c r="M20" s="480"/>
      <c r="N20" s="480"/>
      <c r="O20" s="480"/>
      <c r="P20" s="481"/>
      <c r="Q20" s="482" t="s">
        <v>381</v>
      </c>
      <c r="R20" s="483"/>
      <c r="S20" s="483"/>
      <c r="T20" s="483"/>
      <c r="U20" s="483"/>
      <c r="V20" s="483"/>
      <c r="W20" s="483"/>
      <c r="X20" s="483"/>
      <c r="Y20" s="483"/>
      <c r="Z20" s="483"/>
      <c r="AA20" s="483"/>
      <c r="AB20" s="483"/>
      <c r="AC20" s="483"/>
      <c r="AD20" s="484"/>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485" t="s">
        <v>382</v>
      </c>
      <c r="B22" s="486"/>
      <c r="C22" s="198"/>
      <c r="D22" s="196"/>
      <c r="E22" s="196"/>
      <c r="F22" s="196"/>
      <c r="G22" s="196"/>
      <c r="H22" s="196"/>
      <c r="I22" s="196"/>
      <c r="J22" s="196"/>
      <c r="K22" s="196"/>
      <c r="L22" s="196"/>
      <c r="M22" s="196"/>
      <c r="N22" s="196"/>
      <c r="O22" s="196">
        <f>SUM(C22:N22)</f>
        <v>0</v>
      </c>
      <c r="P22" s="199"/>
      <c r="Q22" s="198"/>
      <c r="R22" s="196"/>
      <c r="S22" s="196"/>
      <c r="T22" s="196"/>
      <c r="U22" s="196"/>
      <c r="V22" s="196"/>
      <c r="W22" s="196"/>
      <c r="X22" s="196"/>
      <c r="Y22" s="196"/>
      <c r="Z22" s="196"/>
      <c r="AA22" s="196"/>
      <c r="AB22" s="196"/>
      <c r="AC22" s="196">
        <f>SUM(Q22:AB22)</f>
        <v>0</v>
      </c>
      <c r="AD22" s="203"/>
      <c r="AE22" s="4"/>
      <c r="AF22" s="4"/>
    </row>
    <row r="23" spans="1:32" ht="31.5" customHeight="1">
      <c r="A23" s="487" t="s">
        <v>383</v>
      </c>
      <c r="B23" s="488"/>
      <c r="C23" s="193"/>
      <c r="D23" s="192"/>
      <c r="E23" s="192"/>
      <c r="F23" s="192"/>
      <c r="G23" s="192"/>
      <c r="H23" s="192"/>
      <c r="I23" s="192"/>
      <c r="J23" s="192"/>
      <c r="K23" s="192"/>
      <c r="L23" s="192"/>
      <c r="M23" s="192"/>
      <c r="N23" s="192"/>
      <c r="O23" s="192">
        <f>SUM(C23:N23)</f>
        <v>0</v>
      </c>
      <c r="P23" s="213" t="str">
        <f>_xlfn.IFERROR(O23/(SUMIF(C23:N23,"&gt;0",C22:N22))," ")</f>
        <v> </v>
      </c>
      <c r="Q23" s="193"/>
      <c r="R23" s="192"/>
      <c r="S23" s="192"/>
      <c r="T23" s="192"/>
      <c r="U23" s="192"/>
      <c r="V23" s="192"/>
      <c r="W23" s="192"/>
      <c r="X23" s="192"/>
      <c r="Y23" s="192"/>
      <c r="Z23" s="192"/>
      <c r="AA23" s="192"/>
      <c r="AB23" s="192"/>
      <c r="AC23" s="192">
        <f>SUM(Q23:AB23)</f>
        <v>0</v>
      </c>
      <c r="AD23" s="201" t="str">
        <f>_xlfn.IFERROR(AC23/(SUMIF(Q23:AB23,"&gt;0",Q22:AB22))," ")</f>
        <v> </v>
      </c>
      <c r="AE23" s="4"/>
      <c r="AF23" s="4"/>
    </row>
    <row r="24" spans="1:32" ht="31.5" customHeight="1">
      <c r="A24" s="487" t="s">
        <v>384</v>
      </c>
      <c r="B24" s="488"/>
      <c r="C24" s="193"/>
      <c r="D24" s="192"/>
      <c r="E24" s="192"/>
      <c r="F24" s="192"/>
      <c r="G24" s="192"/>
      <c r="H24" s="192"/>
      <c r="I24" s="192"/>
      <c r="J24" s="192"/>
      <c r="K24" s="192"/>
      <c r="L24" s="192"/>
      <c r="M24" s="192"/>
      <c r="N24" s="192"/>
      <c r="O24" s="192">
        <f>SUM(C24:N24)</f>
        <v>0</v>
      </c>
      <c r="P24" s="197"/>
      <c r="Q24" s="193"/>
      <c r="R24" s="192"/>
      <c r="S24" s="192"/>
      <c r="T24" s="192"/>
      <c r="U24" s="192"/>
      <c r="V24" s="192"/>
      <c r="W24" s="192"/>
      <c r="X24" s="192"/>
      <c r="Y24" s="192"/>
      <c r="Z24" s="192"/>
      <c r="AA24" s="192"/>
      <c r="AB24" s="192"/>
      <c r="AC24" s="192">
        <f>SUM(Q24:AB24)</f>
        <v>0</v>
      </c>
      <c r="AD24" s="201"/>
      <c r="AE24" s="4"/>
      <c r="AF24" s="4"/>
    </row>
    <row r="25" spans="1:32" ht="31.5" customHeight="1" thickBot="1">
      <c r="A25" s="489" t="s">
        <v>385</v>
      </c>
      <c r="B25" s="490"/>
      <c r="C25" s="194"/>
      <c r="D25" s="195"/>
      <c r="E25" s="195"/>
      <c r="F25" s="195"/>
      <c r="G25" s="195"/>
      <c r="H25" s="195"/>
      <c r="I25" s="195"/>
      <c r="J25" s="195"/>
      <c r="K25" s="195"/>
      <c r="L25" s="195"/>
      <c r="M25" s="195"/>
      <c r="N25" s="195"/>
      <c r="O25" s="195">
        <f>SUM(C25:N25)</f>
        <v>0</v>
      </c>
      <c r="P25" s="200" t="str">
        <f>_xlfn.IFERROR(O25/(SUMIF(C25:N25,"&gt;0",C24:N24))," ")</f>
        <v> </v>
      </c>
      <c r="Q25" s="194"/>
      <c r="R25" s="195"/>
      <c r="S25" s="195"/>
      <c r="T25" s="195"/>
      <c r="U25" s="195"/>
      <c r="V25" s="195"/>
      <c r="W25" s="195"/>
      <c r="X25" s="195"/>
      <c r="Y25" s="195"/>
      <c r="Z25" s="195"/>
      <c r="AA25" s="195"/>
      <c r="AB25" s="195"/>
      <c r="AC25" s="195">
        <f>SUM(Q25:AB25)</f>
        <v>0</v>
      </c>
      <c r="AD25" s="202"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491" t="s">
        <v>76</v>
      </c>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4"/>
    </row>
    <row r="28" spans="1:30" ht="15" customHeight="1">
      <c r="A28" s="495" t="s">
        <v>190</v>
      </c>
      <c r="B28" s="497" t="s">
        <v>6</v>
      </c>
      <c r="C28" s="498"/>
      <c r="D28" s="488" t="s">
        <v>402</v>
      </c>
      <c r="E28" s="501"/>
      <c r="F28" s="501"/>
      <c r="G28" s="501"/>
      <c r="H28" s="501"/>
      <c r="I28" s="501"/>
      <c r="J28" s="501"/>
      <c r="K28" s="501"/>
      <c r="L28" s="501"/>
      <c r="M28" s="501"/>
      <c r="N28" s="501"/>
      <c r="O28" s="502"/>
      <c r="P28" s="503" t="s">
        <v>8</v>
      </c>
      <c r="Q28" s="503" t="s">
        <v>84</v>
      </c>
      <c r="R28" s="503"/>
      <c r="S28" s="503"/>
      <c r="T28" s="503"/>
      <c r="U28" s="503"/>
      <c r="V28" s="503"/>
      <c r="W28" s="503"/>
      <c r="X28" s="503"/>
      <c r="Y28" s="503"/>
      <c r="Z28" s="503"/>
      <c r="AA28" s="503"/>
      <c r="AB28" s="503"/>
      <c r="AC28" s="503"/>
      <c r="AD28" s="504"/>
    </row>
    <row r="29" spans="1:30" ht="27" customHeight="1">
      <c r="A29" s="496"/>
      <c r="B29" s="499"/>
      <c r="C29" s="500"/>
      <c r="D29" s="215" t="s">
        <v>39</v>
      </c>
      <c r="E29" s="215" t="s">
        <v>40</v>
      </c>
      <c r="F29" s="215" t="s">
        <v>41</v>
      </c>
      <c r="G29" s="215" t="s">
        <v>42</v>
      </c>
      <c r="H29" s="215" t="s">
        <v>43</v>
      </c>
      <c r="I29" s="215" t="s">
        <v>44</v>
      </c>
      <c r="J29" s="215" t="s">
        <v>45</v>
      </c>
      <c r="K29" s="215" t="s">
        <v>46</v>
      </c>
      <c r="L29" s="215" t="s">
        <v>47</v>
      </c>
      <c r="M29" s="215" t="s">
        <v>48</v>
      </c>
      <c r="N29" s="215" t="s">
        <v>49</v>
      </c>
      <c r="O29" s="215" t="s">
        <v>50</v>
      </c>
      <c r="P29" s="502"/>
      <c r="Q29" s="503"/>
      <c r="R29" s="503"/>
      <c r="S29" s="503"/>
      <c r="T29" s="503"/>
      <c r="U29" s="503"/>
      <c r="V29" s="503"/>
      <c r="W29" s="503"/>
      <c r="X29" s="503"/>
      <c r="Y29" s="503"/>
      <c r="Z29" s="503"/>
      <c r="AA29" s="503"/>
      <c r="AB29" s="503"/>
      <c r="AC29" s="503"/>
      <c r="AD29" s="504"/>
    </row>
    <row r="30" spans="1:30" ht="61.5" customHeight="1" thickBot="1">
      <c r="A30" s="219">
        <f>C17</f>
        <v>0</v>
      </c>
      <c r="B30" s="505" t="s">
        <v>412</v>
      </c>
      <c r="C30" s="506"/>
      <c r="D30" s="92" t="s">
        <v>412</v>
      </c>
      <c r="E30" s="92" t="s">
        <v>412</v>
      </c>
      <c r="F30" s="92" t="s">
        <v>412</v>
      </c>
      <c r="G30" s="92" t="s">
        <v>412</v>
      </c>
      <c r="H30" s="92" t="s">
        <v>412</v>
      </c>
      <c r="I30" s="92" t="s">
        <v>412</v>
      </c>
      <c r="J30" s="92" t="s">
        <v>412</v>
      </c>
      <c r="K30" s="92" t="s">
        <v>412</v>
      </c>
      <c r="L30" s="92" t="s">
        <v>412</v>
      </c>
      <c r="M30" s="92" t="s">
        <v>412</v>
      </c>
      <c r="N30" s="92" t="s">
        <v>412</v>
      </c>
      <c r="O30" s="92" t="s">
        <v>412</v>
      </c>
      <c r="P30" s="89">
        <f>SUM(D30:O30)</f>
        <v>0</v>
      </c>
      <c r="Q30" s="507" t="s">
        <v>297</v>
      </c>
      <c r="R30" s="507"/>
      <c r="S30" s="507"/>
      <c r="T30" s="507"/>
      <c r="U30" s="507"/>
      <c r="V30" s="507"/>
      <c r="W30" s="507"/>
      <c r="X30" s="507"/>
      <c r="Y30" s="507"/>
      <c r="Z30" s="507"/>
      <c r="AA30" s="507"/>
      <c r="AB30" s="507"/>
      <c r="AC30" s="507"/>
      <c r="AD30" s="508"/>
    </row>
    <row r="31" spans="1:30" ht="45" customHeight="1">
      <c r="A31" s="509" t="s">
        <v>293</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row>
    <row r="32" spans="1:41" ht="22.5" customHeight="1">
      <c r="A32" s="487" t="s">
        <v>191</v>
      </c>
      <c r="B32" s="503" t="s">
        <v>62</v>
      </c>
      <c r="C32" s="503" t="s">
        <v>6</v>
      </c>
      <c r="D32" s="503" t="s">
        <v>60</v>
      </c>
      <c r="E32" s="503"/>
      <c r="F32" s="503"/>
      <c r="G32" s="503"/>
      <c r="H32" s="503"/>
      <c r="I32" s="503"/>
      <c r="J32" s="503"/>
      <c r="K32" s="503"/>
      <c r="L32" s="503"/>
      <c r="M32" s="503"/>
      <c r="N32" s="503"/>
      <c r="O32" s="503"/>
      <c r="P32" s="503"/>
      <c r="Q32" s="503" t="s">
        <v>85</v>
      </c>
      <c r="R32" s="503"/>
      <c r="S32" s="503"/>
      <c r="T32" s="503"/>
      <c r="U32" s="503"/>
      <c r="V32" s="503"/>
      <c r="W32" s="503"/>
      <c r="X32" s="503"/>
      <c r="Y32" s="503"/>
      <c r="Z32" s="503"/>
      <c r="AA32" s="503"/>
      <c r="AB32" s="503"/>
      <c r="AC32" s="503"/>
      <c r="AD32" s="504"/>
      <c r="AG32" s="90"/>
      <c r="AH32" s="90"/>
      <c r="AI32" s="90"/>
      <c r="AJ32" s="90"/>
      <c r="AK32" s="90"/>
      <c r="AL32" s="90"/>
      <c r="AM32" s="90"/>
      <c r="AN32" s="90"/>
      <c r="AO32" s="90"/>
    </row>
    <row r="33" spans="1:41" ht="22.5" customHeight="1">
      <c r="A33" s="487"/>
      <c r="B33" s="503"/>
      <c r="C33" s="512"/>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499" t="s">
        <v>80</v>
      </c>
      <c r="R33" s="513"/>
      <c r="S33" s="513"/>
      <c r="T33" s="513"/>
      <c r="U33" s="513"/>
      <c r="V33" s="500"/>
      <c r="W33" s="499" t="s">
        <v>81</v>
      </c>
      <c r="X33" s="513"/>
      <c r="Y33" s="513"/>
      <c r="Z33" s="500"/>
      <c r="AA33" s="499" t="s">
        <v>82</v>
      </c>
      <c r="AB33" s="513"/>
      <c r="AC33" s="513"/>
      <c r="AD33" s="514"/>
      <c r="AG33" s="90"/>
      <c r="AH33" s="90"/>
      <c r="AI33" s="90"/>
      <c r="AJ33" s="90"/>
      <c r="AK33" s="90"/>
      <c r="AL33" s="90"/>
      <c r="AM33" s="90"/>
      <c r="AN33" s="90"/>
      <c r="AO33" s="90"/>
    </row>
    <row r="34" spans="1:41" ht="33" customHeight="1">
      <c r="A34" s="515">
        <f>A30</f>
        <v>0</v>
      </c>
      <c r="B34" s="726"/>
      <c r="C34" s="93" t="s">
        <v>9</v>
      </c>
      <c r="D34" s="92"/>
      <c r="E34" s="92"/>
      <c r="F34" s="92"/>
      <c r="G34" s="92"/>
      <c r="H34" s="92"/>
      <c r="I34" s="92"/>
      <c r="J34" s="92"/>
      <c r="K34" s="92"/>
      <c r="L34" s="92"/>
      <c r="M34" s="92"/>
      <c r="N34" s="92"/>
      <c r="O34" s="92"/>
      <c r="P34" s="214">
        <f>SUM(D34:O34)</f>
        <v>0</v>
      </c>
      <c r="Q34" s="603" t="s">
        <v>193</v>
      </c>
      <c r="R34" s="604"/>
      <c r="S34" s="604"/>
      <c r="T34" s="604"/>
      <c r="U34" s="604"/>
      <c r="V34" s="605"/>
      <c r="W34" s="603" t="s">
        <v>194</v>
      </c>
      <c r="X34" s="604"/>
      <c r="Y34" s="604"/>
      <c r="Z34" s="605"/>
      <c r="AA34" s="603" t="s">
        <v>195</v>
      </c>
      <c r="AB34" s="604"/>
      <c r="AC34" s="604"/>
      <c r="AD34" s="727"/>
      <c r="AG34" s="90"/>
      <c r="AH34" s="90"/>
      <c r="AI34" s="90"/>
      <c r="AJ34" s="90"/>
      <c r="AK34" s="90"/>
      <c r="AL34" s="90"/>
      <c r="AM34" s="90"/>
      <c r="AN34" s="90"/>
      <c r="AO34" s="90"/>
    </row>
    <row r="35" spans="1:41" ht="33.75" customHeight="1" thickBot="1">
      <c r="A35" s="516"/>
      <c r="B35" s="596"/>
      <c r="C35" s="94" t="s">
        <v>10</v>
      </c>
      <c r="D35" s="95"/>
      <c r="E35" s="95"/>
      <c r="F35" s="95"/>
      <c r="G35" s="96"/>
      <c r="H35" s="96"/>
      <c r="I35" s="96"/>
      <c r="J35" s="96"/>
      <c r="K35" s="96"/>
      <c r="L35" s="96"/>
      <c r="M35" s="96"/>
      <c r="N35" s="96"/>
      <c r="O35" s="96"/>
      <c r="P35" s="179">
        <f>SUM(D35:O35)</f>
        <v>0</v>
      </c>
      <c r="Q35" s="606"/>
      <c r="R35" s="607"/>
      <c r="S35" s="607"/>
      <c r="T35" s="607"/>
      <c r="U35" s="607"/>
      <c r="V35" s="608"/>
      <c r="W35" s="606"/>
      <c r="X35" s="607"/>
      <c r="Y35" s="607"/>
      <c r="Z35" s="608"/>
      <c r="AA35" s="606"/>
      <c r="AB35" s="607"/>
      <c r="AC35" s="607"/>
      <c r="AD35" s="728"/>
      <c r="AE35" s="50"/>
      <c r="AF35" s="97"/>
      <c r="AG35" s="90"/>
      <c r="AH35" s="90"/>
      <c r="AI35" s="90"/>
      <c r="AJ35" s="90"/>
      <c r="AK35" s="90"/>
      <c r="AL35" s="90"/>
      <c r="AM35" s="90"/>
      <c r="AN35" s="90"/>
      <c r="AO35" s="90"/>
    </row>
    <row r="36" spans="1:41" ht="25.5" customHeight="1">
      <c r="A36" s="485" t="s">
        <v>192</v>
      </c>
      <c r="B36" s="537" t="s">
        <v>61</v>
      </c>
      <c r="C36" s="539" t="s">
        <v>11</v>
      </c>
      <c r="D36" s="539"/>
      <c r="E36" s="539"/>
      <c r="F36" s="539"/>
      <c r="G36" s="539"/>
      <c r="H36" s="539"/>
      <c r="I36" s="539"/>
      <c r="J36" s="539"/>
      <c r="K36" s="539"/>
      <c r="L36" s="539"/>
      <c r="M36" s="539"/>
      <c r="N36" s="539"/>
      <c r="O36" s="539"/>
      <c r="P36" s="539"/>
      <c r="Q36" s="486" t="s">
        <v>78</v>
      </c>
      <c r="R36" s="540"/>
      <c r="S36" s="540"/>
      <c r="T36" s="540"/>
      <c r="U36" s="540"/>
      <c r="V36" s="540"/>
      <c r="W36" s="540"/>
      <c r="X36" s="540"/>
      <c r="Y36" s="540"/>
      <c r="Z36" s="540"/>
      <c r="AA36" s="540"/>
      <c r="AB36" s="540"/>
      <c r="AC36" s="540"/>
      <c r="AD36" s="541"/>
      <c r="AG36" s="90"/>
      <c r="AH36" s="90"/>
      <c r="AI36" s="90"/>
      <c r="AJ36" s="90"/>
      <c r="AK36" s="90"/>
      <c r="AL36" s="90"/>
      <c r="AM36" s="90"/>
      <c r="AN36" s="90"/>
      <c r="AO36" s="90"/>
    </row>
    <row r="37" spans="1:41" ht="25.5" customHeight="1">
      <c r="A37" s="487"/>
      <c r="B37" s="538"/>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488" t="s">
        <v>83</v>
      </c>
      <c r="R37" s="501"/>
      <c r="S37" s="501"/>
      <c r="T37" s="501"/>
      <c r="U37" s="501"/>
      <c r="V37" s="501"/>
      <c r="W37" s="501"/>
      <c r="X37" s="501"/>
      <c r="Y37" s="501"/>
      <c r="Z37" s="501"/>
      <c r="AA37" s="501"/>
      <c r="AB37" s="501"/>
      <c r="AC37" s="501"/>
      <c r="AD37" s="542"/>
      <c r="AG37" s="98"/>
      <c r="AH37" s="98"/>
      <c r="AI37" s="98"/>
      <c r="AJ37" s="98"/>
      <c r="AK37" s="98"/>
      <c r="AL37" s="98"/>
      <c r="AM37" s="98"/>
      <c r="AN37" s="98"/>
      <c r="AO37" s="98"/>
    </row>
    <row r="38" spans="1:41" ht="28.5" customHeight="1">
      <c r="A38" s="543"/>
      <c r="B38" s="729"/>
      <c r="C38" s="93" t="s">
        <v>9</v>
      </c>
      <c r="D38" s="99"/>
      <c r="E38" s="99"/>
      <c r="F38" s="99"/>
      <c r="G38" s="99"/>
      <c r="H38" s="99"/>
      <c r="I38" s="99"/>
      <c r="J38" s="99"/>
      <c r="K38" s="99"/>
      <c r="L38" s="99"/>
      <c r="M38" s="99"/>
      <c r="N38" s="99"/>
      <c r="O38" s="99"/>
      <c r="P38" s="100">
        <f aca="true" t="shared" si="0" ref="P38:P45">SUM(D38:O38)</f>
        <v>0</v>
      </c>
      <c r="Q38" s="731" t="s">
        <v>287</v>
      </c>
      <c r="R38" s="732"/>
      <c r="S38" s="732"/>
      <c r="T38" s="732"/>
      <c r="U38" s="732"/>
      <c r="V38" s="732"/>
      <c r="W38" s="732"/>
      <c r="X38" s="732"/>
      <c r="Y38" s="732"/>
      <c r="Z38" s="732"/>
      <c r="AA38" s="732"/>
      <c r="AB38" s="732"/>
      <c r="AC38" s="732"/>
      <c r="AD38" s="733"/>
      <c r="AE38" s="101"/>
      <c r="AG38" s="102"/>
      <c r="AH38" s="102"/>
      <c r="AI38" s="102"/>
      <c r="AJ38" s="102"/>
      <c r="AK38" s="102"/>
      <c r="AL38" s="102"/>
      <c r="AM38" s="102"/>
      <c r="AN38" s="102"/>
      <c r="AO38" s="102"/>
    </row>
    <row r="39" spans="1:31" ht="28.5" customHeight="1">
      <c r="A39" s="544"/>
      <c r="B39" s="730"/>
      <c r="C39" s="103" t="s">
        <v>10</v>
      </c>
      <c r="D39" s="104"/>
      <c r="E39" s="104"/>
      <c r="F39" s="104"/>
      <c r="G39" s="104"/>
      <c r="H39" s="104"/>
      <c r="I39" s="104"/>
      <c r="J39" s="104"/>
      <c r="K39" s="104"/>
      <c r="L39" s="104"/>
      <c r="M39" s="104"/>
      <c r="N39" s="104"/>
      <c r="O39" s="104"/>
      <c r="P39" s="105">
        <f t="shared" si="0"/>
        <v>0</v>
      </c>
      <c r="Q39" s="734"/>
      <c r="R39" s="735"/>
      <c r="S39" s="735"/>
      <c r="T39" s="735"/>
      <c r="U39" s="735"/>
      <c r="V39" s="735"/>
      <c r="W39" s="735"/>
      <c r="X39" s="735"/>
      <c r="Y39" s="735"/>
      <c r="Z39" s="735"/>
      <c r="AA39" s="735"/>
      <c r="AB39" s="735"/>
      <c r="AC39" s="735"/>
      <c r="AD39" s="736"/>
      <c r="AE39" s="101"/>
    </row>
    <row r="40" spans="1:31" ht="28.5" customHeight="1">
      <c r="A40" s="544"/>
      <c r="B40" s="738"/>
      <c r="C40" s="106" t="s">
        <v>9</v>
      </c>
      <c r="D40" s="107"/>
      <c r="E40" s="107"/>
      <c r="F40" s="107"/>
      <c r="G40" s="107"/>
      <c r="H40" s="107"/>
      <c r="I40" s="107"/>
      <c r="J40" s="107"/>
      <c r="K40" s="107"/>
      <c r="L40" s="107"/>
      <c r="M40" s="107"/>
      <c r="N40" s="107"/>
      <c r="O40" s="107"/>
      <c r="P40" s="105">
        <f t="shared" si="0"/>
        <v>0</v>
      </c>
      <c r="Q40" s="740"/>
      <c r="R40" s="741"/>
      <c r="S40" s="741"/>
      <c r="T40" s="741"/>
      <c r="U40" s="741"/>
      <c r="V40" s="741"/>
      <c r="W40" s="741"/>
      <c r="X40" s="741"/>
      <c r="Y40" s="741"/>
      <c r="Z40" s="741"/>
      <c r="AA40" s="741"/>
      <c r="AB40" s="741"/>
      <c r="AC40" s="741"/>
      <c r="AD40" s="742"/>
      <c r="AE40" s="101"/>
    </row>
    <row r="41" spans="1:31" ht="28.5" customHeight="1">
      <c r="A41" s="544"/>
      <c r="B41" s="730"/>
      <c r="C41" s="103" t="s">
        <v>10</v>
      </c>
      <c r="D41" s="104"/>
      <c r="E41" s="104"/>
      <c r="F41" s="104"/>
      <c r="G41" s="104"/>
      <c r="H41" s="104"/>
      <c r="I41" s="104"/>
      <c r="J41" s="104"/>
      <c r="K41" s="104"/>
      <c r="L41" s="108"/>
      <c r="M41" s="108"/>
      <c r="N41" s="108"/>
      <c r="O41" s="108"/>
      <c r="P41" s="105">
        <f t="shared" si="0"/>
        <v>0</v>
      </c>
      <c r="Q41" s="746"/>
      <c r="R41" s="747"/>
      <c r="S41" s="747"/>
      <c r="T41" s="747"/>
      <c r="U41" s="747"/>
      <c r="V41" s="747"/>
      <c r="W41" s="747"/>
      <c r="X41" s="747"/>
      <c r="Y41" s="747"/>
      <c r="Z41" s="747"/>
      <c r="AA41" s="747"/>
      <c r="AB41" s="747"/>
      <c r="AC41" s="747"/>
      <c r="AD41" s="748"/>
      <c r="AE41" s="101"/>
    </row>
    <row r="42" spans="1:31" ht="28.5" customHeight="1">
      <c r="A42" s="749"/>
      <c r="B42" s="738"/>
      <c r="C42" s="106" t="s">
        <v>9</v>
      </c>
      <c r="D42" s="107"/>
      <c r="E42" s="107"/>
      <c r="F42" s="107"/>
      <c r="G42" s="107"/>
      <c r="H42" s="107"/>
      <c r="I42" s="107"/>
      <c r="J42" s="107"/>
      <c r="K42" s="107"/>
      <c r="L42" s="107"/>
      <c r="M42" s="107"/>
      <c r="N42" s="107"/>
      <c r="O42" s="107"/>
      <c r="P42" s="105">
        <f t="shared" si="0"/>
        <v>0</v>
      </c>
      <c r="Q42" s="740"/>
      <c r="R42" s="741"/>
      <c r="S42" s="741"/>
      <c r="T42" s="741"/>
      <c r="U42" s="741"/>
      <c r="V42" s="741"/>
      <c r="W42" s="741"/>
      <c r="X42" s="741"/>
      <c r="Y42" s="741"/>
      <c r="Z42" s="741"/>
      <c r="AA42" s="741"/>
      <c r="AB42" s="741"/>
      <c r="AC42" s="741"/>
      <c r="AD42" s="742"/>
      <c r="AE42" s="101"/>
    </row>
    <row r="43" spans="1:31" ht="28.5" customHeight="1">
      <c r="A43" s="750"/>
      <c r="B43" s="730"/>
      <c r="C43" s="103" t="s">
        <v>10</v>
      </c>
      <c r="D43" s="104"/>
      <c r="E43" s="104"/>
      <c r="F43" s="104"/>
      <c r="G43" s="109"/>
      <c r="H43" s="104"/>
      <c r="I43" s="104"/>
      <c r="J43" s="104"/>
      <c r="K43" s="104"/>
      <c r="L43" s="108"/>
      <c r="M43" s="108"/>
      <c r="N43" s="108"/>
      <c r="O43" s="108"/>
      <c r="P43" s="105">
        <f t="shared" si="0"/>
        <v>0</v>
      </c>
      <c r="Q43" s="746"/>
      <c r="R43" s="747"/>
      <c r="S43" s="747"/>
      <c r="T43" s="747"/>
      <c r="U43" s="747"/>
      <c r="V43" s="747"/>
      <c r="W43" s="747"/>
      <c r="X43" s="747"/>
      <c r="Y43" s="747"/>
      <c r="Z43" s="747"/>
      <c r="AA43" s="747"/>
      <c r="AB43" s="747"/>
      <c r="AC43" s="747"/>
      <c r="AD43" s="748"/>
      <c r="AE43" s="101"/>
    </row>
    <row r="44" spans="1:31" ht="28.5" customHeight="1">
      <c r="A44" s="553"/>
      <c r="B44" s="738"/>
      <c r="C44" s="106" t="s">
        <v>9</v>
      </c>
      <c r="D44" s="107"/>
      <c r="E44" s="107"/>
      <c r="F44" s="107"/>
      <c r="G44" s="107"/>
      <c r="H44" s="107"/>
      <c r="I44" s="107"/>
      <c r="J44" s="107"/>
      <c r="K44" s="107"/>
      <c r="L44" s="107"/>
      <c r="M44" s="107"/>
      <c r="N44" s="107"/>
      <c r="O44" s="107"/>
      <c r="P44" s="105">
        <f t="shared" si="0"/>
        <v>0</v>
      </c>
      <c r="Q44" s="740"/>
      <c r="R44" s="741"/>
      <c r="S44" s="741"/>
      <c r="T44" s="741"/>
      <c r="U44" s="741"/>
      <c r="V44" s="741"/>
      <c r="W44" s="741"/>
      <c r="X44" s="741"/>
      <c r="Y44" s="741"/>
      <c r="Z44" s="741"/>
      <c r="AA44" s="741"/>
      <c r="AB44" s="741"/>
      <c r="AC44" s="741"/>
      <c r="AD44" s="742"/>
      <c r="AE44" s="101"/>
    </row>
    <row r="45" spans="1:31" ht="28.5" customHeight="1" thickBot="1">
      <c r="A45" s="737"/>
      <c r="B45" s="739"/>
      <c r="C45" s="94" t="s">
        <v>10</v>
      </c>
      <c r="D45" s="110"/>
      <c r="E45" s="110"/>
      <c r="F45" s="110"/>
      <c r="G45" s="110"/>
      <c r="H45" s="110"/>
      <c r="I45" s="110"/>
      <c r="J45" s="110"/>
      <c r="K45" s="110"/>
      <c r="L45" s="111"/>
      <c r="M45" s="111"/>
      <c r="N45" s="111"/>
      <c r="O45" s="111"/>
      <c r="P45" s="112">
        <f t="shared" si="0"/>
        <v>0</v>
      </c>
      <c r="Q45" s="743"/>
      <c r="R45" s="744"/>
      <c r="S45" s="744"/>
      <c r="T45" s="744"/>
      <c r="U45" s="744"/>
      <c r="V45" s="744"/>
      <c r="W45" s="744"/>
      <c r="X45" s="744"/>
      <c r="Y45" s="744"/>
      <c r="Z45" s="744"/>
      <c r="AA45" s="744"/>
      <c r="AB45" s="744"/>
      <c r="AC45" s="744"/>
      <c r="AD45" s="745"/>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'Metas 4 PA proyecto'!$C$21:$N$21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AA34 Q34 W34 Q38:AD45">
      <formula1>2000</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xml><?xml version="1.0" encoding="utf-8"?>
<worksheet xmlns="http://schemas.openxmlformats.org/spreadsheetml/2006/main" xmlns:r="http://schemas.openxmlformats.org/officeDocument/2006/relationships">
  <sheetPr>
    <tabColor theme="9"/>
    <pageSetUpPr fitToPage="1"/>
  </sheetPr>
  <dimension ref="A1:AO47"/>
  <sheetViews>
    <sheetView showGridLines="0" tabSelected="1" zoomScale="63" zoomScaleNormal="63" workbookViewId="0" topLeftCell="A1">
      <selection activeCell="A1" sqref="A1:A4"/>
    </sheetView>
  </sheetViews>
  <sheetFormatPr defaultColWidth="11.42187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6"/>
      <c r="Z1" s="406"/>
      <c r="AA1" s="407"/>
      <c r="AB1" s="408" t="s">
        <v>18</v>
      </c>
      <c r="AC1" s="409"/>
      <c r="AD1" s="410"/>
    </row>
    <row r="2" spans="1:30"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2"/>
      <c r="Z2" s="412"/>
      <c r="AA2" s="413"/>
      <c r="AB2" s="414" t="s">
        <v>405</v>
      </c>
      <c r="AC2" s="415"/>
      <c r="AD2" s="416"/>
    </row>
    <row r="3" spans="1:30"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414" t="s">
        <v>404</v>
      </c>
      <c r="AC3" s="415"/>
      <c r="AD3" s="416"/>
    </row>
    <row r="4" spans="1:30" ht="21.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433" t="s">
        <v>176</v>
      </c>
      <c r="AC4" s="434"/>
      <c r="AD4" s="43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5" t="s">
        <v>294</v>
      </c>
      <c r="B7" s="446"/>
      <c r="C7" s="451" t="s">
        <v>42</v>
      </c>
      <c r="D7" s="394" t="s">
        <v>71</v>
      </c>
      <c r="E7" s="454"/>
      <c r="F7" s="454"/>
      <c r="G7" s="454"/>
      <c r="H7" s="395"/>
      <c r="I7" s="388">
        <v>44687</v>
      </c>
      <c r="J7" s="389"/>
      <c r="K7" s="394" t="s">
        <v>67</v>
      </c>
      <c r="L7" s="395"/>
      <c r="M7" s="400" t="s">
        <v>70</v>
      </c>
      <c r="N7" s="401"/>
      <c r="O7" s="423"/>
      <c r="P7" s="424"/>
      <c r="Q7" s="56"/>
      <c r="R7" s="56"/>
      <c r="S7" s="56"/>
      <c r="T7" s="56"/>
      <c r="U7" s="56"/>
      <c r="V7" s="56"/>
      <c r="W7" s="56"/>
      <c r="X7" s="56"/>
      <c r="Y7" s="56"/>
      <c r="Z7" s="57"/>
      <c r="AA7" s="56"/>
      <c r="AB7" s="56"/>
      <c r="AC7" s="62"/>
      <c r="AD7" s="63"/>
    </row>
    <row r="8" spans="1:30" ht="15">
      <c r="A8" s="447"/>
      <c r="B8" s="448"/>
      <c r="C8" s="452"/>
      <c r="D8" s="396"/>
      <c r="E8" s="455"/>
      <c r="F8" s="455"/>
      <c r="G8" s="455"/>
      <c r="H8" s="397"/>
      <c r="I8" s="390"/>
      <c r="J8" s="391"/>
      <c r="K8" s="396"/>
      <c r="L8" s="397"/>
      <c r="M8" s="425" t="s">
        <v>68</v>
      </c>
      <c r="N8" s="426"/>
      <c r="O8" s="427"/>
      <c r="P8" s="428"/>
      <c r="Q8" s="56"/>
      <c r="R8" s="56"/>
      <c r="S8" s="56"/>
      <c r="T8" s="56"/>
      <c r="U8" s="56"/>
      <c r="V8" s="56"/>
      <c r="W8" s="56"/>
      <c r="X8" s="56"/>
      <c r="Y8" s="56"/>
      <c r="Z8" s="57"/>
      <c r="AA8" s="56"/>
      <c r="AB8" s="56"/>
      <c r="AC8" s="62"/>
      <c r="AD8" s="63"/>
    </row>
    <row r="9" spans="1:30" ht="15.75" thickBot="1">
      <c r="A9" s="449"/>
      <c r="B9" s="450"/>
      <c r="C9" s="453"/>
      <c r="D9" s="398"/>
      <c r="E9" s="456"/>
      <c r="F9" s="456"/>
      <c r="G9" s="456"/>
      <c r="H9" s="399"/>
      <c r="I9" s="392"/>
      <c r="J9" s="393"/>
      <c r="K9" s="398"/>
      <c r="L9" s="399"/>
      <c r="M9" s="429" t="s">
        <v>69</v>
      </c>
      <c r="N9" s="430"/>
      <c r="O9" s="431" t="s">
        <v>637</v>
      </c>
      <c r="P9" s="432"/>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94" t="s">
        <v>0</v>
      </c>
      <c r="B11" s="395"/>
      <c r="C11" s="436" t="s">
        <v>413</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ht="15" customHeight="1">
      <c r="A12" s="396"/>
      <c r="B12" s="397"/>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row>
    <row r="13" spans="1:30" ht="15" customHeight="1" thickBot="1">
      <c r="A13" s="398"/>
      <c r="B13" s="399"/>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59" t="s">
        <v>414</v>
      </c>
      <c r="D15" s="460"/>
      <c r="E15" s="460"/>
      <c r="F15" s="460"/>
      <c r="G15" s="460"/>
      <c r="H15" s="460"/>
      <c r="I15" s="460"/>
      <c r="J15" s="460"/>
      <c r="K15" s="461"/>
      <c r="L15" s="462" t="s">
        <v>73</v>
      </c>
      <c r="M15" s="463"/>
      <c r="N15" s="463"/>
      <c r="O15" s="463"/>
      <c r="P15" s="463"/>
      <c r="Q15" s="464"/>
      <c r="R15" s="465" t="s">
        <v>416</v>
      </c>
      <c r="S15" s="466"/>
      <c r="T15" s="466"/>
      <c r="U15" s="466"/>
      <c r="V15" s="466"/>
      <c r="W15" s="466"/>
      <c r="X15" s="467"/>
      <c r="Y15" s="462" t="s">
        <v>72</v>
      </c>
      <c r="Z15" s="464"/>
      <c r="AA15" s="459" t="s">
        <v>418</v>
      </c>
      <c r="AB15" s="460"/>
      <c r="AC15" s="460"/>
      <c r="AD15" s="461"/>
    </row>
    <row r="16" spans="1:30" ht="9" customHeight="1" thickBot="1">
      <c r="A16" s="61"/>
      <c r="B16" s="5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75"/>
      <c r="AD16" s="76"/>
    </row>
    <row r="17" spans="1:30" s="78" customFormat="1" ht="37.5" customHeight="1" thickBot="1">
      <c r="A17" s="457" t="s">
        <v>79</v>
      </c>
      <c r="B17" s="458"/>
      <c r="C17" s="469" t="s">
        <v>415</v>
      </c>
      <c r="D17" s="470"/>
      <c r="E17" s="470"/>
      <c r="F17" s="470"/>
      <c r="G17" s="470"/>
      <c r="H17" s="470"/>
      <c r="I17" s="470"/>
      <c r="J17" s="470"/>
      <c r="K17" s="470"/>
      <c r="L17" s="470"/>
      <c r="M17" s="470"/>
      <c r="N17" s="470"/>
      <c r="O17" s="470"/>
      <c r="P17" s="470"/>
      <c r="Q17" s="471"/>
      <c r="R17" s="472" t="s">
        <v>378</v>
      </c>
      <c r="S17" s="473"/>
      <c r="T17" s="473"/>
      <c r="U17" s="473"/>
      <c r="V17" s="474"/>
      <c r="W17" s="475">
        <v>0.16</v>
      </c>
      <c r="X17" s="476"/>
      <c r="Y17" s="473" t="s">
        <v>15</v>
      </c>
      <c r="Z17" s="473"/>
      <c r="AA17" s="473"/>
      <c r="AB17" s="474"/>
      <c r="AC17" s="477">
        <v>0.21</v>
      </c>
      <c r="AD17" s="47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72" t="s">
        <v>1</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6"/>
      <c r="AF19" s="86"/>
    </row>
    <row r="20" spans="1:32" ht="31.5" customHeight="1" thickBot="1">
      <c r="A20" s="85"/>
      <c r="B20" s="62"/>
      <c r="C20" s="479" t="s">
        <v>380</v>
      </c>
      <c r="D20" s="480"/>
      <c r="E20" s="480"/>
      <c r="F20" s="480"/>
      <c r="G20" s="480"/>
      <c r="H20" s="480"/>
      <c r="I20" s="480"/>
      <c r="J20" s="480"/>
      <c r="K20" s="480"/>
      <c r="L20" s="480"/>
      <c r="M20" s="480"/>
      <c r="N20" s="480"/>
      <c r="O20" s="480"/>
      <c r="P20" s="481"/>
      <c r="Q20" s="482" t="s">
        <v>381</v>
      </c>
      <c r="R20" s="483"/>
      <c r="S20" s="483"/>
      <c r="T20" s="483"/>
      <c r="U20" s="483"/>
      <c r="V20" s="483"/>
      <c r="W20" s="483"/>
      <c r="X20" s="483"/>
      <c r="Y20" s="483"/>
      <c r="Z20" s="483"/>
      <c r="AA20" s="483"/>
      <c r="AB20" s="483"/>
      <c r="AC20" s="483"/>
      <c r="AD20" s="484"/>
      <c r="AE20" s="86"/>
      <c r="AF20" s="86"/>
    </row>
    <row r="21" spans="1:33"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227"/>
      <c r="AG21" s="97"/>
    </row>
    <row r="22" spans="1:33" ht="31.5" customHeight="1">
      <c r="A22" s="485" t="s">
        <v>382</v>
      </c>
      <c r="B22" s="486"/>
      <c r="C22" s="356">
        <f>+SPI!A13</f>
        <v>730135274</v>
      </c>
      <c r="D22" s="357"/>
      <c r="E22" s="357">
        <v>-9000000</v>
      </c>
      <c r="F22" s="196"/>
      <c r="G22" s="196"/>
      <c r="H22" s="196">
        <v>-1</v>
      </c>
      <c r="I22" s="196"/>
      <c r="J22" s="196"/>
      <c r="K22" s="196"/>
      <c r="L22" s="196"/>
      <c r="M22" s="196"/>
      <c r="N22" s="196"/>
      <c r="O22" s="196">
        <f>SUM(C22:N22)</f>
        <v>721135273</v>
      </c>
      <c r="P22" s="199"/>
      <c r="Q22" s="198">
        <v>1198841051</v>
      </c>
      <c r="R22" s="196">
        <v>48178599</v>
      </c>
      <c r="S22" s="196">
        <v>11330000</v>
      </c>
      <c r="T22" s="196">
        <v>924682000</v>
      </c>
      <c r="U22" s="196">
        <f>150294000-48178599</f>
        <v>102115401</v>
      </c>
      <c r="V22" s="196">
        <v>70560000</v>
      </c>
      <c r="W22" s="196">
        <v>45816430</v>
      </c>
      <c r="X22" s="196"/>
      <c r="Y22" s="196"/>
      <c r="Z22" s="196">
        <v>22442167</v>
      </c>
      <c r="AA22" s="196">
        <f>67146500</f>
        <v>67146500</v>
      </c>
      <c r="AB22" s="196"/>
      <c r="AC22" s="196">
        <f>SUM(Q22:AB22)</f>
        <v>2491112148</v>
      </c>
      <c r="AD22" s="203"/>
      <c r="AE22" s="4"/>
      <c r="AF22" s="224"/>
      <c r="AG22" s="97"/>
    </row>
    <row r="23" spans="1:32" ht="31.5" customHeight="1">
      <c r="A23" s="487" t="s">
        <v>383</v>
      </c>
      <c r="B23" s="488"/>
      <c r="C23" s="240">
        <f>+SPI!A13</f>
        <v>730135274</v>
      </c>
      <c r="D23" s="239"/>
      <c r="E23" s="239">
        <v>-9000000</v>
      </c>
      <c r="F23" s="192">
        <f>+SPI!I13</f>
        <v>0</v>
      </c>
      <c r="G23" s="192"/>
      <c r="H23" s="192"/>
      <c r="I23" s="192"/>
      <c r="J23" s="192"/>
      <c r="K23" s="192"/>
      <c r="L23" s="192"/>
      <c r="M23" s="192"/>
      <c r="N23" s="192"/>
      <c r="O23" s="192">
        <f>SUM(C23:N23)</f>
        <v>721135274</v>
      </c>
      <c r="P23" s="213">
        <f>+(D23+E23+F23)/(D22+E22+F22)</f>
        <v>1</v>
      </c>
      <c r="Q23" s="193">
        <v>941933351</v>
      </c>
      <c r="R23" s="239">
        <f>976222464-Q23</f>
        <v>34289113</v>
      </c>
      <c r="S23" s="239">
        <v>-15339000</v>
      </c>
      <c r="T23" s="192">
        <f>+SPI!I4</f>
        <v>0</v>
      </c>
      <c r="U23" s="192"/>
      <c r="V23" s="192"/>
      <c r="W23" s="192"/>
      <c r="X23" s="192"/>
      <c r="Y23" s="192"/>
      <c r="Z23" s="192"/>
      <c r="AA23" s="192"/>
      <c r="AB23" s="192"/>
      <c r="AC23" s="192">
        <f>SUM(Q23:AB23)</f>
        <v>960883464</v>
      </c>
      <c r="AD23" s="370">
        <f>+AC23/(SUM(Q22:T22))</f>
        <v>0.4401601158645593</v>
      </c>
      <c r="AE23" s="4"/>
      <c r="AF23" s="4"/>
    </row>
    <row r="24" spans="1:32" ht="31.5" customHeight="1">
      <c r="A24" s="487" t="s">
        <v>384</v>
      </c>
      <c r="B24" s="488"/>
      <c r="C24" s="240"/>
      <c r="D24" s="239">
        <v>5719066</v>
      </c>
      <c r="E24" s="239"/>
      <c r="F24" s="239">
        <v>311967643</v>
      </c>
      <c r="G24" s="239">
        <v>403448564</v>
      </c>
      <c r="H24" s="239"/>
      <c r="I24" s="239"/>
      <c r="J24" s="239"/>
      <c r="K24" s="239"/>
      <c r="L24" s="239"/>
      <c r="M24" s="239"/>
      <c r="N24" s="239"/>
      <c r="O24" s="192">
        <f>SUM(C24:N24)</f>
        <v>721135273</v>
      </c>
      <c r="P24" s="197"/>
      <c r="Q24" s="240"/>
      <c r="R24" s="239">
        <v>56061548</v>
      </c>
      <c r="S24" s="239">
        <v>148934371</v>
      </c>
      <c r="T24" s="239">
        <v>114645258</v>
      </c>
      <c r="U24" s="239">
        <v>185599258</v>
      </c>
      <c r="V24" s="239">
        <v>1126473758</v>
      </c>
      <c r="W24" s="239">
        <v>196211891</v>
      </c>
      <c r="X24" s="239">
        <v>99355091</v>
      </c>
      <c r="Y24" s="239">
        <v>186362387</v>
      </c>
      <c r="Z24" s="239">
        <v>93520220</v>
      </c>
      <c r="AA24" s="239">
        <v>108489092</v>
      </c>
      <c r="AB24" s="239">
        <v>175459274</v>
      </c>
      <c r="AC24" s="192">
        <f>SUM(Q24:AB24)</f>
        <v>2491112148</v>
      </c>
      <c r="AD24" s="370"/>
      <c r="AE24" s="4"/>
      <c r="AF24" s="4"/>
    </row>
    <row r="25" spans="1:32" ht="31.5" customHeight="1" thickBot="1">
      <c r="A25" s="489" t="s">
        <v>385</v>
      </c>
      <c r="B25" s="490"/>
      <c r="C25" s="358">
        <f>+SPI!D13</f>
        <v>3219066</v>
      </c>
      <c r="D25" s="315">
        <f>+SPI!F13</f>
        <v>0</v>
      </c>
      <c r="E25" s="315">
        <f>+SPI!H13</f>
        <v>290657824</v>
      </c>
      <c r="F25" s="195">
        <f>+SPI!J13</f>
        <v>2385200</v>
      </c>
      <c r="G25" s="195"/>
      <c r="H25" s="195"/>
      <c r="I25" s="195"/>
      <c r="J25" s="195"/>
      <c r="K25" s="195"/>
      <c r="L25" s="195"/>
      <c r="M25" s="195"/>
      <c r="N25" s="195"/>
      <c r="O25" s="195">
        <f>SUM(C25:N25)</f>
        <v>296262090</v>
      </c>
      <c r="P25" s="200">
        <f>+O25/(C24+D24+E24+F24)</f>
        <v>0.9325605434755535</v>
      </c>
      <c r="Q25" s="194"/>
      <c r="R25" s="315">
        <v>49316559</v>
      </c>
      <c r="S25" s="315">
        <v>123958239</v>
      </c>
      <c r="T25" s="195">
        <f>+SPI!J4</f>
        <v>87300794</v>
      </c>
      <c r="U25" s="195"/>
      <c r="V25" s="195"/>
      <c r="W25" s="195"/>
      <c r="X25" s="195"/>
      <c r="Y25" s="195"/>
      <c r="Z25" s="195"/>
      <c r="AA25" s="195"/>
      <c r="AB25" s="195"/>
      <c r="AC25" s="195">
        <f>SUM(Q25:AB25)</f>
        <v>260575592</v>
      </c>
      <c r="AD25" s="371">
        <f>AC25/(Q24+R24+S24+T24)</f>
        <v>0.8152128409913846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491" t="s">
        <v>76</v>
      </c>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4"/>
    </row>
    <row r="28" spans="1:30" ht="15" customHeight="1">
      <c r="A28" s="495" t="s">
        <v>190</v>
      </c>
      <c r="B28" s="497" t="s">
        <v>6</v>
      </c>
      <c r="C28" s="498"/>
      <c r="D28" s="488" t="s">
        <v>402</v>
      </c>
      <c r="E28" s="501"/>
      <c r="F28" s="501"/>
      <c r="G28" s="501"/>
      <c r="H28" s="501"/>
      <c r="I28" s="501"/>
      <c r="J28" s="501"/>
      <c r="K28" s="501"/>
      <c r="L28" s="501"/>
      <c r="M28" s="501"/>
      <c r="N28" s="501"/>
      <c r="O28" s="502"/>
      <c r="P28" s="503" t="s">
        <v>8</v>
      </c>
      <c r="Q28" s="503" t="s">
        <v>84</v>
      </c>
      <c r="R28" s="503"/>
      <c r="S28" s="503"/>
      <c r="T28" s="503"/>
      <c r="U28" s="503"/>
      <c r="V28" s="503"/>
      <c r="W28" s="503"/>
      <c r="X28" s="503"/>
      <c r="Y28" s="503"/>
      <c r="Z28" s="503"/>
      <c r="AA28" s="503"/>
      <c r="AB28" s="503"/>
      <c r="AC28" s="503"/>
      <c r="AD28" s="504"/>
    </row>
    <row r="29" spans="1:30" ht="27" customHeight="1">
      <c r="A29" s="496"/>
      <c r="B29" s="499"/>
      <c r="C29" s="500"/>
      <c r="D29" s="215" t="s">
        <v>39</v>
      </c>
      <c r="E29" s="215" t="s">
        <v>40</v>
      </c>
      <c r="F29" s="215" t="s">
        <v>41</v>
      </c>
      <c r="G29" s="215" t="s">
        <v>42</v>
      </c>
      <c r="H29" s="215" t="s">
        <v>43</v>
      </c>
      <c r="I29" s="215" t="s">
        <v>44</v>
      </c>
      <c r="J29" s="215" t="s">
        <v>45</v>
      </c>
      <c r="K29" s="215" t="s">
        <v>46</v>
      </c>
      <c r="L29" s="215" t="s">
        <v>47</v>
      </c>
      <c r="M29" s="215" t="s">
        <v>48</v>
      </c>
      <c r="N29" s="215" t="s">
        <v>49</v>
      </c>
      <c r="O29" s="215" t="s">
        <v>50</v>
      </c>
      <c r="P29" s="502"/>
      <c r="Q29" s="503"/>
      <c r="R29" s="503"/>
      <c r="S29" s="503"/>
      <c r="T29" s="503"/>
      <c r="U29" s="503"/>
      <c r="V29" s="503"/>
      <c r="W29" s="503"/>
      <c r="X29" s="503"/>
      <c r="Y29" s="503"/>
      <c r="Z29" s="503"/>
      <c r="AA29" s="503"/>
      <c r="AB29" s="503"/>
      <c r="AC29" s="503"/>
      <c r="AD29" s="504"/>
    </row>
    <row r="30" spans="1:30" ht="61.5" customHeight="1" thickBot="1">
      <c r="A30" s="219" t="str">
        <f>C17</f>
        <v>Avanzar en el 80% en las políticas de Gobierno Digital y Seguridad Digital contenidas en la Dimensión Gestión con valores para Resultados</v>
      </c>
      <c r="B30" s="505" t="s">
        <v>412</v>
      </c>
      <c r="C30" s="506"/>
      <c r="D30" s="92" t="s">
        <v>412</v>
      </c>
      <c r="E30" s="92" t="s">
        <v>412</v>
      </c>
      <c r="F30" s="92" t="s">
        <v>412</v>
      </c>
      <c r="G30" s="92" t="s">
        <v>412</v>
      </c>
      <c r="H30" s="92" t="s">
        <v>412</v>
      </c>
      <c r="I30" s="92" t="s">
        <v>412</v>
      </c>
      <c r="J30" s="92" t="s">
        <v>412</v>
      </c>
      <c r="K30" s="92" t="s">
        <v>412</v>
      </c>
      <c r="L30" s="92" t="s">
        <v>412</v>
      </c>
      <c r="M30" s="92" t="s">
        <v>412</v>
      </c>
      <c r="N30" s="92" t="s">
        <v>412</v>
      </c>
      <c r="O30" s="92" t="s">
        <v>412</v>
      </c>
      <c r="P30" s="89">
        <f>SUM(D30:O30)</f>
        <v>0</v>
      </c>
      <c r="Q30" s="507"/>
      <c r="R30" s="507"/>
      <c r="S30" s="507"/>
      <c r="T30" s="507"/>
      <c r="U30" s="507"/>
      <c r="V30" s="507"/>
      <c r="W30" s="507"/>
      <c r="X30" s="507"/>
      <c r="Y30" s="507"/>
      <c r="Z30" s="507"/>
      <c r="AA30" s="507"/>
      <c r="AB30" s="507"/>
      <c r="AC30" s="507"/>
      <c r="AD30" s="508"/>
    </row>
    <row r="31" spans="1:30" ht="45" customHeight="1">
      <c r="A31" s="509" t="s">
        <v>293</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row>
    <row r="32" spans="1:41" ht="22.5" customHeight="1">
      <c r="A32" s="487" t="s">
        <v>191</v>
      </c>
      <c r="B32" s="503" t="s">
        <v>62</v>
      </c>
      <c r="C32" s="503" t="s">
        <v>6</v>
      </c>
      <c r="D32" s="503" t="s">
        <v>60</v>
      </c>
      <c r="E32" s="503"/>
      <c r="F32" s="503"/>
      <c r="G32" s="503"/>
      <c r="H32" s="503"/>
      <c r="I32" s="503"/>
      <c r="J32" s="503"/>
      <c r="K32" s="503"/>
      <c r="L32" s="503"/>
      <c r="M32" s="503"/>
      <c r="N32" s="503"/>
      <c r="O32" s="503"/>
      <c r="P32" s="503"/>
      <c r="Q32" s="503" t="s">
        <v>85</v>
      </c>
      <c r="R32" s="503"/>
      <c r="S32" s="503"/>
      <c r="T32" s="503"/>
      <c r="U32" s="503"/>
      <c r="V32" s="503"/>
      <c r="W32" s="503"/>
      <c r="X32" s="503"/>
      <c r="Y32" s="503"/>
      <c r="Z32" s="503"/>
      <c r="AA32" s="503"/>
      <c r="AB32" s="503"/>
      <c r="AC32" s="503"/>
      <c r="AD32" s="504"/>
      <c r="AG32" s="90"/>
      <c r="AH32" s="90"/>
      <c r="AI32" s="90"/>
      <c r="AJ32" s="90"/>
      <c r="AK32" s="90"/>
      <c r="AL32" s="90"/>
      <c r="AM32" s="90"/>
      <c r="AN32" s="90"/>
      <c r="AO32" s="90"/>
    </row>
    <row r="33" spans="1:41" ht="22.5" customHeight="1">
      <c r="A33" s="487"/>
      <c r="B33" s="503"/>
      <c r="C33" s="512"/>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499" t="s">
        <v>80</v>
      </c>
      <c r="R33" s="513"/>
      <c r="S33" s="513"/>
      <c r="T33" s="513"/>
      <c r="U33" s="513"/>
      <c r="V33" s="500"/>
      <c r="W33" s="499" t="s">
        <v>81</v>
      </c>
      <c r="X33" s="513"/>
      <c r="Y33" s="513"/>
      <c r="Z33" s="500"/>
      <c r="AA33" s="499" t="s">
        <v>82</v>
      </c>
      <c r="AB33" s="513"/>
      <c r="AC33" s="513"/>
      <c r="AD33" s="514"/>
      <c r="AG33" s="90"/>
      <c r="AH33" s="90"/>
      <c r="AI33" s="90"/>
      <c r="AJ33" s="90"/>
      <c r="AK33" s="90"/>
      <c r="AL33" s="90"/>
      <c r="AM33" s="90"/>
      <c r="AN33" s="90"/>
      <c r="AO33" s="90"/>
    </row>
    <row r="34" spans="1:41" ht="111" customHeight="1">
      <c r="A34" s="515" t="str">
        <f>A30</f>
        <v>Avanzar en el 80% en las políticas de Gobierno Digital y Seguridad Digital contenidas en la Dimensión Gestión con valores para Resultados</v>
      </c>
      <c r="B34" s="517">
        <f>+AC17</f>
        <v>0.21</v>
      </c>
      <c r="C34" s="93" t="s">
        <v>9</v>
      </c>
      <c r="D34" s="372">
        <f>((D38*($B$38/$B$34))+(D40*($B$40/$B$34))+(D42*($B$42/$B$34)))*$P$34</f>
        <v>0.0128</v>
      </c>
      <c r="E34" s="372">
        <f aca="true" t="shared" si="0" ref="E34:O34">((E38*($B$38/$B$34))+(E40*($B$40/$B$34))+(E42*($B$42/$B$34)))*$P$34</f>
        <v>0.0128</v>
      </c>
      <c r="F34" s="372">
        <f t="shared" si="0"/>
        <v>0.0144</v>
      </c>
      <c r="G34" s="372">
        <f t="shared" si="0"/>
        <v>0.0128</v>
      </c>
      <c r="H34" s="178">
        <f t="shared" si="0"/>
        <v>0.0128</v>
      </c>
      <c r="I34" s="178">
        <f t="shared" si="0"/>
        <v>0.0144</v>
      </c>
      <c r="J34" s="178">
        <f t="shared" si="0"/>
        <v>0.0128</v>
      </c>
      <c r="K34" s="178">
        <f t="shared" si="0"/>
        <v>0.0128</v>
      </c>
      <c r="L34" s="178">
        <f t="shared" si="0"/>
        <v>0.0144</v>
      </c>
      <c r="M34" s="178">
        <f t="shared" si="0"/>
        <v>0.0128</v>
      </c>
      <c r="N34" s="178">
        <f t="shared" si="0"/>
        <v>0.0128</v>
      </c>
      <c r="O34" s="178">
        <f t="shared" si="0"/>
        <v>0.0144</v>
      </c>
      <c r="P34" s="178">
        <v>0.16</v>
      </c>
      <c r="Q34" s="519" t="s">
        <v>790</v>
      </c>
      <c r="R34" s="520"/>
      <c r="S34" s="520"/>
      <c r="T34" s="520"/>
      <c r="U34" s="520"/>
      <c r="V34" s="521"/>
      <c r="W34" s="525" t="s">
        <v>852</v>
      </c>
      <c r="X34" s="526"/>
      <c r="Y34" s="526"/>
      <c r="Z34" s="527"/>
      <c r="AA34" s="531" t="s">
        <v>853</v>
      </c>
      <c r="AB34" s="532"/>
      <c r="AC34" s="532"/>
      <c r="AD34" s="533"/>
      <c r="AG34" s="90"/>
      <c r="AH34" s="90"/>
      <c r="AI34" s="90"/>
      <c r="AJ34" s="90"/>
      <c r="AK34" s="90"/>
      <c r="AL34" s="90"/>
      <c r="AM34" s="90"/>
      <c r="AN34" s="90"/>
      <c r="AO34" s="90"/>
    </row>
    <row r="35" spans="1:41" ht="111" customHeight="1" thickBot="1">
      <c r="A35" s="516"/>
      <c r="B35" s="518"/>
      <c r="C35" s="94" t="s">
        <v>10</v>
      </c>
      <c r="D35" s="373">
        <f>((D39*($B$38/$B$34))+(D41*($B$40/$B$34))+(D43*($B$42/$B$34)))*$P$34</f>
        <v>0.011885714285714286</v>
      </c>
      <c r="E35" s="373">
        <f>((E39*($B$38/$B$34))+(E41*($B$40/$B$34))+(E43*($B$42/$B$34)))*$P$34</f>
        <v>0.010209523809523809</v>
      </c>
      <c r="F35" s="373">
        <f>((F39*($B$38/$B$34))+(F41*($B$40/$B$34))+(F43*($B$42/$B$34)))*$P$34</f>
        <v>0.0144</v>
      </c>
      <c r="G35" s="369">
        <f>((G39*($B$38/$B$34))+(G41*($B$40/$B$34))+(G43*($B$42/$B$34)))*$P$34</f>
        <v>0.014095238095238095</v>
      </c>
      <c r="H35" s="96"/>
      <c r="I35" s="96"/>
      <c r="J35" s="96"/>
      <c r="K35" s="96"/>
      <c r="L35" s="96"/>
      <c r="M35" s="96"/>
      <c r="N35" s="96"/>
      <c r="O35" s="96"/>
      <c r="P35" s="179">
        <f>SUM(D35:O35)</f>
        <v>0.050590476190476186</v>
      </c>
      <c r="Q35" s="522"/>
      <c r="R35" s="523"/>
      <c r="S35" s="523"/>
      <c r="T35" s="523"/>
      <c r="U35" s="523"/>
      <c r="V35" s="524"/>
      <c r="W35" s="528"/>
      <c r="X35" s="529"/>
      <c r="Y35" s="529"/>
      <c r="Z35" s="530"/>
      <c r="AA35" s="534"/>
      <c r="AB35" s="535"/>
      <c r="AC35" s="535"/>
      <c r="AD35" s="536"/>
      <c r="AE35" s="50"/>
      <c r="AF35" s="97"/>
      <c r="AG35" s="90"/>
      <c r="AH35" s="90"/>
      <c r="AI35" s="90"/>
      <c r="AJ35" s="90"/>
      <c r="AK35" s="90"/>
      <c r="AL35" s="90"/>
      <c r="AM35" s="90"/>
      <c r="AN35" s="90"/>
      <c r="AO35" s="90"/>
    </row>
    <row r="36" spans="1:41" ht="25.5" customHeight="1">
      <c r="A36" s="485" t="s">
        <v>192</v>
      </c>
      <c r="B36" s="537" t="s">
        <v>61</v>
      </c>
      <c r="C36" s="539" t="s">
        <v>11</v>
      </c>
      <c r="D36" s="539"/>
      <c r="E36" s="539"/>
      <c r="F36" s="539"/>
      <c r="G36" s="539"/>
      <c r="H36" s="539"/>
      <c r="I36" s="539"/>
      <c r="J36" s="539"/>
      <c r="K36" s="539"/>
      <c r="L36" s="539"/>
      <c r="M36" s="539"/>
      <c r="N36" s="539"/>
      <c r="O36" s="539"/>
      <c r="P36" s="539"/>
      <c r="Q36" s="486" t="s">
        <v>78</v>
      </c>
      <c r="R36" s="540"/>
      <c r="S36" s="540"/>
      <c r="T36" s="540"/>
      <c r="U36" s="540"/>
      <c r="V36" s="540"/>
      <c r="W36" s="540"/>
      <c r="X36" s="540"/>
      <c r="Y36" s="540"/>
      <c r="Z36" s="540"/>
      <c r="AA36" s="540"/>
      <c r="AB36" s="540"/>
      <c r="AC36" s="540"/>
      <c r="AD36" s="541"/>
      <c r="AG36" s="90"/>
      <c r="AH36" s="90"/>
      <c r="AI36" s="90"/>
      <c r="AJ36" s="90"/>
      <c r="AK36" s="90"/>
      <c r="AL36" s="90"/>
      <c r="AM36" s="90"/>
      <c r="AN36" s="90"/>
      <c r="AO36" s="90"/>
    </row>
    <row r="37" spans="1:41" ht="25.5" customHeight="1">
      <c r="A37" s="487"/>
      <c r="B37" s="538"/>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488" t="s">
        <v>83</v>
      </c>
      <c r="R37" s="501"/>
      <c r="S37" s="501"/>
      <c r="T37" s="501"/>
      <c r="U37" s="501"/>
      <c r="V37" s="501"/>
      <c r="W37" s="501"/>
      <c r="X37" s="501"/>
      <c r="Y37" s="501"/>
      <c r="Z37" s="501"/>
      <c r="AA37" s="501"/>
      <c r="AB37" s="501"/>
      <c r="AC37" s="501"/>
      <c r="AD37" s="542"/>
      <c r="AG37" s="98"/>
      <c r="AH37" s="98"/>
      <c r="AI37" s="98"/>
      <c r="AJ37" s="98"/>
      <c r="AK37" s="98"/>
      <c r="AL37" s="98"/>
      <c r="AM37" s="98"/>
      <c r="AN37" s="98"/>
      <c r="AO37" s="98"/>
    </row>
    <row r="38" spans="1:41" ht="111" customHeight="1">
      <c r="A38" s="543" t="s">
        <v>426</v>
      </c>
      <c r="B38" s="545">
        <v>0.04</v>
      </c>
      <c r="C38" s="93" t="s">
        <v>9</v>
      </c>
      <c r="D38" s="99">
        <v>0.08</v>
      </c>
      <c r="E38" s="99">
        <v>0.08</v>
      </c>
      <c r="F38" s="99">
        <v>0.09</v>
      </c>
      <c r="G38" s="99">
        <v>0.08</v>
      </c>
      <c r="H38" s="99">
        <v>0.08</v>
      </c>
      <c r="I38" s="99">
        <v>0.09</v>
      </c>
      <c r="J38" s="99">
        <v>0.08</v>
      </c>
      <c r="K38" s="99">
        <v>0.08</v>
      </c>
      <c r="L38" s="99">
        <v>0.09</v>
      </c>
      <c r="M38" s="99">
        <v>0.08</v>
      </c>
      <c r="N38" s="99">
        <v>0.08</v>
      </c>
      <c r="O38" s="99">
        <v>0.09</v>
      </c>
      <c r="P38" s="100">
        <f aca="true" t="shared" si="1" ref="P38:P43">SUM(D38:O38)</f>
        <v>0.9999999999999998</v>
      </c>
      <c r="Q38" s="547" t="s">
        <v>791</v>
      </c>
      <c r="R38" s="548"/>
      <c r="S38" s="548"/>
      <c r="T38" s="548"/>
      <c r="U38" s="548"/>
      <c r="V38" s="548"/>
      <c r="W38" s="548"/>
      <c r="X38" s="548"/>
      <c r="Y38" s="548"/>
      <c r="Z38" s="548"/>
      <c r="AA38" s="548"/>
      <c r="AB38" s="548"/>
      <c r="AC38" s="548"/>
      <c r="AD38" s="549"/>
      <c r="AE38" s="101"/>
      <c r="AG38" s="102"/>
      <c r="AH38" s="102"/>
      <c r="AI38" s="102"/>
      <c r="AJ38" s="102"/>
      <c r="AK38" s="102"/>
      <c r="AL38" s="102"/>
      <c r="AM38" s="102"/>
      <c r="AN38" s="102"/>
      <c r="AO38" s="102"/>
    </row>
    <row r="39" spans="1:31" ht="111" customHeight="1">
      <c r="A39" s="544"/>
      <c r="B39" s="546"/>
      <c r="C39" s="103" t="s">
        <v>10</v>
      </c>
      <c r="D39" s="104">
        <v>0.05</v>
      </c>
      <c r="E39" s="104">
        <v>0.08</v>
      </c>
      <c r="F39" s="104">
        <v>0.09</v>
      </c>
      <c r="G39" s="104">
        <v>0.08</v>
      </c>
      <c r="H39" s="104"/>
      <c r="I39" s="104"/>
      <c r="J39" s="104"/>
      <c r="K39" s="104"/>
      <c r="L39" s="104"/>
      <c r="M39" s="104"/>
      <c r="N39" s="104"/>
      <c r="O39" s="104"/>
      <c r="P39" s="105">
        <f t="shared" si="1"/>
        <v>0.3</v>
      </c>
      <c r="Q39" s="550"/>
      <c r="R39" s="551"/>
      <c r="S39" s="551"/>
      <c r="T39" s="551"/>
      <c r="U39" s="551"/>
      <c r="V39" s="551"/>
      <c r="W39" s="551"/>
      <c r="X39" s="551"/>
      <c r="Y39" s="551"/>
      <c r="Z39" s="551"/>
      <c r="AA39" s="551"/>
      <c r="AB39" s="551"/>
      <c r="AC39" s="551"/>
      <c r="AD39" s="552"/>
      <c r="AE39" s="101"/>
    </row>
    <row r="40" spans="1:31" ht="111" customHeight="1">
      <c r="A40" s="553" t="s">
        <v>427</v>
      </c>
      <c r="B40" s="555">
        <v>0.12</v>
      </c>
      <c r="C40" s="106" t="s">
        <v>9</v>
      </c>
      <c r="D40" s="107">
        <v>0.08</v>
      </c>
      <c r="E40" s="107">
        <v>0.08</v>
      </c>
      <c r="F40" s="107">
        <v>0.09</v>
      </c>
      <c r="G40" s="107">
        <v>0.08</v>
      </c>
      <c r="H40" s="107">
        <v>0.08</v>
      </c>
      <c r="I40" s="107">
        <v>0.09</v>
      </c>
      <c r="J40" s="107">
        <v>0.08</v>
      </c>
      <c r="K40" s="107">
        <v>0.08</v>
      </c>
      <c r="L40" s="107">
        <v>0.09</v>
      </c>
      <c r="M40" s="107">
        <v>0.08</v>
      </c>
      <c r="N40" s="107">
        <v>0.08</v>
      </c>
      <c r="O40" s="107">
        <v>0.09</v>
      </c>
      <c r="P40" s="105">
        <f t="shared" si="1"/>
        <v>0.9999999999999998</v>
      </c>
      <c r="Q40" s="556" t="s">
        <v>851</v>
      </c>
      <c r="R40" s="548"/>
      <c r="S40" s="548"/>
      <c r="T40" s="548"/>
      <c r="U40" s="548"/>
      <c r="V40" s="548"/>
      <c r="W40" s="548"/>
      <c r="X40" s="548"/>
      <c r="Y40" s="548"/>
      <c r="Z40" s="548"/>
      <c r="AA40" s="548"/>
      <c r="AB40" s="548"/>
      <c r="AC40" s="548"/>
      <c r="AD40" s="549"/>
      <c r="AE40" s="101"/>
    </row>
    <row r="41" spans="1:31" ht="111" customHeight="1">
      <c r="A41" s="554"/>
      <c r="B41" s="546"/>
      <c r="C41" s="103" t="s">
        <v>10</v>
      </c>
      <c r="D41" s="104">
        <v>0.08</v>
      </c>
      <c r="E41" s="104">
        <v>0.06</v>
      </c>
      <c r="F41" s="104">
        <v>0.09</v>
      </c>
      <c r="G41" s="104">
        <v>0.09</v>
      </c>
      <c r="H41" s="104"/>
      <c r="I41" s="104"/>
      <c r="J41" s="104"/>
      <c r="K41" s="104"/>
      <c r="L41" s="108"/>
      <c r="M41" s="108"/>
      <c r="N41" s="108"/>
      <c r="O41" s="108"/>
      <c r="P41" s="105">
        <f t="shared" si="1"/>
        <v>0.32</v>
      </c>
      <c r="Q41" s="557"/>
      <c r="R41" s="558"/>
      <c r="S41" s="558"/>
      <c r="T41" s="558"/>
      <c r="U41" s="558"/>
      <c r="V41" s="558"/>
      <c r="W41" s="558"/>
      <c r="X41" s="558"/>
      <c r="Y41" s="558"/>
      <c r="Z41" s="558"/>
      <c r="AA41" s="558"/>
      <c r="AB41" s="558"/>
      <c r="AC41" s="558"/>
      <c r="AD41" s="559"/>
      <c r="AE41" s="101"/>
    </row>
    <row r="42" spans="1:31" ht="111" customHeight="1">
      <c r="A42" s="560" t="s">
        <v>428</v>
      </c>
      <c r="B42" s="555">
        <v>0.05</v>
      </c>
      <c r="C42" s="106" t="s">
        <v>9</v>
      </c>
      <c r="D42" s="107">
        <v>0.08</v>
      </c>
      <c r="E42" s="107">
        <v>0.08</v>
      </c>
      <c r="F42" s="107">
        <v>0.09</v>
      </c>
      <c r="G42" s="107">
        <v>0.08</v>
      </c>
      <c r="H42" s="107">
        <v>0.08</v>
      </c>
      <c r="I42" s="107">
        <v>0.09</v>
      </c>
      <c r="J42" s="107">
        <v>0.08</v>
      </c>
      <c r="K42" s="107">
        <v>0.08</v>
      </c>
      <c r="L42" s="107">
        <v>0.09</v>
      </c>
      <c r="M42" s="107">
        <v>0.08</v>
      </c>
      <c r="N42" s="107">
        <v>0.08</v>
      </c>
      <c r="O42" s="107">
        <v>0.09</v>
      </c>
      <c r="P42" s="105">
        <f t="shared" si="1"/>
        <v>0.9999999999999998</v>
      </c>
      <c r="Q42" s="547" t="s">
        <v>792</v>
      </c>
      <c r="R42" s="548"/>
      <c r="S42" s="548"/>
      <c r="T42" s="548"/>
      <c r="U42" s="548"/>
      <c r="V42" s="548"/>
      <c r="W42" s="548"/>
      <c r="X42" s="548"/>
      <c r="Y42" s="548"/>
      <c r="Z42" s="548"/>
      <c r="AA42" s="548"/>
      <c r="AB42" s="548"/>
      <c r="AC42" s="548"/>
      <c r="AD42" s="549"/>
      <c r="AE42" s="101"/>
    </row>
    <row r="43" spans="1:31" ht="111" customHeight="1">
      <c r="A43" s="561"/>
      <c r="B43" s="546"/>
      <c r="C43" s="103" t="s">
        <v>10</v>
      </c>
      <c r="D43" s="104">
        <v>0.08</v>
      </c>
      <c r="E43" s="104">
        <v>0.06</v>
      </c>
      <c r="F43" s="104">
        <v>0.09</v>
      </c>
      <c r="G43" s="104">
        <v>0.09</v>
      </c>
      <c r="H43" s="104"/>
      <c r="I43" s="104"/>
      <c r="J43" s="104"/>
      <c r="K43" s="104"/>
      <c r="L43" s="108"/>
      <c r="M43" s="108"/>
      <c r="N43" s="108"/>
      <c r="O43" s="108"/>
      <c r="P43" s="105">
        <f t="shared" si="1"/>
        <v>0.32</v>
      </c>
      <c r="Q43" s="557"/>
      <c r="R43" s="558"/>
      <c r="S43" s="558"/>
      <c r="T43" s="558"/>
      <c r="U43" s="558"/>
      <c r="V43" s="558"/>
      <c r="W43" s="558"/>
      <c r="X43" s="558"/>
      <c r="Y43" s="558"/>
      <c r="Z43" s="558"/>
      <c r="AA43" s="558"/>
      <c r="AB43" s="558"/>
      <c r="AC43" s="558"/>
      <c r="AD43" s="559"/>
      <c r="AE43" s="101"/>
    </row>
    <row r="44" ht="15">
      <c r="A44" s="52" t="s">
        <v>295</v>
      </c>
    </row>
    <row r="47" ht="15">
      <c r="P47" s="237"/>
    </row>
  </sheetData>
  <sheetProtection/>
  <mergeCells count="77">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list" allowBlank="1" showInputMessage="1" showErrorMessage="1" sqref="C7:C9">
      <formula1>'Meta 1'!$C$21:$N$21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3 Q34 AA34 W34">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20.xml><?xml version="1.0" encoding="utf-8"?>
<worksheet xmlns="http://schemas.openxmlformats.org/spreadsheetml/2006/main" xmlns:r="http://schemas.openxmlformats.org/officeDocument/2006/relationships">
  <sheetPr>
    <tabColor theme="7" tint="0.39998000860214233"/>
    <pageSetUpPr fitToPage="1"/>
  </sheetPr>
  <dimension ref="A1:AO46"/>
  <sheetViews>
    <sheetView showGridLines="0" zoomScale="75" zoomScaleNormal="75" workbookViewId="0" topLeftCell="A23">
      <selection activeCell="A31" sqref="A31:AD31"/>
    </sheetView>
  </sheetViews>
  <sheetFormatPr defaultColWidth="11.42187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6"/>
      <c r="Z1" s="406"/>
      <c r="AA1" s="407"/>
      <c r="AB1" s="408" t="s">
        <v>18</v>
      </c>
      <c r="AC1" s="409"/>
      <c r="AD1" s="410"/>
    </row>
    <row r="2" spans="1:30"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2"/>
      <c r="Z2" s="412"/>
      <c r="AA2" s="413"/>
      <c r="AB2" s="414" t="s">
        <v>405</v>
      </c>
      <c r="AC2" s="415"/>
      <c r="AD2" s="416"/>
    </row>
    <row r="3" spans="1:30"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414" t="s">
        <v>404</v>
      </c>
      <c r="AC3" s="415"/>
      <c r="AD3" s="416"/>
    </row>
    <row r="4" spans="1:30" ht="21.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433" t="s">
        <v>176</v>
      </c>
      <c r="AC4" s="434"/>
      <c r="AD4" s="43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5" t="s">
        <v>294</v>
      </c>
      <c r="B7" s="446"/>
      <c r="C7" s="451"/>
      <c r="D7" s="394" t="s">
        <v>71</v>
      </c>
      <c r="E7" s="454"/>
      <c r="F7" s="454"/>
      <c r="G7" s="454"/>
      <c r="H7" s="395"/>
      <c r="I7" s="388">
        <v>44575</v>
      </c>
      <c r="J7" s="389"/>
      <c r="K7" s="394" t="s">
        <v>67</v>
      </c>
      <c r="L7" s="395"/>
      <c r="M7" s="400" t="s">
        <v>70</v>
      </c>
      <c r="N7" s="401"/>
      <c r="O7" s="423" t="s">
        <v>408</v>
      </c>
      <c r="P7" s="424"/>
      <c r="Q7" s="56"/>
      <c r="R7" s="56"/>
      <c r="S7" s="56"/>
      <c r="T7" s="56"/>
      <c r="U7" s="56"/>
      <c r="V7" s="56"/>
      <c r="W7" s="56"/>
      <c r="X7" s="56"/>
      <c r="Y7" s="56"/>
      <c r="Z7" s="57"/>
      <c r="AA7" s="56"/>
      <c r="AB7" s="56"/>
      <c r="AC7" s="62"/>
      <c r="AD7" s="63"/>
    </row>
    <row r="8" spans="1:30" ht="15">
      <c r="A8" s="447"/>
      <c r="B8" s="448"/>
      <c r="C8" s="452"/>
      <c r="D8" s="396"/>
      <c r="E8" s="455"/>
      <c r="F8" s="455"/>
      <c r="G8" s="455"/>
      <c r="H8" s="397"/>
      <c r="I8" s="390"/>
      <c r="J8" s="391"/>
      <c r="K8" s="396"/>
      <c r="L8" s="397"/>
      <c r="M8" s="425" t="s">
        <v>68</v>
      </c>
      <c r="N8" s="426"/>
      <c r="O8" s="427"/>
      <c r="P8" s="428"/>
      <c r="Q8" s="56"/>
      <c r="R8" s="56"/>
      <c r="S8" s="56"/>
      <c r="T8" s="56"/>
      <c r="U8" s="56"/>
      <c r="V8" s="56"/>
      <c r="W8" s="56"/>
      <c r="X8" s="56"/>
      <c r="Y8" s="56"/>
      <c r="Z8" s="57"/>
      <c r="AA8" s="56"/>
      <c r="AB8" s="56"/>
      <c r="AC8" s="62"/>
      <c r="AD8" s="63"/>
    </row>
    <row r="9" spans="1:30" ht="15.75" thickBot="1">
      <c r="A9" s="449"/>
      <c r="B9" s="450"/>
      <c r="C9" s="453"/>
      <c r="D9" s="398"/>
      <c r="E9" s="456"/>
      <c r="F9" s="456"/>
      <c r="G9" s="456"/>
      <c r="H9" s="399"/>
      <c r="I9" s="392"/>
      <c r="J9" s="393"/>
      <c r="K9" s="398"/>
      <c r="L9" s="399"/>
      <c r="M9" s="429" t="s">
        <v>69</v>
      </c>
      <c r="N9" s="430"/>
      <c r="O9" s="431"/>
      <c r="P9" s="432"/>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94" t="s">
        <v>0</v>
      </c>
      <c r="B11" s="395"/>
      <c r="C11" s="436"/>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ht="15" customHeight="1">
      <c r="A12" s="396"/>
      <c r="B12" s="397"/>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row>
    <row r="13" spans="1:30" ht="15" customHeight="1" thickBot="1">
      <c r="A13" s="398"/>
      <c r="B13" s="399"/>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59"/>
      <c r="D15" s="460"/>
      <c r="E15" s="460"/>
      <c r="F15" s="460"/>
      <c r="G15" s="460"/>
      <c r="H15" s="460"/>
      <c r="I15" s="460"/>
      <c r="J15" s="460"/>
      <c r="K15" s="461"/>
      <c r="L15" s="462" t="s">
        <v>73</v>
      </c>
      <c r="M15" s="463"/>
      <c r="N15" s="463"/>
      <c r="O15" s="463"/>
      <c r="P15" s="463"/>
      <c r="Q15" s="464"/>
      <c r="R15" s="465"/>
      <c r="S15" s="466"/>
      <c r="T15" s="466"/>
      <c r="U15" s="466"/>
      <c r="V15" s="466"/>
      <c r="W15" s="466"/>
      <c r="X15" s="467"/>
      <c r="Y15" s="462" t="s">
        <v>72</v>
      </c>
      <c r="Z15" s="464"/>
      <c r="AA15" s="459"/>
      <c r="AB15" s="460"/>
      <c r="AC15" s="460"/>
      <c r="AD15" s="461"/>
    </row>
    <row r="16" spans="1:30" ht="9" customHeight="1" thickBot="1">
      <c r="A16" s="61"/>
      <c r="B16" s="5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75"/>
      <c r="AD16" s="76"/>
    </row>
    <row r="17" spans="1:30" s="78" customFormat="1" ht="37.5" customHeight="1" thickBot="1">
      <c r="A17" s="457" t="s">
        <v>79</v>
      </c>
      <c r="B17" s="458"/>
      <c r="C17" s="469"/>
      <c r="D17" s="470"/>
      <c r="E17" s="470"/>
      <c r="F17" s="470"/>
      <c r="G17" s="470"/>
      <c r="H17" s="470"/>
      <c r="I17" s="470"/>
      <c r="J17" s="470"/>
      <c r="K17" s="470"/>
      <c r="L17" s="470"/>
      <c r="M17" s="470"/>
      <c r="N17" s="470"/>
      <c r="O17" s="470"/>
      <c r="P17" s="470"/>
      <c r="Q17" s="471"/>
      <c r="R17" s="472" t="s">
        <v>378</v>
      </c>
      <c r="S17" s="473"/>
      <c r="T17" s="473"/>
      <c r="U17" s="473"/>
      <c r="V17" s="474"/>
      <c r="W17" s="475"/>
      <c r="X17" s="476"/>
      <c r="Y17" s="473" t="s">
        <v>15</v>
      </c>
      <c r="Z17" s="473"/>
      <c r="AA17" s="473"/>
      <c r="AB17" s="474"/>
      <c r="AC17" s="477"/>
      <c r="AD17" s="47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72" t="s">
        <v>1</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6"/>
      <c r="AF19" s="86"/>
    </row>
    <row r="20" spans="1:32" ht="31.5" customHeight="1" thickBot="1">
      <c r="A20" s="85"/>
      <c r="B20" s="62"/>
      <c r="C20" s="479" t="s">
        <v>380</v>
      </c>
      <c r="D20" s="480"/>
      <c r="E20" s="480"/>
      <c r="F20" s="480"/>
      <c r="G20" s="480"/>
      <c r="H20" s="480"/>
      <c r="I20" s="480"/>
      <c r="J20" s="480"/>
      <c r="K20" s="480"/>
      <c r="L20" s="480"/>
      <c r="M20" s="480"/>
      <c r="N20" s="480"/>
      <c r="O20" s="480"/>
      <c r="P20" s="481"/>
      <c r="Q20" s="482" t="s">
        <v>381</v>
      </c>
      <c r="R20" s="483"/>
      <c r="S20" s="483"/>
      <c r="T20" s="483"/>
      <c r="U20" s="483"/>
      <c r="V20" s="483"/>
      <c r="W20" s="483"/>
      <c r="X20" s="483"/>
      <c r="Y20" s="483"/>
      <c r="Z20" s="483"/>
      <c r="AA20" s="483"/>
      <c r="AB20" s="483"/>
      <c r="AC20" s="483"/>
      <c r="AD20" s="484"/>
      <c r="AE20" s="86"/>
      <c r="AF20" s="86"/>
    </row>
    <row r="21" spans="1:32" ht="31.5" customHeight="1" thickBot="1">
      <c r="A21" s="61"/>
      <c r="B21" s="56"/>
      <c r="C21" s="216" t="s">
        <v>39</v>
      </c>
      <c r="D21" s="217" t="s">
        <v>40</v>
      </c>
      <c r="E21" s="217" t="s">
        <v>41</v>
      </c>
      <c r="F21" s="217" t="s">
        <v>42</v>
      </c>
      <c r="G21" s="217" t="s">
        <v>43</v>
      </c>
      <c r="H21" s="217" t="s">
        <v>44</v>
      </c>
      <c r="I21" s="217" t="s">
        <v>45</v>
      </c>
      <c r="J21" s="217" t="s">
        <v>46</v>
      </c>
      <c r="K21" s="217" t="s">
        <v>47</v>
      </c>
      <c r="L21" s="217" t="s">
        <v>48</v>
      </c>
      <c r="M21" s="217" t="s">
        <v>49</v>
      </c>
      <c r="N21" s="217" t="s">
        <v>50</v>
      </c>
      <c r="O21" s="217" t="s">
        <v>8</v>
      </c>
      <c r="P21" s="218" t="s">
        <v>386</v>
      </c>
      <c r="Q21" s="216" t="s">
        <v>39</v>
      </c>
      <c r="R21" s="217" t="s">
        <v>40</v>
      </c>
      <c r="S21" s="217" t="s">
        <v>41</v>
      </c>
      <c r="T21" s="217" t="s">
        <v>42</v>
      </c>
      <c r="U21" s="217" t="s">
        <v>43</v>
      </c>
      <c r="V21" s="217" t="s">
        <v>44</v>
      </c>
      <c r="W21" s="217" t="s">
        <v>45</v>
      </c>
      <c r="X21" s="217" t="s">
        <v>46</v>
      </c>
      <c r="Y21" s="217" t="s">
        <v>47</v>
      </c>
      <c r="Z21" s="217" t="s">
        <v>48</v>
      </c>
      <c r="AA21" s="217" t="s">
        <v>49</v>
      </c>
      <c r="AB21" s="217" t="s">
        <v>50</v>
      </c>
      <c r="AC21" s="217" t="s">
        <v>8</v>
      </c>
      <c r="AD21" s="218" t="s">
        <v>386</v>
      </c>
      <c r="AE21" s="4"/>
      <c r="AF21" s="4"/>
    </row>
    <row r="22" spans="1:32" ht="31.5" customHeight="1">
      <c r="A22" s="485" t="s">
        <v>382</v>
      </c>
      <c r="B22" s="486"/>
      <c r="C22" s="198"/>
      <c r="D22" s="196"/>
      <c r="E22" s="196"/>
      <c r="F22" s="196"/>
      <c r="G22" s="196"/>
      <c r="H22" s="196"/>
      <c r="I22" s="196"/>
      <c r="J22" s="196"/>
      <c r="K22" s="196"/>
      <c r="L22" s="196"/>
      <c r="M22" s="196"/>
      <c r="N22" s="196"/>
      <c r="O22" s="196">
        <f>SUM(C22:N22)</f>
        <v>0</v>
      </c>
      <c r="P22" s="199"/>
      <c r="Q22" s="198"/>
      <c r="R22" s="196"/>
      <c r="S22" s="196"/>
      <c r="T22" s="196"/>
      <c r="U22" s="196"/>
      <c r="V22" s="196"/>
      <c r="W22" s="196"/>
      <c r="X22" s="196"/>
      <c r="Y22" s="196"/>
      <c r="Z22" s="196"/>
      <c r="AA22" s="196"/>
      <c r="AB22" s="196"/>
      <c r="AC22" s="196">
        <f>SUM(Q22:AB22)</f>
        <v>0</v>
      </c>
      <c r="AD22" s="203"/>
      <c r="AE22" s="4"/>
      <c r="AF22" s="4"/>
    </row>
    <row r="23" spans="1:32" ht="31.5" customHeight="1">
      <c r="A23" s="487" t="s">
        <v>383</v>
      </c>
      <c r="B23" s="488"/>
      <c r="C23" s="193"/>
      <c r="D23" s="192"/>
      <c r="E23" s="192"/>
      <c r="F23" s="192"/>
      <c r="G23" s="192"/>
      <c r="H23" s="192"/>
      <c r="I23" s="192"/>
      <c r="J23" s="192"/>
      <c r="K23" s="192"/>
      <c r="L23" s="192"/>
      <c r="M23" s="192"/>
      <c r="N23" s="192"/>
      <c r="O23" s="192">
        <f>SUM(C23:N23)</f>
        <v>0</v>
      </c>
      <c r="P23" s="213" t="str">
        <f>_xlfn.IFERROR(O23/(SUMIF(C23:N23,"&gt;0",C22:N22))," ")</f>
        <v> </v>
      </c>
      <c r="Q23" s="193"/>
      <c r="R23" s="192"/>
      <c r="S23" s="192"/>
      <c r="T23" s="192"/>
      <c r="U23" s="192"/>
      <c r="V23" s="192"/>
      <c r="W23" s="192"/>
      <c r="X23" s="192"/>
      <c r="Y23" s="192"/>
      <c r="Z23" s="192"/>
      <c r="AA23" s="192"/>
      <c r="AB23" s="192"/>
      <c r="AC23" s="192">
        <f>SUM(Q23:AB23)</f>
        <v>0</v>
      </c>
      <c r="AD23" s="201" t="str">
        <f>_xlfn.IFERROR(AC23/(SUMIF(Q23:AB23,"&gt;0",Q22:AB22))," ")</f>
        <v> </v>
      </c>
      <c r="AE23" s="4"/>
      <c r="AF23" s="4"/>
    </row>
    <row r="24" spans="1:32" ht="31.5" customHeight="1">
      <c r="A24" s="487" t="s">
        <v>384</v>
      </c>
      <c r="B24" s="488"/>
      <c r="C24" s="193"/>
      <c r="D24" s="192"/>
      <c r="E24" s="192"/>
      <c r="F24" s="192"/>
      <c r="G24" s="192"/>
      <c r="H24" s="192"/>
      <c r="I24" s="192"/>
      <c r="J24" s="192"/>
      <c r="K24" s="192"/>
      <c r="L24" s="192"/>
      <c r="M24" s="192"/>
      <c r="N24" s="192"/>
      <c r="O24" s="192">
        <f>SUM(C24:N24)</f>
        <v>0</v>
      </c>
      <c r="P24" s="197"/>
      <c r="Q24" s="193"/>
      <c r="R24" s="192"/>
      <c r="S24" s="192"/>
      <c r="T24" s="192"/>
      <c r="U24" s="192"/>
      <c r="V24" s="192"/>
      <c r="W24" s="192"/>
      <c r="X24" s="192"/>
      <c r="Y24" s="192"/>
      <c r="Z24" s="192"/>
      <c r="AA24" s="192"/>
      <c r="AB24" s="192"/>
      <c r="AC24" s="192">
        <f>SUM(Q24:AB24)</f>
        <v>0</v>
      </c>
      <c r="AD24" s="201"/>
      <c r="AE24" s="4"/>
      <c r="AF24" s="4"/>
    </row>
    <row r="25" spans="1:32" ht="31.5" customHeight="1" thickBot="1">
      <c r="A25" s="489" t="s">
        <v>385</v>
      </c>
      <c r="B25" s="490"/>
      <c r="C25" s="194"/>
      <c r="D25" s="195"/>
      <c r="E25" s="195"/>
      <c r="F25" s="195"/>
      <c r="G25" s="195"/>
      <c r="H25" s="195"/>
      <c r="I25" s="195"/>
      <c r="J25" s="195"/>
      <c r="K25" s="195"/>
      <c r="L25" s="195"/>
      <c r="M25" s="195"/>
      <c r="N25" s="195"/>
      <c r="O25" s="195">
        <f>SUM(C25:N25)</f>
        <v>0</v>
      </c>
      <c r="P25" s="200" t="str">
        <f>_xlfn.IFERROR(O25/(SUMIF(C25:N25,"&gt;0",C24:N24))," ")</f>
        <v> </v>
      </c>
      <c r="Q25" s="194"/>
      <c r="R25" s="195"/>
      <c r="S25" s="195"/>
      <c r="T25" s="195"/>
      <c r="U25" s="195"/>
      <c r="V25" s="195"/>
      <c r="W25" s="195"/>
      <c r="X25" s="195"/>
      <c r="Y25" s="195"/>
      <c r="Z25" s="195"/>
      <c r="AA25" s="195"/>
      <c r="AB25" s="195"/>
      <c r="AC25" s="195">
        <f>SUM(Q25:AB25)</f>
        <v>0</v>
      </c>
      <c r="AD25" s="202" t="str">
        <f>_xlfn.IFERROR(AC25/(SUMIF(Q25:AB25,"&gt;0",Q24:AB24))," ")</f>
        <v> </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491" t="s">
        <v>76</v>
      </c>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4"/>
    </row>
    <row r="28" spans="1:30" ht="15" customHeight="1">
      <c r="A28" s="495" t="s">
        <v>190</v>
      </c>
      <c r="B28" s="497" t="s">
        <v>6</v>
      </c>
      <c r="C28" s="498"/>
      <c r="D28" s="488" t="s">
        <v>402</v>
      </c>
      <c r="E28" s="501"/>
      <c r="F28" s="501"/>
      <c r="G28" s="501"/>
      <c r="H28" s="501"/>
      <c r="I28" s="501"/>
      <c r="J28" s="501"/>
      <c r="K28" s="501"/>
      <c r="L28" s="501"/>
      <c r="M28" s="501"/>
      <c r="N28" s="501"/>
      <c r="O28" s="502"/>
      <c r="P28" s="503" t="s">
        <v>8</v>
      </c>
      <c r="Q28" s="503" t="s">
        <v>84</v>
      </c>
      <c r="R28" s="503"/>
      <c r="S28" s="503"/>
      <c r="T28" s="503"/>
      <c r="U28" s="503"/>
      <c r="V28" s="503"/>
      <c r="W28" s="503"/>
      <c r="X28" s="503"/>
      <c r="Y28" s="503"/>
      <c r="Z28" s="503"/>
      <c r="AA28" s="503"/>
      <c r="AB28" s="503"/>
      <c r="AC28" s="503"/>
      <c r="AD28" s="504"/>
    </row>
    <row r="29" spans="1:30" ht="27" customHeight="1">
      <c r="A29" s="496"/>
      <c r="B29" s="499"/>
      <c r="C29" s="500"/>
      <c r="D29" s="215" t="s">
        <v>39</v>
      </c>
      <c r="E29" s="215" t="s">
        <v>40</v>
      </c>
      <c r="F29" s="215" t="s">
        <v>41</v>
      </c>
      <c r="G29" s="215" t="s">
        <v>42</v>
      </c>
      <c r="H29" s="215" t="s">
        <v>43</v>
      </c>
      <c r="I29" s="215" t="s">
        <v>44</v>
      </c>
      <c r="J29" s="215" t="s">
        <v>45</v>
      </c>
      <c r="K29" s="215" t="s">
        <v>46</v>
      </c>
      <c r="L29" s="215" t="s">
        <v>47</v>
      </c>
      <c r="M29" s="215" t="s">
        <v>48</v>
      </c>
      <c r="N29" s="215" t="s">
        <v>49</v>
      </c>
      <c r="O29" s="215" t="s">
        <v>50</v>
      </c>
      <c r="P29" s="502"/>
      <c r="Q29" s="503"/>
      <c r="R29" s="503"/>
      <c r="S29" s="503"/>
      <c r="T29" s="503"/>
      <c r="U29" s="503"/>
      <c r="V29" s="503"/>
      <c r="W29" s="503"/>
      <c r="X29" s="503"/>
      <c r="Y29" s="503"/>
      <c r="Z29" s="503"/>
      <c r="AA29" s="503"/>
      <c r="AB29" s="503"/>
      <c r="AC29" s="503"/>
      <c r="AD29" s="504"/>
    </row>
    <row r="30" spans="1:30" ht="61.5" customHeight="1" thickBot="1">
      <c r="A30" s="219">
        <f>C17</f>
        <v>0</v>
      </c>
      <c r="B30" s="505" t="s">
        <v>412</v>
      </c>
      <c r="C30" s="506"/>
      <c r="D30" s="92" t="s">
        <v>412</v>
      </c>
      <c r="E30" s="92" t="s">
        <v>412</v>
      </c>
      <c r="F30" s="92" t="s">
        <v>412</v>
      </c>
      <c r="G30" s="92" t="s">
        <v>412</v>
      </c>
      <c r="H30" s="92" t="s">
        <v>412</v>
      </c>
      <c r="I30" s="92" t="s">
        <v>412</v>
      </c>
      <c r="J30" s="92" t="s">
        <v>412</v>
      </c>
      <c r="K30" s="92" t="s">
        <v>412</v>
      </c>
      <c r="L30" s="92" t="s">
        <v>412</v>
      </c>
      <c r="M30" s="92" t="s">
        <v>412</v>
      </c>
      <c r="N30" s="92" t="s">
        <v>412</v>
      </c>
      <c r="O30" s="92" t="s">
        <v>412</v>
      </c>
      <c r="P30" s="89">
        <f>SUM(D30:O30)</f>
        <v>0</v>
      </c>
      <c r="Q30" s="507" t="s">
        <v>297</v>
      </c>
      <c r="R30" s="507"/>
      <c r="S30" s="507"/>
      <c r="T30" s="507"/>
      <c r="U30" s="507"/>
      <c r="V30" s="507"/>
      <c r="W30" s="507"/>
      <c r="X30" s="507"/>
      <c r="Y30" s="507"/>
      <c r="Z30" s="507"/>
      <c r="AA30" s="507"/>
      <c r="AB30" s="507"/>
      <c r="AC30" s="507"/>
      <c r="AD30" s="508"/>
    </row>
    <row r="31" spans="1:30" ht="45" customHeight="1">
      <c r="A31" s="509" t="s">
        <v>293</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row>
    <row r="32" spans="1:41" ht="22.5" customHeight="1">
      <c r="A32" s="487" t="s">
        <v>191</v>
      </c>
      <c r="B32" s="503" t="s">
        <v>62</v>
      </c>
      <c r="C32" s="503" t="s">
        <v>6</v>
      </c>
      <c r="D32" s="503" t="s">
        <v>60</v>
      </c>
      <c r="E32" s="503"/>
      <c r="F32" s="503"/>
      <c r="G32" s="503"/>
      <c r="H32" s="503"/>
      <c r="I32" s="503"/>
      <c r="J32" s="503"/>
      <c r="K32" s="503"/>
      <c r="L32" s="503"/>
      <c r="M32" s="503"/>
      <c r="N32" s="503"/>
      <c r="O32" s="503"/>
      <c r="P32" s="503"/>
      <c r="Q32" s="503" t="s">
        <v>85</v>
      </c>
      <c r="R32" s="503"/>
      <c r="S32" s="503"/>
      <c r="T32" s="503"/>
      <c r="U32" s="503"/>
      <c r="V32" s="503"/>
      <c r="W32" s="503"/>
      <c r="X32" s="503"/>
      <c r="Y32" s="503"/>
      <c r="Z32" s="503"/>
      <c r="AA32" s="503"/>
      <c r="AB32" s="503"/>
      <c r="AC32" s="503"/>
      <c r="AD32" s="504"/>
      <c r="AG32" s="90"/>
      <c r="AH32" s="90"/>
      <c r="AI32" s="90"/>
      <c r="AJ32" s="90"/>
      <c r="AK32" s="90"/>
      <c r="AL32" s="90"/>
      <c r="AM32" s="90"/>
      <c r="AN32" s="90"/>
      <c r="AO32" s="90"/>
    </row>
    <row r="33" spans="1:41" ht="22.5" customHeight="1">
      <c r="A33" s="487"/>
      <c r="B33" s="503"/>
      <c r="C33" s="512"/>
      <c r="D33" s="215" t="s">
        <v>39</v>
      </c>
      <c r="E33" s="215" t="s">
        <v>40</v>
      </c>
      <c r="F33" s="215" t="s">
        <v>41</v>
      </c>
      <c r="G33" s="215" t="s">
        <v>42</v>
      </c>
      <c r="H33" s="215" t="s">
        <v>43</v>
      </c>
      <c r="I33" s="215" t="s">
        <v>44</v>
      </c>
      <c r="J33" s="215" t="s">
        <v>45</v>
      </c>
      <c r="K33" s="215" t="s">
        <v>46</v>
      </c>
      <c r="L33" s="215" t="s">
        <v>47</v>
      </c>
      <c r="M33" s="215" t="s">
        <v>48</v>
      </c>
      <c r="N33" s="215" t="s">
        <v>49</v>
      </c>
      <c r="O33" s="215" t="s">
        <v>50</v>
      </c>
      <c r="P33" s="215" t="s">
        <v>8</v>
      </c>
      <c r="Q33" s="499" t="s">
        <v>80</v>
      </c>
      <c r="R33" s="513"/>
      <c r="S33" s="513"/>
      <c r="T33" s="513"/>
      <c r="U33" s="513"/>
      <c r="V33" s="500"/>
      <c r="W33" s="499" t="s">
        <v>81</v>
      </c>
      <c r="X33" s="513"/>
      <c r="Y33" s="513"/>
      <c r="Z33" s="500"/>
      <c r="AA33" s="499" t="s">
        <v>82</v>
      </c>
      <c r="AB33" s="513"/>
      <c r="AC33" s="513"/>
      <c r="AD33" s="514"/>
      <c r="AG33" s="90"/>
      <c r="AH33" s="90"/>
      <c r="AI33" s="90"/>
      <c r="AJ33" s="90"/>
      <c r="AK33" s="90"/>
      <c r="AL33" s="90"/>
      <c r="AM33" s="90"/>
      <c r="AN33" s="90"/>
      <c r="AO33" s="90"/>
    </row>
    <row r="34" spans="1:41" ht="33" customHeight="1">
      <c r="A34" s="515">
        <f>A30</f>
        <v>0</v>
      </c>
      <c r="B34" s="726"/>
      <c r="C34" s="93" t="s">
        <v>9</v>
      </c>
      <c r="D34" s="92"/>
      <c r="E34" s="92"/>
      <c r="F34" s="92"/>
      <c r="G34" s="92"/>
      <c r="H34" s="92"/>
      <c r="I34" s="92"/>
      <c r="J34" s="92"/>
      <c r="K34" s="92"/>
      <c r="L34" s="92"/>
      <c r="M34" s="92"/>
      <c r="N34" s="92"/>
      <c r="O34" s="92"/>
      <c r="P34" s="214">
        <f>SUM(D34:O34)</f>
        <v>0</v>
      </c>
      <c r="Q34" s="603" t="s">
        <v>193</v>
      </c>
      <c r="R34" s="604"/>
      <c r="S34" s="604"/>
      <c r="T34" s="604"/>
      <c r="U34" s="604"/>
      <c r="V34" s="605"/>
      <c r="W34" s="603" t="s">
        <v>194</v>
      </c>
      <c r="X34" s="604"/>
      <c r="Y34" s="604"/>
      <c r="Z34" s="605"/>
      <c r="AA34" s="603" t="s">
        <v>195</v>
      </c>
      <c r="AB34" s="604"/>
      <c r="AC34" s="604"/>
      <c r="AD34" s="727"/>
      <c r="AG34" s="90"/>
      <c r="AH34" s="90"/>
      <c r="AI34" s="90"/>
      <c r="AJ34" s="90"/>
      <c r="AK34" s="90"/>
      <c r="AL34" s="90"/>
      <c r="AM34" s="90"/>
      <c r="AN34" s="90"/>
      <c r="AO34" s="90"/>
    </row>
    <row r="35" spans="1:41" ht="33.75" customHeight="1" thickBot="1">
      <c r="A35" s="516"/>
      <c r="B35" s="596"/>
      <c r="C35" s="94" t="s">
        <v>10</v>
      </c>
      <c r="D35" s="95"/>
      <c r="E35" s="95"/>
      <c r="F35" s="95"/>
      <c r="G35" s="96"/>
      <c r="H35" s="96"/>
      <c r="I35" s="96"/>
      <c r="J35" s="96"/>
      <c r="K35" s="96"/>
      <c r="L35" s="96"/>
      <c r="M35" s="96"/>
      <c r="N35" s="96"/>
      <c r="O35" s="96"/>
      <c r="P35" s="179">
        <f>SUM(D35:O35)</f>
        <v>0</v>
      </c>
      <c r="Q35" s="606"/>
      <c r="R35" s="607"/>
      <c r="S35" s="607"/>
      <c r="T35" s="607"/>
      <c r="U35" s="607"/>
      <c r="V35" s="608"/>
      <c r="W35" s="606"/>
      <c r="X35" s="607"/>
      <c r="Y35" s="607"/>
      <c r="Z35" s="608"/>
      <c r="AA35" s="606"/>
      <c r="AB35" s="607"/>
      <c r="AC35" s="607"/>
      <c r="AD35" s="728"/>
      <c r="AE35" s="50"/>
      <c r="AF35" s="97"/>
      <c r="AG35" s="90"/>
      <c r="AH35" s="90"/>
      <c r="AI35" s="90"/>
      <c r="AJ35" s="90"/>
      <c r="AK35" s="90"/>
      <c r="AL35" s="90"/>
      <c r="AM35" s="90"/>
      <c r="AN35" s="90"/>
      <c r="AO35" s="90"/>
    </row>
    <row r="36" spans="1:41" ht="25.5" customHeight="1">
      <c r="A36" s="485" t="s">
        <v>192</v>
      </c>
      <c r="B36" s="537" t="s">
        <v>61</v>
      </c>
      <c r="C36" s="539" t="s">
        <v>11</v>
      </c>
      <c r="D36" s="539"/>
      <c r="E36" s="539"/>
      <c r="F36" s="539"/>
      <c r="G36" s="539"/>
      <c r="H36" s="539"/>
      <c r="I36" s="539"/>
      <c r="J36" s="539"/>
      <c r="K36" s="539"/>
      <c r="L36" s="539"/>
      <c r="M36" s="539"/>
      <c r="N36" s="539"/>
      <c r="O36" s="539"/>
      <c r="P36" s="539"/>
      <c r="Q36" s="486" t="s">
        <v>78</v>
      </c>
      <c r="R36" s="540"/>
      <c r="S36" s="540"/>
      <c r="T36" s="540"/>
      <c r="U36" s="540"/>
      <c r="V36" s="540"/>
      <c r="W36" s="540"/>
      <c r="X36" s="540"/>
      <c r="Y36" s="540"/>
      <c r="Z36" s="540"/>
      <c r="AA36" s="540"/>
      <c r="AB36" s="540"/>
      <c r="AC36" s="540"/>
      <c r="AD36" s="541"/>
      <c r="AG36" s="90"/>
      <c r="AH36" s="90"/>
      <c r="AI36" s="90"/>
      <c r="AJ36" s="90"/>
      <c r="AK36" s="90"/>
      <c r="AL36" s="90"/>
      <c r="AM36" s="90"/>
      <c r="AN36" s="90"/>
      <c r="AO36" s="90"/>
    </row>
    <row r="37" spans="1:41" ht="25.5" customHeight="1">
      <c r="A37" s="487"/>
      <c r="B37" s="538"/>
      <c r="C37" s="215" t="s">
        <v>12</v>
      </c>
      <c r="D37" s="215" t="s">
        <v>36</v>
      </c>
      <c r="E37" s="215" t="s">
        <v>37</v>
      </c>
      <c r="F37" s="215" t="s">
        <v>38</v>
      </c>
      <c r="G37" s="215" t="s">
        <v>51</v>
      </c>
      <c r="H37" s="215" t="s">
        <v>52</v>
      </c>
      <c r="I37" s="215" t="s">
        <v>53</v>
      </c>
      <c r="J37" s="215" t="s">
        <v>54</v>
      </c>
      <c r="K37" s="215" t="s">
        <v>55</v>
      </c>
      <c r="L37" s="215" t="s">
        <v>56</v>
      </c>
      <c r="M37" s="215" t="s">
        <v>57</v>
      </c>
      <c r="N37" s="215" t="s">
        <v>58</v>
      </c>
      <c r="O37" s="215" t="s">
        <v>59</v>
      </c>
      <c r="P37" s="215" t="s">
        <v>63</v>
      </c>
      <c r="Q37" s="488" t="s">
        <v>83</v>
      </c>
      <c r="R37" s="501"/>
      <c r="S37" s="501"/>
      <c r="T37" s="501"/>
      <c r="U37" s="501"/>
      <c r="V37" s="501"/>
      <c r="W37" s="501"/>
      <c r="X37" s="501"/>
      <c r="Y37" s="501"/>
      <c r="Z37" s="501"/>
      <c r="AA37" s="501"/>
      <c r="AB37" s="501"/>
      <c r="AC37" s="501"/>
      <c r="AD37" s="542"/>
      <c r="AG37" s="98"/>
      <c r="AH37" s="98"/>
      <c r="AI37" s="98"/>
      <c r="AJ37" s="98"/>
      <c r="AK37" s="98"/>
      <c r="AL37" s="98"/>
      <c r="AM37" s="98"/>
      <c r="AN37" s="98"/>
      <c r="AO37" s="98"/>
    </row>
    <row r="38" spans="1:41" ht="28.5" customHeight="1">
      <c r="A38" s="543"/>
      <c r="B38" s="729"/>
      <c r="C38" s="93" t="s">
        <v>9</v>
      </c>
      <c r="D38" s="99"/>
      <c r="E38" s="99"/>
      <c r="F38" s="99"/>
      <c r="G38" s="99"/>
      <c r="H38" s="99"/>
      <c r="I38" s="99"/>
      <c r="J38" s="99"/>
      <c r="K38" s="99"/>
      <c r="L38" s="99"/>
      <c r="M38" s="99"/>
      <c r="N38" s="99"/>
      <c r="O38" s="99"/>
      <c r="P38" s="100">
        <f aca="true" t="shared" si="0" ref="P38:P45">SUM(D38:O38)</f>
        <v>0</v>
      </c>
      <c r="Q38" s="731" t="s">
        <v>287</v>
      </c>
      <c r="R38" s="732"/>
      <c r="S38" s="732"/>
      <c r="T38" s="732"/>
      <c r="U38" s="732"/>
      <c r="V38" s="732"/>
      <c r="W38" s="732"/>
      <c r="X38" s="732"/>
      <c r="Y38" s="732"/>
      <c r="Z38" s="732"/>
      <c r="AA38" s="732"/>
      <c r="AB38" s="732"/>
      <c r="AC38" s="732"/>
      <c r="AD38" s="733"/>
      <c r="AE38" s="101"/>
      <c r="AG38" s="102"/>
      <c r="AH38" s="102"/>
      <c r="AI38" s="102"/>
      <c r="AJ38" s="102"/>
      <c r="AK38" s="102"/>
      <c r="AL38" s="102"/>
      <c r="AM38" s="102"/>
      <c r="AN38" s="102"/>
      <c r="AO38" s="102"/>
    </row>
    <row r="39" spans="1:31" ht="28.5" customHeight="1">
      <c r="A39" s="544"/>
      <c r="B39" s="730"/>
      <c r="C39" s="103" t="s">
        <v>10</v>
      </c>
      <c r="D39" s="104"/>
      <c r="E39" s="104"/>
      <c r="F39" s="104"/>
      <c r="G39" s="104"/>
      <c r="H39" s="104"/>
      <c r="I39" s="104"/>
      <c r="J39" s="104"/>
      <c r="K39" s="104"/>
      <c r="L39" s="104"/>
      <c r="M39" s="104"/>
      <c r="N39" s="104"/>
      <c r="O39" s="104"/>
      <c r="P39" s="105">
        <f t="shared" si="0"/>
        <v>0</v>
      </c>
      <c r="Q39" s="734"/>
      <c r="R39" s="735"/>
      <c r="S39" s="735"/>
      <c r="T39" s="735"/>
      <c r="U39" s="735"/>
      <c r="V39" s="735"/>
      <c r="W39" s="735"/>
      <c r="X39" s="735"/>
      <c r="Y39" s="735"/>
      <c r="Z39" s="735"/>
      <c r="AA39" s="735"/>
      <c r="AB39" s="735"/>
      <c r="AC39" s="735"/>
      <c r="AD39" s="736"/>
      <c r="AE39" s="101"/>
    </row>
    <row r="40" spans="1:31" ht="28.5" customHeight="1">
      <c r="A40" s="544"/>
      <c r="B40" s="738"/>
      <c r="C40" s="106" t="s">
        <v>9</v>
      </c>
      <c r="D40" s="107"/>
      <c r="E40" s="107"/>
      <c r="F40" s="107"/>
      <c r="G40" s="107"/>
      <c r="H40" s="107"/>
      <c r="I40" s="107"/>
      <c r="J40" s="107"/>
      <c r="K40" s="107"/>
      <c r="L40" s="107"/>
      <c r="M40" s="107"/>
      <c r="N40" s="107"/>
      <c r="O40" s="107"/>
      <c r="P40" s="105">
        <f t="shared" si="0"/>
        <v>0</v>
      </c>
      <c r="Q40" s="740"/>
      <c r="R40" s="741"/>
      <c r="S40" s="741"/>
      <c r="T40" s="741"/>
      <c r="U40" s="741"/>
      <c r="V40" s="741"/>
      <c r="W40" s="741"/>
      <c r="X40" s="741"/>
      <c r="Y40" s="741"/>
      <c r="Z40" s="741"/>
      <c r="AA40" s="741"/>
      <c r="AB40" s="741"/>
      <c r="AC40" s="741"/>
      <c r="AD40" s="742"/>
      <c r="AE40" s="101"/>
    </row>
    <row r="41" spans="1:31" ht="28.5" customHeight="1">
      <c r="A41" s="544"/>
      <c r="B41" s="730"/>
      <c r="C41" s="103" t="s">
        <v>10</v>
      </c>
      <c r="D41" s="104"/>
      <c r="E41" s="104"/>
      <c r="F41" s="104"/>
      <c r="G41" s="104"/>
      <c r="H41" s="104"/>
      <c r="I41" s="104"/>
      <c r="J41" s="104"/>
      <c r="K41" s="104"/>
      <c r="L41" s="108"/>
      <c r="M41" s="108"/>
      <c r="N41" s="108"/>
      <c r="O41" s="108"/>
      <c r="P41" s="105">
        <f t="shared" si="0"/>
        <v>0</v>
      </c>
      <c r="Q41" s="746"/>
      <c r="R41" s="747"/>
      <c r="S41" s="747"/>
      <c r="T41" s="747"/>
      <c r="U41" s="747"/>
      <c r="V41" s="747"/>
      <c r="W41" s="747"/>
      <c r="X41" s="747"/>
      <c r="Y41" s="747"/>
      <c r="Z41" s="747"/>
      <c r="AA41" s="747"/>
      <c r="AB41" s="747"/>
      <c r="AC41" s="747"/>
      <c r="AD41" s="748"/>
      <c r="AE41" s="101"/>
    </row>
    <row r="42" spans="1:31" ht="28.5" customHeight="1">
      <c r="A42" s="749"/>
      <c r="B42" s="738"/>
      <c r="C42" s="106" t="s">
        <v>9</v>
      </c>
      <c r="D42" s="107"/>
      <c r="E42" s="107"/>
      <c r="F42" s="107"/>
      <c r="G42" s="107"/>
      <c r="H42" s="107"/>
      <c r="I42" s="107"/>
      <c r="J42" s="107"/>
      <c r="K42" s="107"/>
      <c r="L42" s="107"/>
      <c r="M42" s="107"/>
      <c r="N42" s="107"/>
      <c r="O42" s="107"/>
      <c r="P42" s="105">
        <f t="shared" si="0"/>
        <v>0</v>
      </c>
      <c r="Q42" s="740"/>
      <c r="R42" s="741"/>
      <c r="S42" s="741"/>
      <c r="T42" s="741"/>
      <c r="U42" s="741"/>
      <c r="V42" s="741"/>
      <c r="W42" s="741"/>
      <c r="X42" s="741"/>
      <c r="Y42" s="741"/>
      <c r="Z42" s="741"/>
      <c r="AA42" s="741"/>
      <c r="AB42" s="741"/>
      <c r="AC42" s="741"/>
      <c r="AD42" s="742"/>
      <c r="AE42" s="101"/>
    </row>
    <row r="43" spans="1:31" ht="28.5" customHeight="1">
      <c r="A43" s="750"/>
      <c r="B43" s="730"/>
      <c r="C43" s="103" t="s">
        <v>10</v>
      </c>
      <c r="D43" s="104"/>
      <c r="E43" s="104"/>
      <c r="F43" s="104"/>
      <c r="G43" s="109"/>
      <c r="H43" s="104"/>
      <c r="I43" s="104"/>
      <c r="J43" s="104"/>
      <c r="K43" s="104"/>
      <c r="L43" s="108"/>
      <c r="M43" s="108"/>
      <c r="N43" s="108"/>
      <c r="O43" s="108"/>
      <c r="P43" s="105">
        <f t="shared" si="0"/>
        <v>0</v>
      </c>
      <c r="Q43" s="746"/>
      <c r="R43" s="747"/>
      <c r="S43" s="747"/>
      <c r="T43" s="747"/>
      <c r="U43" s="747"/>
      <c r="V43" s="747"/>
      <c r="W43" s="747"/>
      <c r="X43" s="747"/>
      <c r="Y43" s="747"/>
      <c r="Z43" s="747"/>
      <c r="AA43" s="747"/>
      <c r="AB43" s="747"/>
      <c r="AC43" s="747"/>
      <c r="AD43" s="748"/>
      <c r="AE43" s="101"/>
    </row>
    <row r="44" spans="1:31" ht="28.5" customHeight="1">
      <c r="A44" s="553"/>
      <c r="B44" s="738"/>
      <c r="C44" s="106" t="s">
        <v>9</v>
      </c>
      <c r="D44" s="107"/>
      <c r="E44" s="107"/>
      <c r="F44" s="107"/>
      <c r="G44" s="107"/>
      <c r="H44" s="107"/>
      <c r="I44" s="107"/>
      <c r="J44" s="107"/>
      <c r="K44" s="107"/>
      <c r="L44" s="107"/>
      <c r="M44" s="107"/>
      <c r="N44" s="107"/>
      <c r="O44" s="107"/>
      <c r="P44" s="105">
        <f t="shared" si="0"/>
        <v>0</v>
      </c>
      <c r="Q44" s="740"/>
      <c r="R44" s="741"/>
      <c r="S44" s="741"/>
      <c r="T44" s="741"/>
      <c r="U44" s="741"/>
      <c r="V44" s="741"/>
      <c r="W44" s="741"/>
      <c r="X44" s="741"/>
      <c r="Y44" s="741"/>
      <c r="Z44" s="741"/>
      <c r="AA44" s="741"/>
      <c r="AB44" s="741"/>
      <c r="AC44" s="741"/>
      <c r="AD44" s="742"/>
      <c r="AE44" s="101"/>
    </row>
    <row r="45" spans="1:31" ht="28.5" customHeight="1" thickBot="1">
      <c r="A45" s="737"/>
      <c r="B45" s="739"/>
      <c r="C45" s="94" t="s">
        <v>10</v>
      </c>
      <c r="D45" s="110"/>
      <c r="E45" s="110"/>
      <c r="F45" s="110"/>
      <c r="G45" s="110"/>
      <c r="H45" s="110"/>
      <c r="I45" s="110"/>
      <c r="J45" s="110"/>
      <c r="K45" s="110"/>
      <c r="L45" s="111"/>
      <c r="M45" s="111"/>
      <c r="N45" s="111"/>
      <c r="O45" s="111"/>
      <c r="P45" s="112">
        <f t="shared" si="0"/>
        <v>0</v>
      </c>
      <c r="Q45" s="743"/>
      <c r="R45" s="744"/>
      <c r="S45" s="744"/>
      <c r="T45" s="744"/>
      <c r="U45" s="744"/>
      <c r="V45" s="744"/>
      <c r="W45" s="744"/>
      <c r="X45" s="744"/>
      <c r="Y45" s="744"/>
      <c r="Z45" s="744"/>
      <c r="AA45" s="744"/>
      <c r="AB45" s="744"/>
      <c r="AC45" s="744"/>
      <c r="AD45" s="745"/>
      <c r="AE45" s="101"/>
    </row>
    <row r="46" ht="15">
      <c r="A46" s="52" t="s">
        <v>295</v>
      </c>
    </row>
  </sheetData>
  <sheetProtection/>
  <mergeCells count="80">
    <mergeCell ref="A44:A45"/>
    <mergeCell ref="B44:B45"/>
    <mergeCell ref="Q44:AD45"/>
    <mergeCell ref="A40:A41"/>
    <mergeCell ref="B40:B41"/>
    <mergeCell ref="Q40:AD41"/>
    <mergeCell ref="A42:A43"/>
    <mergeCell ref="B42:B43"/>
    <mergeCell ref="Q42:AD43"/>
    <mergeCell ref="A36:A37"/>
    <mergeCell ref="B36:B37"/>
    <mergeCell ref="C36:P36"/>
    <mergeCell ref="Q36:AD36"/>
    <mergeCell ref="Q37:AD37"/>
    <mergeCell ref="A38:A39"/>
    <mergeCell ref="B38:B39"/>
    <mergeCell ref="Q38:AD39"/>
    <mergeCell ref="AA33:AD33"/>
    <mergeCell ref="A34:A35"/>
    <mergeCell ref="B34:B35"/>
    <mergeCell ref="Q34:V35"/>
    <mergeCell ref="W34:Z35"/>
    <mergeCell ref="AA34:AD35"/>
    <mergeCell ref="B30:C30"/>
    <mergeCell ref="Q30:AD30"/>
    <mergeCell ref="A31:AD31"/>
    <mergeCell ref="A32:A33"/>
    <mergeCell ref="B32:B33"/>
    <mergeCell ref="C32:C33"/>
    <mergeCell ref="D32:P32"/>
    <mergeCell ref="Q32:AD32"/>
    <mergeCell ref="Q33:V33"/>
    <mergeCell ref="W33:Z33"/>
    <mergeCell ref="A25:B25"/>
    <mergeCell ref="A27:AD27"/>
    <mergeCell ref="A28:A29"/>
    <mergeCell ref="B28:C29"/>
    <mergeCell ref="D28:O28"/>
    <mergeCell ref="P28:P29"/>
    <mergeCell ref="Q28:AD29"/>
    <mergeCell ref="A19:AD19"/>
    <mergeCell ref="C20:P20"/>
    <mergeCell ref="Q20:AD20"/>
    <mergeCell ref="A22:B22"/>
    <mergeCell ref="A23:B23"/>
    <mergeCell ref="A24:B24"/>
    <mergeCell ref="AA15:AD15"/>
    <mergeCell ref="C16:AB16"/>
    <mergeCell ref="A17:B17"/>
    <mergeCell ref="C17:Q17"/>
    <mergeCell ref="R17:V17"/>
    <mergeCell ref="W17:X17"/>
    <mergeCell ref="Y17:AB17"/>
    <mergeCell ref="AC17:AD17"/>
    <mergeCell ref="A11:B13"/>
    <mergeCell ref="C11:AD13"/>
    <mergeCell ref="A7:B9"/>
    <mergeCell ref="C7:C9"/>
    <mergeCell ref="D7:H9"/>
    <mergeCell ref="A15:B15"/>
    <mergeCell ref="C15:K15"/>
    <mergeCell ref="L15:Q15"/>
    <mergeCell ref="R15:X15"/>
    <mergeCell ref="Y15:Z15"/>
    <mergeCell ref="O7:P7"/>
    <mergeCell ref="M8:N8"/>
    <mergeCell ref="O8:P8"/>
    <mergeCell ref="M9:N9"/>
    <mergeCell ref="O9:P9"/>
    <mergeCell ref="AB4:AD4"/>
    <mergeCell ref="I7:J9"/>
    <mergeCell ref="K7:L9"/>
    <mergeCell ref="M7:N7"/>
    <mergeCell ref="A1:A4"/>
    <mergeCell ref="B1:AA1"/>
    <mergeCell ref="AB1:AD1"/>
    <mergeCell ref="B2:AA2"/>
    <mergeCell ref="AB2:AD2"/>
    <mergeCell ref="B3:AA4"/>
    <mergeCell ref="AB3:AD3"/>
  </mergeCells>
  <dataValidations count="3">
    <dataValidation type="textLength" operator="lessThanOrEqual" allowBlank="1" showInputMessage="1" showErrorMessage="1" errorTitle="Máximo 2.000 caracteres" error="Máximo 2.000 caracteres" sqref="AA34 Q34 W34 Q38:AD45">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'Metas 5 PA proyecto'!$C$21:$N$21</formula1>
    </dataValidation>
  </dataValidations>
  <printOptions/>
  <pageMargins left="0.25" right="0.25" top="1" bottom="1" header="0.3" footer="0.3"/>
  <pageSetup fitToHeight="0" fitToWidth="1" horizontalDpi="600" verticalDpi="600" orientation="landscape" scale="28"/>
  <drawing r:id="rId3"/>
  <legacyDrawing r:id="rId2"/>
</worksheet>
</file>

<file path=xl/worksheets/sheet21.xml><?xml version="1.0" encoding="utf-8"?>
<worksheet xmlns="http://schemas.openxmlformats.org/spreadsheetml/2006/main" xmlns:r="http://schemas.openxmlformats.org/officeDocument/2006/relationships">
  <dimension ref="A1:CA60"/>
  <sheetViews>
    <sheetView zoomScale="51" zoomScaleNormal="51" zoomScalePageLayoutView="0" workbookViewId="0" topLeftCell="A1">
      <selection activeCell="K21" sqref="K21"/>
    </sheetView>
  </sheetViews>
  <sheetFormatPr defaultColWidth="19.57421875" defaultRowHeight="15"/>
  <cols>
    <col min="1" max="1" width="19.421875" style="113" customWidth="1"/>
    <col min="2" max="25" width="11.00390625" style="113" customWidth="1"/>
    <col min="26" max="27" width="12.140625" style="113" customWidth="1"/>
    <col min="28" max="31" width="8.140625" style="113" customWidth="1"/>
    <col min="32" max="32" width="9.421875" style="113" customWidth="1"/>
    <col min="33" max="33" width="8.140625" style="113" customWidth="1"/>
    <col min="34" max="38" width="7.8515625" style="113" customWidth="1"/>
    <col min="39" max="39" width="11.28125" style="113" customWidth="1"/>
    <col min="40" max="40" width="2.28125" style="113" customWidth="1"/>
    <col min="41" max="41" width="19.421875" style="113" customWidth="1"/>
    <col min="42" max="67" width="11.28125" style="113" customWidth="1"/>
    <col min="68" max="79" width="8.8515625" style="113" customWidth="1"/>
    <col min="80" max="16384" width="19.421875" style="113" customWidth="1"/>
  </cols>
  <sheetData>
    <row r="1" spans="1:79" ht="15.75" customHeight="1">
      <c r="A1" s="811" t="s">
        <v>16</v>
      </c>
      <c r="B1" s="811"/>
      <c r="C1" s="811"/>
      <c r="D1" s="811"/>
      <c r="E1" s="811"/>
      <c r="F1" s="811"/>
      <c r="G1" s="811"/>
      <c r="H1" s="811"/>
      <c r="I1" s="811"/>
      <c r="J1" s="811"/>
      <c r="K1" s="811"/>
      <c r="L1" s="811"/>
      <c r="M1" s="811"/>
      <c r="N1" s="811"/>
      <c r="O1" s="811"/>
      <c r="P1" s="811"/>
      <c r="Q1" s="811"/>
      <c r="R1" s="811"/>
      <c r="S1" s="811"/>
      <c r="T1" s="811"/>
      <c r="U1" s="811"/>
      <c r="V1" s="811"/>
      <c r="W1" s="811"/>
      <c r="X1" s="811"/>
      <c r="Y1" s="811"/>
      <c r="Z1" s="811"/>
      <c r="AA1" s="811"/>
      <c r="AB1" s="811"/>
      <c r="AC1" s="811"/>
      <c r="AD1" s="811"/>
      <c r="AE1" s="811"/>
      <c r="AF1" s="811"/>
      <c r="AG1" s="811"/>
      <c r="AH1" s="811"/>
      <c r="AI1" s="811"/>
      <c r="AJ1" s="811"/>
      <c r="AK1" s="811"/>
      <c r="AL1" s="811"/>
      <c r="AM1" s="811"/>
      <c r="AN1" s="811"/>
      <c r="AO1" s="811"/>
      <c r="AP1" s="811"/>
      <c r="AQ1" s="811"/>
      <c r="AR1" s="811"/>
      <c r="AS1" s="811"/>
      <c r="AT1" s="811"/>
      <c r="AU1" s="811"/>
      <c r="AV1" s="811"/>
      <c r="AW1" s="811"/>
      <c r="AX1" s="811"/>
      <c r="AY1" s="811"/>
      <c r="AZ1" s="811"/>
      <c r="BA1" s="811"/>
      <c r="BB1" s="811"/>
      <c r="BC1" s="811"/>
      <c r="BD1" s="811"/>
      <c r="BE1" s="811"/>
      <c r="BF1" s="811"/>
      <c r="BG1" s="811"/>
      <c r="BH1" s="811"/>
      <c r="BI1" s="811"/>
      <c r="BJ1" s="811"/>
      <c r="BK1" s="811"/>
      <c r="BL1" s="811"/>
      <c r="BM1" s="811"/>
      <c r="BN1" s="811"/>
      <c r="BO1" s="811"/>
      <c r="BP1" s="811"/>
      <c r="BQ1" s="811"/>
      <c r="BR1" s="811"/>
      <c r="BS1" s="811"/>
      <c r="BT1" s="811"/>
      <c r="BU1" s="811"/>
      <c r="BV1" s="811"/>
      <c r="BW1" s="811"/>
      <c r="BX1" s="811"/>
      <c r="BY1" s="812" t="s">
        <v>18</v>
      </c>
      <c r="BZ1" s="812"/>
      <c r="CA1" s="812"/>
    </row>
    <row r="2" spans="1:79" ht="15.75" customHeight="1">
      <c r="A2" s="811" t="s">
        <v>17</v>
      </c>
      <c r="B2" s="811"/>
      <c r="C2" s="811"/>
      <c r="D2" s="811"/>
      <c r="E2" s="811"/>
      <c r="F2" s="811"/>
      <c r="G2" s="811"/>
      <c r="H2" s="811"/>
      <c r="I2" s="811"/>
      <c r="J2" s="811"/>
      <c r="K2" s="811"/>
      <c r="L2" s="811"/>
      <c r="M2" s="811"/>
      <c r="N2" s="811"/>
      <c r="O2" s="811"/>
      <c r="P2" s="811"/>
      <c r="Q2" s="811"/>
      <c r="R2" s="811"/>
      <c r="S2" s="811"/>
      <c r="T2" s="811"/>
      <c r="U2" s="811"/>
      <c r="V2" s="811"/>
      <c r="W2" s="811"/>
      <c r="X2" s="811"/>
      <c r="Y2" s="811"/>
      <c r="Z2" s="811"/>
      <c r="AA2" s="811"/>
      <c r="AB2" s="811"/>
      <c r="AC2" s="811"/>
      <c r="AD2" s="811"/>
      <c r="AE2" s="811"/>
      <c r="AF2" s="811"/>
      <c r="AG2" s="811"/>
      <c r="AH2" s="811"/>
      <c r="AI2" s="811"/>
      <c r="AJ2" s="811"/>
      <c r="AK2" s="811"/>
      <c r="AL2" s="811"/>
      <c r="AM2" s="811"/>
      <c r="AN2" s="811"/>
      <c r="AO2" s="811"/>
      <c r="AP2" s="811"/>
      <c r="AQ2" s="811"/>
      <c r="AR2" s="811"/>
      <c r="AS2" s="811"/>
      <c r="AT2" s="811"/>
      <c r="AU2" s="811"/>
      <c r="AV2" s="811"/>
      <c r="AW2" s="811"/>
      <c r="AX2" s="811"/>
      <c r="AY2" s="811"/>
      <c r="AZ2" s="811"/>
      <c r="BA2" s="811"/>
      <c r="BB2" s="811"/>
      <c r="BC2" s="811"/>
      <c r="BD2" s="811"/>
      <c r="BE2" s="811"/>
      <c r="BF2" s="811"/>
      <c r="BG2" s="811"/>
      <c r="BH2" s="811"/>
      <c r="BI2" s="811"/>
      <c r="BJ2" s="811"/>
      <c r="BK2" s="811"/>
      <c r="BL2" s="811"/>
      <c r="BM2" s="811"/>
      <c r="BN2" s="811"/>
      <c r="BO2" s="811"/>
      <c r="BP2" s="811"/>
      <c r="BQ2" s="811"/>
      <c r="BR2" s="811"/>
      <c r="BS2" s="811"/>
      <c r="BT2" s="811"/>
      <c r="BU2" s="811"/>
      <c r="BV2" s="811"/>
      <c r="BW2" s="811"/>
      <c r="BX2" s="811"/>
      <c r="BY2" s="813" t="s">
        <v>405</v>
      </c>
      <c r="BZ2" s="813"/>
      <c r="CA2" s="813"/>
    </row>
    <row r="3" spans="1:79" ht="25.5" customHeight="1">
      <c r="A3" s="811" t="s">
        <v>188</v>
      </c>
      <c r="B3" s="811"/>
      <c r="C3" s="811"/>
      <c r="D3" s="811"/>
      <c r="E3" s="811"/>
      <c r="F3" s="811"/>
      <c r="G3" s="811"/>
      <c r="H3" s="811"/>
      <c r="I3" s="811"/>
      <c r="J3" s="811"/>
      <c r="K3" s="811"/>
      <c r="L3" s="811"/>
      <c r="M3" s="811"/>
      <c r="N3" s="811"/>
      <c r="O3" s="811"/>
      <c r="P3" s="811"/>
      <c r="Q3" s="811"/>
      <c r="R3" s="811"/>
      <c r="S3" s="811"/>
      <c r="T3" s="811"/>
      <c r="U3" s="811"/>
      <c r="V3" s="811"/>
      <c r="W3" s="811"/>
      <c r="X3" s="811"/>
      <c r="Y3" s="811"/>
      <c r="Z3" s="811"/>
      <c r="AA3" s="811"/>
      <c r="AB3" s="811"/>
      <c r="AC3" s="811"/>
      <c r="AD3" s="811"/>
      <c r="AE3" s="811"/>
      <c r="AF3" s="811"/>
      <c r="AG3" s="811"/>
      <c r="AH3" s="811"/>
      <c r="AI3" s="811"/>
      <c r="AJ3" s="811"/>
      <c r="AK3" s="811"/>
      <c r="AL3" s="811"/>
      <c r="AM3" s="811"/>
      <c r="AN3" s="811"/>
      <c r="AO3" s="811"/>
      <c r="AP3" s="811"/>
      <c r="AQ3" s="811"/>
      <c r="AR3" s="811"/>
      <c r="AS3" s="811"/>
      <c r="AT3" s="811"/>
      <c r="AU3" s="811"/>
      <c r="AV3" s="811"/>
      <c r="AW3" s="811"/>
      <c r="AX3" s="811"/>
      <c r="AY3" s="811"/>
      <c r="AZ3" s="811"/>
      <c r="BA3" s="811"/>
      <c r="BB3" s="811"/>
      <c r="BC3" s="811"/>
      <c r="BD3" s="811"/>
      <c r="BE3" s="811"/>
      <c r="BF3" s="811"/>
      <c r="BG3" s="811"/>
      <c r="BH3" s="811"/>
      <c r="BI3" s="811"/>
      <c r="BJ3" s="811"/>
      <c r="BK3" s="811"/>
      <c r="BL3" s="811"/>
      <c r="BM3" s="811"/>
      <c r="BN3" s="811"/>
      <c r="BO3" s="811"/>
      <c r="BP3" s="811"/>
      <c r="BQ3" s="811"/>
      <c r="BR3" s="811"/>
      <c r="BS3" s="811"/>
      <c r="BT3" s="811"/>
      <c r="BU3" s="811"/>
      <c r="BV3" s="811"/>
      <c r="BW3" s="811"/>
      <c r="BX3" s="811"/>
      <c r="BY3" s="813" t="s">
        <v>404</v>
      </c>
      <c r="BZ3" s="813"/>
      <c r="CA3" s="813"/>
    </row>
    <row r="4" spans="1:79" ht="15.75" customHeight="1">
      <c r="A4" s="811" t="s">
        <v>173</v>
      </c>
      <c r="B4" s="811"/>
      <c r="C4" s="811"/>
      <c r="D4" s="811"/>
      <c r="E4" s="811"/>
      <c r="F4" s="811"/>
      <c r="G4" s="811"/>
      <c r="H4" s="811"/>
      <c r="I4" s="811"/>
      <c r="J4" s="811"/>
      <c r="K4" s="811"/>
      <c r="L4" s="811"/>
      <c r="M4" s="811"/>
      <c r="N4" s="811"/>
      <c r="O4" s="811"/>
      <c r="P4" s="811"/>
      <c r="Q4" s="811"/>
      <c r="R4" s="811"/>
      <c r="S4" s="811"/>
      <c r="T4" s="811"/>
      <c r="U4" s="811"/>
      <c r="V4" s="811"/>
      <c r="W4" s="811"/>
      <c r="X4" s="811"/>
      <c r="Y4" s="811"/>
      <c r="Z4" s="811"/>
      <c r="AA4" s="811"/>
      <c r="AB4" s="811"/>
      <c r="AC4" s="811"/>
      <c r="AD4" s="811"/>
      <c r="AE4" s="811"/>
      <c r="AF4" s="811"/>
      <c r="AG4" s="811"/>
      <c r="AH4" s="811"/>
      <c r="AI4" s="811"/>
      <c r="AJ4" s="811"/>
      <c r="AK4" s="811"/>
      <c r="AL4" s="811"/>
      <c r="AM4" s="811"/>
      <c r="AN4" s="811"/>
      <c r="AO4" s="811"/>
      <c r="AP4" s="811"/>
      <c r="AQ4" s="811"/>
      <c r="AR4" s="811"/>
      <c r="AS4" s="811"/>
      <c r="AT4" s="811"/>
      <c r="AU4" s="811"/>
      <c r="AV4" s="811"/>
      <c r="AW4" s="811"/>
      <c r="AX4" s="811"/>
      <c r="AY4" s="811"/>
      <c r="AZ4" s="811"/>
      <c r="BA4" s="811"/>
      <c r="BB4" s="811"/>
      <c r="BC4" s="811"/>
      <c r="BD4" s="811"/>
      <c r="BE4" s="811"/>
      <c r="BF4" s="811"/>
      <c r="BG4" s="811"/>
      <c r="BH4" s="811"/>
      <c r="BI4" s="811"/>
      <c r="BJ4" s="811"/>
      <c r="BK4" s="811"/>
      <c r="BL4" s="811"/>
      <c r="BM4" s="811"/>
      <c r="BN4" s="811"/>
      <c r="BO4" s="811"/>
      <c r="BP4" s="811"/>
      <c r="BQ4" s="811"/>
      <c r="BR4" s="811"/>
      <c r="BS4" s="811"/>
      <c r="BT4" s="811"/>
      <c r="BU4" s="811"/>
      <c r="BV4" s="811"/>
      <c r="BW4" s="811"/>
      <c r="BX4" s="811"/>
      <c r="BY4" s="808" t="s">
        <v>184</v>
      </c>
      <c r="BZ4" s="809"/>
      <c r="CA4" s="810"/>
    </row>
    <row r="5" spans="1:79" ht="25.5" customHeight="1">
      <c r="A5" s="805" t="s">
        <v>321</v>
      </c>
      <c r="B5" s="805"/>
      <c r="C5" s="805"/>
      <c r="D5" s="805"/>
      <c r="E5" s="805"/>
      <c r="F5" s="805"/>
      <c r="G5" s="805"/>
      <c r="H5" s="805"/>
      <c r="I5" s="805"/>
      <c r="J5" s="805"/>
      <c r="K5" s="805"/>
      <c r="L5" s="805"/>
      <c r="M5" s="805"/>
      <c r="N5" s="805"/>
      <c r="O5" s="805"/>
      <c r="P5" s="805"/>
      <c r="Q5" s="805"/>
      <c r="R5" s="805"/>
      <c r="S5" s="805"/>
      <c r="T5" s="805"/>
      <c r="U5" s="805"/>
      <c r="V5" s="805"/>
      <c r="W5" s="805"/>
      <c r="X5" s="805"/>
      <c r="Y5" s="805"/>
      <c r="Z5" s="805"/>
      <c r="AA5" s="805"/>
      <c r="AB5" s="805"/>
      <c r="AC5" s="805"/>
      <c r="AD5" s="805"/>
      <c r="AE5" s="805"/>
      <c r="AF5" s="805"/>
      <c r="AG5" s="805"/>
      <c r="AH5" s="805"/>
      <c r="AI5" s="805"/>
      <c r="AJ5" s="805"/>
      <c r="AK5" s="805"/>
      <c r="AL5" s="805"/>
      <c r="AM5" s="805"/>
      <c r="AO5" s="805" t="s">
        <v>322</v>
      </c>
      <c r="AP5" s="805"/>
      <c r="AQ5" s="805"/>
      <c r="AR5" s="805"/>
      <c r="AS5" s="805"/>
      <c r="AT5" s="805"/>
      <c r="AU5" s="805"/>
      <c r="AV5" s="805"/>
      <c r="AW5" s="805"/>
      <c r="AX5" s="805"/>
      <c r="AY5" s="805"/>
      <c r="AZ5" s="805"/>
      <c r="BA5" s="805"/>
      <c r="BB5" s="805"/>
      <c r="BC5" s="805"/>
      <c r="BD5" s="805"/>
      <c r="BE5" s="805"/>
      <c r="BF5" s="805"/>
      <c r="BG5" s="805"/>
      <c r="BH5" s="805"/>
      <c r="BI5" s="805"/>
      <c r="BJ5" s="805"/>
      <c r="BK5" s="805"/>
      <c r="BL5" s="805"/>
      <c r="BM5" s="805"/>
      <c r="BN5" s="805"/>
      <c r="BO5" s="805"/>
      <c r="BP5" s="805"/>
      <c r="BQ5" s="805"/>
      <c r="BR5" s="805"/>
      <c r="BS5" s="805"/>
      <c r="BT5" s="805"/>
      <c r="BU5" s="805"/>
      <c r="BV5" s="805"/>
      <c r="BW5" s="805"/>
      <c r="BX5" s="805"/>
      <c r="BY5" s="806"/>
      <c r="BZ5" s="806"/>
      <c r="CA5" s="806"/>
    </row>
    <row r="6" spans="1:79" ht="27.75">
      <c r="A6" s="170" t="s">
        <v>291</v>
      </c>
      <c r="B6" s="807"/>
      <c r="C6" s="807"/>
      <c r="D6" s="807"/>
      <c r="E6" s="807"/>
      <c r="F6" s="807"/>
      <c r="G6" s="807"/>
      <c r="H6" s="807"/>
      <c r="I6" s="807"/>
      <c r="J6" s="807"/>
      <c r="K6" s="807"/>
      <c r="L6" s="807"/>
      <c r="M6" s="807"/>
      <c r="N6" s="807"/>
      <c r="O6" s="807"/>
      <c r="P6" s="807"/>
      <c r="Q6" s="807"/>
      <c r="R6" s="807"/>
      <c r="S6" s="807"/>
      <c r="T6" s="807"/>
      <c r="U6" s="807"/>
      <c r="V6" s="807"/>
      <c r="W6" s="807"/>
      <c r="X6" s="807"/>
      <c r="Y6" s="807"/>
      <c r="Z6" s="807"/>
      <c r="AA6" s="807"/>
      <c r="AB6" s="807"/>
      <c r="AC6" s="807"/>
      <c r="AD6" s="807"/>
      <c r="AE6" s="807"/>
      <c r="AF6" s="807"/>
      <c r="AG6" s="807"/>
      <c r="AH6" s="807"/>
      <c r="AI6" s="807"/>
      <c r="AJ6" s="807"/>
      <c r="AK6" s="807"/>
      <c r="AL6" s="807"/>
      <c r="AM6" s="807"/>
      <c r="AN6" s="807"/>
      <c r="AO6" s="807"/>
      <c r="AP6" s="807"/>
      <c r="AQ6" s="807"/>
      <c r="AR6" s="807"/>
      <c r="AS6" s="807"/>
      <c r="AT6" s="807"/>
      <c r="AU6" s="807"/>
      <c r="AV6" s="807"/>
      <c r="AW6" s="807"/>
      <c r="AX6" s="807"/>
      <c r="AY6" s="807"/>
      <c r="AZ6" s="807"/>
      <c r="BA6" s="807"/>
      <c r="BB6" s="807"/>
      <c r="BC6" s="807"/>
      <c r="BD6" s="807"/>
      <c r="BE6" s="807"/>
      <c r="BF6" s="807"/>
      <c r="BG6" s="807"/>
      <c r="BH6" s="807"/>
      <c r="BI6" s="807"/>
      <c r="BJ6" s="807"/>
      <c r="BK6" s="807"/>
      <c r="BL6" s="807"/>
      <c r="BM6" s="807"/>
      <c r="BN6" s="807"/>
      <c r="BO6" s="807"/>
      <c r="BP6" s="807"/>
      <c r="BQ6" s="807"/>
      <c r="BR6" s="807"/>
      <c r="BS6" s="807"/>
      <c r="BT6" s="807"/>
      <c r="BU6" s="807"/>
      <c r="BV6" s="807"/>
      <c r="BW6" s="807"/>
      <c r="BX6" s="807"/>
      <c r="BY6" s="807"/>
      <c r="BZ6" s="807"/>
      <c r="CA6" s="807"/>
    </row>
    <row r="7" spans="1:79" ht="28.5" customHeight="1">
      <c r="A7" s="171" t="s">
        <v>178</v>
      </c>
      <c r="B7" s="800"/>
      <c r="C7" s="801"/>
      <c r="D7" s="801"/>
      <c r="E7" s="801"/>
      <c r="F7" s="801"/>
      <c r="G7" s="801"/>
      <c r="H7" s="801"/>
      <c r="I7" s="801"/>
      <c r="J7" s="801"/>
      <c r="K7" s="801"/>
      <c r="L7" s="801"/>
      <c r="M7" s="801"/>
      <c r="N7" s="801"/>
      <c r="O7" s="801"/>
      <c r="P7" s="801"/>
      <c r="Q7" s="801"/>
      <c r="R7" s="801"/>
      <c r="S7" s="801"/>
      <c r="T7" s="801"/>
      <c r="U7" s="801"/>
      <c r="V7" s="801"/>
      <c r="W7" s="801"/>
      <c r="X7" s="801"/>
      <c r="Y7" s="801"/>
      <c r="Z7" s="801"/>
      <c r="AA7" s="801"/>
      <c r="AB7" s="801"/>
      <c r="AC7" s="801"/>
      <c r="AD7" s="801"/>
      <c r="AE7" s="801"/>
      <c r="AF7" s="801"/>
      <c r="AG7" s="801"/>
      <c r="AH7" s="801"/>
      <c r="AI7" s="801"/>
      <c r="AJ7" s="801"/>
      <c r="AK7" s="801"/>
      <c r="AL7" s="801"/>
      <c r="AM7" s="801"/>
      <c r="AN7" s="801"/>
      <c r="AO7" s="801"/>
      <c r="AP7" s="801"/>
      <c r="AQ7" s="801"/>
      <c r="AR7" s="801"/>
      <c r="AS7" s="801"/>
      <c r="AT7" s="801"/>
      <c r="AU7" s="801"/>
      <c r="AV7" s="801"/>
      <c r="AW7" s="801"/>
      <c r="AX7" s="801"/>
      <c r="AY7" s="801"/>
      <c r="AZ7" s="801"/>
      <c r="BA7" s="801"/>
      <c r="BB7" s="801"/>
      <c r="BC7" s="801"/>
      <c r="BD7" s="801"/>
      <c r="BE7" s="801"/>
      <c r="BF7" s="801"/>
      <c r="BG7" s="801"/>
      <c r="BH7" s="801"/>
      <c r="BI7" s="801"/>
      <c r="BJ7" s="801"/>
      <c r="BK7" s="801"/>
      <c r="BL7" s="801"/>
      <c r="BM7" s="801"/>
      <c r="BN7" s="801"/>
      <c r="BO7" s="801"/>
      <c r="BP7" s="801"/>
      <c r="BQ7" s="801"/>
      <c r="BR7" s="801"/>
      <c r="BS7" s="801"/>
      <c r="BT7" s="801"/>
      <c r="BU7" s="801"/>
      <c r="BV7" s="801"/>
      <c r="BW7" s="801"/>
      <c r="BX7" s="801"/>
      <c r="BY7" s="801"/>
      <c r="BZ7" s="801"/>
      <c r="CA7" s="802"/>
    </row>
    <row r="8" spans="1:53" ht="6" customHeight="1">
      <c r="A8" s="161"/>
      <c r="B8" s="161"/>
      <c r="C8" s="161"/>
      <c r="D8" s="161"/>
      <c r="E8" s="161"/>
      <c r="F8" s="161"/>
      <c r="G8" s="161"/>
      <c r="H8" s="161"/>
      <c r="I8" s="161"/>
      <c r="J8" s="161"/>
      <c r="K8" s="161"/>
      <c r="L8" s="161"/>
      <c r="M8" s="161"/>
      <c r="N8" s="161"/>
      <c r="O8" s="162"/>
      <c r="P8" s="162"/>
      <c r="Q8" s="162"/>
      <c r="R8" s="162"/>
      <c r="S8" s="162"/>
      <c r="T8" s="162"/>
      <c r="U8" s="162"/>
      <c r="V8" s="162"/>
      <c r="W8" s="162"/>
      <c r="X8" s="162"/>
      <c r="Y8" s="162"/>
      <c r="Z8" s="162"/>
      <c r="AA8" s="162"/>
      <c r="AB8" s="162"/>
      <c r="AC8" s="162"/>
      <c r="AD8" s="162"/>
      <c r="AE8" s="162"/>
      <c r="AF8" s="162"/>
      <c r="AG8" s="162"/>
      <c r="AH8" s="162"/>
      <c r="AI8" s="162"/>
      <c r="AJ8" s="162"/>
      <c r="AK8" s="162"/>
      <c r="AL8" s="162"/>
      <c r="AM8" s="162"/>
      <c r="AO8" s="161"/>
      <c r="AP8" s="162"/>
      <c r="AQ8" s="162"/>
      <c r="AR8" s="162"/>
      <c r="AS8" s="162"/>
      <c r="AT8" s="162"/>
      <c r="AU8" s="162"/>
      <c r="AV8" s="162"/>
      <c r="AW8" s="162"/>
      <c r="AX8" s="162"/>
      <c r="AY8" s="162"/>
      <c r="AZ8" s="162"/>
      <c r="BA8" s="162"/>
    </row>
    <row r="9" spans="1:79" ht="30" customHeight="1">
      <c r="A9" s="803" t="s">
        <v>91</v>
      </c>
      <c r="B9" s="800" t="s">
        <v>39</v>
      </c>
      <c r="C9" s="802"/>
      <c r="D9" s="800" t="s">
        <v>40</v>
      </c>
      <c r="E9" s="802"/>
      <c r="F9" s="800" t="s">
        <v>41</v>
      </c>
      <c r="G9" s="802"/>
      <c r="H9" s="800" t="s">
        <v>42</v>
      </c>
      <c r="I9" s="802"/>
      <c r="J9" s="800" t="s">
        <v>43</v>
      </c>
      <c r="K9" s="802"/>
      <c r="L9" s="800" t="s">
        <v>44</v>
      </c>
      <c r="M9" s="802"/>
      <c r="N9" s="800" t="s">
        <v>45</v>
      </c>
      <c r="O9" s="802"/>
      <c r="P9" s="800" t="s">
        <v>46</v>
      </c>
      <c r="Q9" s="802"/>
      <c r="R9" s="800" t="s">
        <v>47</v>
      </c>
      <c r="S9" s="802"/>
      <c r="T9" s="800" t="s">
        <v>48</v>
      </c>
      <c r="U9" s="802"/>
      <c r="V9" s="800" t="s">
        <v>49</v>
      </c>
      <c r="W9" s="802"/>
      <c r="X9" s="800" t="s">
        <v>50</v>
      </c>
      <c r="Y9" s="802"/>
      <c r="Z9" s="800" t="s">
        <v>92</v>
      </c>
      <c r="AA9" s="802"/>
      <c r="AB9" s="800" t="s">
        <v>290</v>
      </c>
      <c r="AC9" s="801"/>
      <c r="AD9" s="801"/>
      <c r="AE9" s="801"/>
      <c r="AF9" s="801"/>
      <c r="AG9" s="802"/>
      <c r="AH9" s="800" t="s">
        <v>289</v>
      </c>
      <c r="AI9" s="801"/>
      <c r="AJ9" s="801"/>
      <c r="AK9" s="801"/>
      <c r="AL9" s="801"/>
      <c r="AM9" s="802"/>
      <c r="AO9" s="803" t="s">
        <v>91</v>
      </c>
      <c r="AP9" s="800" t="s">
        <v>39</v>
      </c>
      <c r="AQ9" s="802"/>
      <c r="AR9" s="800" t="s">
        <v>40</v>
      </c>
      <c r="AS9" s="802"/>
      <c r="AT9" s="800" t="s">
        <v>41</v>
      </c>
      <c r="AU9" s="802"/>
      <c r="AV9" s="800" t="s">
        <v>42</v>
      </c>
      <c r="AW9" s="802"/>
      <c r="AX9" s="800" t="s">
        <v>43</v>
      </c>
      <c r="AY9" s="802"/>
      <c r="AZ9" s="800" t="s">
        <v>44</v>
      </c>
      <c r="BA9" s="802"/>
      <c r="BB9" s="800" t="s">
        <v>45</v>
      </c>
      <c r="BC9" s="802"/>
      <c r="BD9" s="800" t="s">
        <v>46</v>
      </c>
      <c r="BE9" s="802"/>
      <c r="BF9" s="800" t="s">
        <v>47</v>
      </c>
      <c r="BG9" s="802"/>
      <c r="BH9" s="800" t="s">
        <v>48</v>
      </c>
      <c r="BI9" s="802"/>
      <c r="BJ9" s="800" t="s">
        <v>49</v>
      </c>
      <c r="BK9" s="802"/>
      <c r="BL9" s="800" t="s">
        <v>50</v>
      </c>
      <c r="BM9" s="802"/>
      <c r="BN9" s="800" t="s">
        <v>92</v>
      </c>
      <c r="BO9" s="802"/>
      <c r="BP9" s="800" t="s">
        <v>290</v>
      </c>
      <c r="BQ9" s="801"/>
      <c r="BR9" s="801"/>
      <c r="BS9" s="801"/>
      <c r="BT9" s="801"/>
      <c r="BU9" s="802"/>
      <c r="BV9" s="800" t="s">
        <v>289</v>
      </c>
      <c r="BW9" s="801"/>
      <c r="BX9" s="801"/>
      <c r="BY9" s="801"/>
      <c r="BZ9" s="801"/>
      <c r="CA9" s="802"/>
    </row>
    <row r="10" spans="1:79" ht="36" customHeight="1">
      <c r="A10" s="804"/>
      <c r="B10" s="127" t="s">
        <v>376</v>
      </c>
      <c r="C10" s="127" t="s">
        <v>377</v>
      </c>
      <c r="D10" s="127" t="s">
        <v>376</v>
      </c>
      <c r="E10" s="127" t="s">
        <v>377</v>
      </c>
      <c r="F10" s="127" t="s">
        <v>376</v>
      </c>
      <c r="G10" s="127" t="s">
        <v>377</v>
      </c>
      <c r="H10" s="127" t="s">
        <v>376</v>
      </c>
      <c r="I10" s="127" t="s">
        <v>377</v>
      </c>
      <c r="J10" s="127" t="s">
        <v>376</v>
      </c>
      <c r="K10" s="127" t="s">
        <v>377</v>
      </c>
      <c r="L10" s="127" t="s">
        <v>376</v>
      </c>
      <c r="M10" s="127" t="s">
        <v>377</v>
      </c>
      <c r="N10" s="127" t="s">
        <v>376</v>
      </c>
      <c r="O10" s="127" t="s">
        <v>377</v>
      </c>
      <c r="P10" s="127" t="s">
        <v>376</v>
      </c>
      <c r="Q10" s="127" t="s">
        <v>377</v>
      </c>
      <c r="R10" s="127" t="s">
        <v>376</v>
      </c>
      <c r="S10" s="127" t="s">
        <v>377</v>
      </c>
      <c r="T10" s="127" t="s">
        <v>376</v>
      </c>
      <c r="U10" s="127" t="s">
        <v>377</v>
      </c>
      <c r="V10" s="127" t="s">
        <v>376</v>
      </c>
      <c r="W10" s="127" t="s">
        <v>377</v>
      </c>
      <c r="X10" s="127" t="s">
        <v>376</v>
      </c>
      <c r="Y10" s="127" t="s">
        <v>377</v>
      </c>
      <c r="Z10" s="127" t="s">
        <v>376</v>
      </c>
      <c r="AA10" s="127" t="s">
        <v>377</v>
      </c>
      <c r="AB10" s="207" t="s">
        <v>397</v>
      </c>
      <c r="AC10" s="207" t="s">
        <v>398</v>
      </c>
      <c r="AD10" s="207" t="s">
        <v>399</v>
      </c>
      <c r="AE10" s="207" t="s">
        <v>307</v>
      </c>
      <c r="AF10" s="208" t="s">
        <v>400</v>
      </c>
      <c r="AG10" s="207" t="s">
        <v>306</v>
      </c>
      <c r="AH10" s="127" t="s">
        <v>391</v>
      </c>
      <c r="AI10" s="163" t="s">
        <v>392</v>
      </c>
      <c r="AJ10" s="127" t="s">
        <v>393</v>
      </c>
      <c r="AK10" s="127" t="s">
        <v>394</v>
      </c>
      <c r="AL10" s="127" t="s">
        <v>395</v>
      </c>
      <c r="AM10" s="127" t="s">
        <v>396</v>
      </c>
      <c r="AO10" s="804"/>
      <c r="AP10" s="127" t="s">
        <v>376</v>
      </c>
      <c r="AQ10" s="127" t="s">
        <v>377</v>
      </c>
      <c r="AR10" s="127" t="s">
        <v>376</v>
      </c>
      <c r="AS10" s="127" t="s">
        <v>377</v>
      </c>
      <c r="AT10" s="127" t="s">
        <v>376</v>
      </c>
      <c r="AU10" s="127" t="s">
        <v>377</v>
      </c>
      <c r="AV10" s="127" t="s">
        <v>376</v>
      </c>
      <c r="AW10" s="127" t="s">
        <v>377</v>
      </c>
      <c r="AX10" s="127" t="s">
        <v>376</v>
      </c>
      <c r="AY10" s="127" t="s">
        <v>377</v>
      </c>
      <c r="AZ10" s="127" t="s">
        <v>376</v>
      </c>
      <c r="BA10" s="127" t="s">
        <v>377</v>
      </c>
      <c r="BB10" s="127" t="s">
        <v>376</v>
      </c>
      <c r="BC10" s="127" t="s">
        <v>377</v>
      </c>
      <c r="BD10" s="127" t="s">
        <v>376</v>
      </c>
      <c r="BE10" s="127" t="s">
        <v>377</v>
      </c>
      <c r="BF10" s="127" t="s">
        <v>376</v>
      </c>
      <c r="BG10" s="127" t="s">
        <v>377</v>
      </c>
      <c r="BH10" s="127" t="s">
        <v>376</v>
      </c>
      <c r="BI10" s="127" t="s">
        <v>377</v>
      </c>
      <c r="BJ10" s="127" t="s">
        <v>376</v>
      </c>
      <c r="BK10" s="127" t="s">
        <v>377</v>
      </c>
      <c r="BL10" s="127" t="s">
        <v>376</v>
      </c>
      <c r="BM10" s="127" t="s">
        <v>377</v>
      </c>
      <c r="BN10" s="127" t="s">
        <v>376</v>
      </c>
      <c r="BO10" s="127" t="s">
        <v>377</v>
      </c>
      <c r="BP10" s="207" t="s">
        <v>397</v>
      </c>
      <c r="BQ10" s="207" t="s">
        <v>398</v>
      </c>
      <c r="BR10" s="207" t="s">
        <v>399</v>
      </c>
      <c r="BS10" s="207" t="s">
        <v>307</v>
      </c>
      <c r="BT10" s="208" t="s">
        <v>400</v>
      </c>
      <c r="BU10" s="207" t="s">
        <v>306</v>
      </c>
      <c r="BV10" s="205" t="s">
        <v>391</v>
      </c>
      <c r="BW10" s="206" t="s">
        <v>392</v>
      </c>
      <c r="BX10" s="205" t="s">
        <v>393</v>
      </c>
      <c r="BY10" s="205" t="s">
        <v>394</v>
      </c>
      <c r="BZ10" s="205" t="s">
        <v>395</v>
      </c>
      <c r="CA10" s="205" t="s">
        <v>396</v>
      </c>
    </row>
    <row r="11" spans="1:79" ht="13.5">
      <c r="A11" s="164" t="s">
        <v>93</v>
      </c>
      <c r="B11" s="164"/>
      <c r="C11" s="164"/>
      <c r="D11" s="164"/>
      <c r="E11" s="164"/>
      <c r="F11" s="164"/>
      <c r="G11" s="164"/>
      <c r="H11" s="164"/>
      <c r="I11" s="164"/>
      <c r="J11" s="164"/>
      <c r="K11" s="164"/>
      <c r="L11" s="164"/>
      <c r="M11" s="164"/>
      <c r="N11" s="164"/>
      <c r="O11" s="165"/>
      <c r="P11" s="165"/>
      <c r="Q11" s="165"/>
      <c r="R11" s="165"/>
      <c r="S11" s="165"/>
      <c r="T11" s="165"/>
      <c r="U11" s="165"/>
      <c r="V11" s="165"/>
      <c r="W11" s="165"/>
      <c r="X11" s="165"/>
      <c r="Y11" s="165"/>
      <c r="Z11" s="211">
        <f>B11+D11+F11+H11+J11+L11+N11+P11+R11+T11+V11+X11</f>
        <v>0</v>
      </c>
      <c r="AA11" s="172">
        <f>C11+E11+G11+I11+K11+M11+O11+Q11+S11+U11+W11+Y11</f>
        <v>0</v>
      </c>
      <c r="AB11" s="209"/>
      <c r="AC11" s="209"/>
      <c r="AD11" s="209"/>
      <c r="AE11" s="209"/>
      <c r="AF11" s="209"/>
      <c r="AG11" s="167"/>
      <c r="AH11" s="167"/>
      <c r="AI11" s="167"/>
      <c r="AJ11" s="167"/>
      <c r="AK11" s="167"/>
      <c r="AL11" s="167"/>
      <c r="AM11" s="168"/>
      <c r="AO11" s="164" t="s">
        <v>93</v>
      </c>
      <c r="AP11" s="164"/>
      <c r="AQ11" s="164"/>
      <c r="AR11" s="164"/>
      <c r="AS11" s="164"/>
      <c r="AT11" s="164"/>
      <c r="AU11" s="164"/>
      <c r="AV11" s="164"/>
      <c r="AW11" s="164"/>
      <c r="AX11" s="164"/>
      <c r="AY11" s="164"/>
      <c r="AZ11" s="164"/>
      <c r="BA11" s="164"/>
      <c r="BB11" s="164"/>
      <c r="BC11" s="165"/>
      <c r="BD11" s="165"/>
      <c r="BE11" s="165"/>
      <c r="BF11" s="165"/>
      <c r="BG11" s="165"/>
      <c r="BH11" s="165"/>
      <c r="BI11" s="165"/>
      <c r="BJ11" s="165"/>
      <c r="BK11" s="165"/>
      <c r="BL11" s="165"/>
      <c r="BM11" s="165"/>
      <c r="BN11" s="211">
        <f>AP11+AR11+AT11+AV11+AX11+AZ11+BB11+BD11+BF11+BH11+BJ11+BL11</f>
        <v>0</v>
      </c>
      <c r="BO11" s="172">
        <f>AQ11+AS11+AU11+AW11+AY11+BA11+BC11+BE11+BG11+BI11+BK11+BM11</f>
        <v>0</v>
      </c>
      <c r="BP11" s="167"/>
      <c r="BQ11" s="167"/>
      <c r="BR11" s="167"/>
      <c r="BS11" s="167"/>
      <c r="BT11" s="167"/>
      <c r="BU11" s="167"/>
      <c r="BV11" s="167"/>
      <c r="BW11" s="167"/>
      <c r="BX11" s="167"/>
      <c r="BY11" s="167"/>
      <c r="BZ11" s="167"/>
      <c r="CA11" s="168"/>
    </row>
    <row r="12" spans="1:79" ht="13.5">
      <c r="A12" s="164" t="s">
        <v>94</v>
      </c>
      <c r="B12" s="164"/>
      <c r="C12" s="164"/>
      <c r="D12" s="164"/>
      <c r="E12" s="164"/>
      <c r="F12" s="164"/>
      <c r="G12" s="164"/>
      <c r="H12" s="164"/>
      <c r="I12" s="164"/>
      <c r="J12" s="164"/>
      <c r="K12" s="164"/>
      <c r="L12" s="164"/>
      <c r="M12" s="164"/>
      <c r="N12" s="164"/>
      <c r="O12" s="165"/>
      <c r="P12" s="165"/>
      <c r="Q12" s="165"/>
      <c r="R12" s="165"/>
      <c r="S12" s="165"/>
      <c r="T12" s="165"/>
      <c r="U12" s="165"/>
      <c r="V12" s="165"/>
      <c r="W12" s="165"/>
      <c r="X12" s="165"/>
      <c r="Y12" s="165"/>
      <c r="Z12" s="211">
        <f aca="true" t="shared" si="0" ref="Z12:Z31">B12+D12+F12+H12+J12+L12+N12+P12+R12+T12+V12+X12</f>
        <v>0</v>
      </c>
      <c r="AA12" s="172">
        <f aca="true" t="shared" si="1" ref="AA12:AA31">C12+E12+G12+I12+K12+M12+O12+Q12+S12+U12+W12+Y12</f>
        <v>0</v>
      </c>
      <c r="AB12" s="209"/>
      <c r="AC12" s="209"/>
      <c r="AD12" s="209"/>
      <c r="AE12" s="209"/>
      <c r="AF12" s="209"/>
      <c r="AG12" s="210"/>
      <c r="AH12" s="167"/>
      <c r="AI12" s="167"/>
      <c r="AJ12" s="167"/>
      <c r="AK12" s="167"/>
      <c r="AL12" s="167"/>
      <c r="AM12" s="167"/>
      <c r="AO12" s="164" t="s">
        <v>94</v>
      </c>
      <c r="AP12" s="164"/>
      <c r="AQ12" s="164"/>
      <c r="AR12" s="164"/>
      <c r="AS12" s="164"/>
      <c r="AT12" s="164"/>
      <c r="AU12" s="164"/>
      <c r="AV12" s="164"/>
      <c r="AW12" s="164"/>
      <c r="AX12" s="164"/>
      <c r="AY12" s="164"/>
      <c r="AZ12" s="164"/>
      <c r="BA12" s="164"/>
      <c r="BB12" s="164"/>
      <c r="BC12" s="165"/>
      <c r="BD12" s="165"/>
      <c r="BE12" s="165"/>
      <c r="BF12" s="165"/>
      <c r="BG12" s="165"/>
      <c r="BH12" s="165"/>
      <c r="BI12" s="165"/>
      <c r="BJ12" s="165"/>
      <c r="BK12" s="165"/>
      <c r="BL12" s="165"/>
      <c r="BM12" s="165"/>
      <c r="BN12" s="211">
        <f aca="true" t="shared" si="2" ref="BN12:BN31">AP12+AR12+AT12+AV12+AX12+AZ12+BB12+BD12+BF12+BH12+BJ12+BL12</f>
        <v>0</v>
      </c>
      <c r="BO12" s="172">
        <f aca="true" t="shared" si="3" ref="BO12:BO31">AQ12+AS12+AU12+AW12+AY12+BA12+BC12+BE12+BG12+BI12+BK12+BM12</f>
        <v>0</v>
      </c>
      <c r="BP12" s="167"/>
      <c r="BQ12" s="167"/>
      <c r="BR12" s="167"/>
      <c r="BS12" s="167"/>
      <c r="BT12" s="167"/>
      <c r="BU12" s="167"/>
      <c r="BV12" s="167"/>
      <c r="BW12" s="167"/>
      <c r="BX12" s="167"/>
      <c r="BY12" s="167"/>
      <c r="BZ12" s="167"/>
      <c r="CA12" s="167"/>
    </row>
    <row r="13" spans="1:79" ht="13.5">
      <c r="A13" s="164" t="s">
        <v>95</v>
      </c>
      <c r="B13" s="164"/>
      <c r="C13" s="164"/>
      <c r="D13" s="164"/>
      <c r="E13" s="164"/>
      <c r="F13" s="164"/>
      <c r="G13" s="164"/>
      <c r="H13" s="164"/>
      <c r="I13" s="164"/>
      <c r="J13" s="164"/>
      <c r="K13" s="164"/>
      <c r="L13" s="164"/>
      <c r="M13" s="164"/>
      <c r="N13" s="164"/>
      <c r="O13" s="165"/>
      <c r="P13" s="165"/>
      <c r="Q13" s="165"/>
      <c r="R13" s="165"/>
      <c r="S13" s="165"/>
      <c r="T13" s="165"/>
      <c r="U13" s="165"/>
      <c r="V13" s="165"/>
      <c r="W13" s="165"/>
      <c r="X13" s="165"/>
      <c r="Y13" s="165"/>
      <c r="Z13" s="211">
        <f t="shared" si="0"/>
        <v>0</v>
      </c>
      <c r="AA13" s="172">
        <f t="shared" si="1"/>
        <v>0</v>
      </c>
      <c r="AB13" s="209"/>
      <c r="AC13" s="209"/>
      <c r="AD13" s="209"/>
      <c r="AE13" s="209"/>
      <c r="AF13" s="209"/>
      <c r="AG13" s="210"/>
      <c r="AH13" s="167"/>
      <c r="AI13" s="167"/>
      <c r="AJ13" s="167"/>
      <c r="AK13" s="167"/>
      <c r="AL13" s="167"/>
      <c r="AM13" s="167"/>
      <c r="AO13" s="164" t="s">
        <v>95</v>
      </c>
      <c r="AP13" s="164"/>
      <c r="AQ13" s="164"/>
      <c r="AR13" s="164"/>
      <c r="AS13" s="164"/>
      <c r="AT13" s="164"/>
      <c r="AU13" s="164"/>
      <c r="AV13" s="164"/>
      <c r="AW13" s="164"/>
      <c r="AX13" s="164"/>
      <c r="AY13" s="164"/>
      <c r="AZ13" s="164"/>
      <c r="BA13" s="164"/>
      <c r="BB13" s="164"/>
      <c r="BC13" s="165"/>
      <c r="BD13" s="165"/>
      <c r="BE13" s="165"/>
      <c r="BF13" s="165"/>
      <c r="BG13" s="165"/>
      <c r="BH13" s="165"/>
      <c r="BI13" s="165"/>
      <c r="BJ13" s="165"/>
      <c r="BK13" s="165"/>
      <c r="BL13" s="165"/>
      <c r="BM13" s="165"/>
      <c r="BN13" s="211">
        <f t="shared" si="2"/>
        <v>0</v>
      </c>
      <c r="BO13" s="172">
        <f t="shared" si="3"/>
        <v>0</v>
      </c>
      <c r="BP13" s="167"/>
      <c r="BQ13" s="167"/>
      <c r="BR13" s="167"/>
      <c r="BS13" s="167"/>
      <c r="BT13" s="167"/>
      <c r="BU13" s="167"/>
      <c r="BV13" s="167"/>
      <c r="BW13" s="167"/>
      <c r="BX13" s="167"/>
      <c r="BY13" s="167"/>
      <c r="BZ13" s="167"/>
      <c r="CA13" s="167"/>
    </row>
    <row r="14" spans="1:79" ht="13.5">
      <c r="A14" s="164" t="s">
        <v>96</v>
      </c>
      <c r="B14" s="164"/>
      <c r="C14" s="164"/>
      <c r="D14" s="164"/>
      <c r="E14" s="164"/>
      <c r="F14" s="164"/>
      <c r="G14" s="164"/>
      <c r="H14" s="164"/>
      <c r="I14" s="164"/>
      <c r="J14" s="164"/>
      <c r="K14" s="164"/>
      <c r="L14" s="164"/>
      <c r="M14" s="164"/>
      <c r="N14" s="164"/>
      <c r="O14" s="165"/>
      <c r="P14" s="165"/>
      <c r="Q14" s="165"/>
      <c r="R14" s="165"/>
      <c r="S14" s="165"/>
      <c r="T14" s="165"/>
      <c r="U14" s="165"/>
      <c r="V14" s="165"/>
      <c r="W14" s="165"/>
      <c r="X14" s="165"/>
      <c r="Y14" s="165"/>
      <c r="Z14" s="211">
        <f t="shared" si="0"/>
        <v>0</v>
      </c>
      <c r="AA14" s="172">
        <f t="shared" si="1"/>
        <v>0</v>
      </c>
      <c r="AB14" s="209"/>
      <c r="AC14" s="209"/>
      <c r="AD14" s="209"/>
      <c r="AE14" s="209"/>
      <c r="AF14" s="209"/>
      <c r="AG14" s="210"/>
      <c r="AH14" s="167"/>
      <c r="AI14" s="167"/>
      <c r="AJ14" s="167"/>
      <c r="AK14" s="167"/>
      <c r="AL14" s="167"/>
      <c r="AM14" s="167"/>
      <c r="AO14" s="164" t="s">
        <v>96</v>
      </c>
      <c r="AP14" s="164"/>
      <c r="AQ14" s="164"/>
      <c r="AR14" s="164"/>
      <c r="AS14" s="164"/>
      <c r="AT14" s="164"/>
      <c r="AU14" s="164"/>
      <c r="AV14" s="164"/>
      <c r="AW14" s="164"/>
      <c r="AX14" s="164"/>
      <c r="AY14" s="164"/>
      <c r="AZ14" s="164"/>
      <c r="BA14" s="164"/>
      <c r="BB14" s="164"/>
      <c r="BC14" s="165"/>
      <c r="BD14" s="165"/>
      <c r="BE14" s="165"/>
      <c r="BF14" s="165"/>
      <c r="BG14" s="165"/>
      <c r="BH14" s="165"/>
      <c r="BI14" s="165"/>
      <c r="BJ14" s="165"/>
      <c r="BK14" s="165"/>
      <c r="BL14" s="165"/>
      <c r="BM14" s="165"/>
      <c r="BN14" s="211">
        <f t="shared" si="2"/>
        <v>0</v>
      </c>
      <c r="BO14" s="172">
        <f t="shared" si="3"/>
        <v>0</v>
      </c>
      <c r="BP14" s="167"/>
      <c r="BQ14" s="167"/>
      <c r="BR14" s="167"/>
      <c r="BS14" s="167"/>
      <c r="BT14" s="167"/>
      <c r="BU14" s="167"/>
      <c r="BV14" s="167"/>
      <c r="BW14" s="167"/>
      <c r="BX14" s="167"/>
      <c r="BY14" s="167"/>
      <c r="BZ14" s="167"/>
      <c r="CA14" s="167"/>
    </row>
    <row r="15" spans="1:79" ht="13.5">
      <c r="A15" s="164" t="s">
        <v>97</v>
      </c>
      <c r="B15" s="164"/>
      <c r="C15" s="164"/>
      <c r="D15" s="164"/>
      <c r="E15" s="164"/>
      <c r="F15" s="164"/>
      <c r="G15" s="164"/>
      <c r="H15" s="164"/>
      <c r="I15" s="164"/>
      <c r="J15" s="164"/>
      <c r="K15" s="164"/>
      <c r="L15" s="164"/>
      <c r="M15" s="164"/>
      <c r="N15" s="164"/>
      <c r="O15" s="165"/>
      <c r="P15" s="165"/>
      <c r="Q15" s="165"/>
      <c r="R15" s="165"/>
      <c r="S15" s="165"/>
      <c r="T15" s="165"/>
      <c r="U15" s="165"/>
      <c r="V15" s="165"/>
      <c r="W15" s="165"/>
      <c r="X15" s="165"/>
      <c r="Y15" s="165"/>
      <c r="Z15" s="211">
        <f t="shared" si="0"/>
        <v>0</v>
      </c>
      <c r="AA15" s="172">
        <f t="shared" si="1"/>
        <v>0</v>
      </c>
      <c r="AB15" s="209"/>
      <c r="AC15" s="209"/>
      <c r="AD15" s="209"/>
      <c r="AE15" s="209"/>
      <c r="AF15" s="209"/>
      <c r="AG15" s="210"/>
      <c r="AH15" s="167"/>
      <c r="AI15" s="167"/>
      <c r="AJ15" s="167"/>
      <c r="AK15" s="167"/>
      <c r="AL15" s="167"/>
      <c r="AM15" s="167"/>
      <c r="AO15" s="164" t="s">
        <v>97</v>
      </c>
      <c r="AP15" s="164"/>
      <c r="AQ15" s="164"/>
      <c r="AR15" s="164"/>
      <c r="AS15" s="164"/>
      <c r="AT15" s="164"/>
      <c r="AU15" s="164"/>
      <c r="AV15" s="164"/>
      <c r="AW15" s="164"/>
      <c r="AX15" s="164"/>
      <c r="AY15" s="164"/>
      <c r="AZ15" s="164"/>
      <c r="BA15" s="164"/>
      <c r="BB15" s="164"/>
      <c r="BC15" s="165"/>
      <c r="BD15" s="165"/>
      <c r="BE15" s="165"/>
      <c r="BF15" s="165"/>
      <c r="BG15" s="165"/>
      <c r="BH15" s="165"/>
      <c r="BI15" s="165"/>
      <c r="BJ15" s="165"/>
      <c r="BK15" s="165"/>
      <c r="BL15" s="165"/>
      <c r="BM15" s="165"/>
      <c r="BN15" s="211">
        <f t="shared" si="2"/>
        <v>0</v>
      </c>
      <c r="BO15" s="172">
        <f t="shared" si="3"/>
        <v>0</v>
      </c>
      <c r="BP15" s="167"/>
      <c r="BQ15" s="167"/>
      <c r="BR15" s="167"/>
      <c r="BS15" s="167"/>
      <c r="BT15" s="167"/>
      <c r="BU15" s="167"/>
      <c r="BV15" s="167"/>
      <c r="BW15" s="167"/>
      <c r="BX15" s="167"/>
      <c r="BY15" s="167"/>
      <c r="BZ15" s="167"/>
      <c r="CA15" s="167"/>
    </row>
    <row r="16" spans="1:79" ht="13.5">
      <c r="A16" s="164" t="s">
        <v>98</v>
      </c>
      <c r="B16" s="164"/>
      <c r="C16" s="164"/>
      <c r="D16" s="164"/>
      <c r="E16" s="164"/>
      <c r="F16" s="164"/>
      <c r="G16" s="164"/>
      <c r="H16" s="164"/>
      <c r="I16" s="164"/>
      <c r="J16" s="164"/>
      <c r="K16" s="164"/>
      <c r="L16" s="164"/>
      <c r="M16" s="164"/>
      <c r="N16" s="164"/>
      <c r="O16" s="165"/>
      <c r="P16" s="165"/>
      <c r="Q16" s="165"/>
      <c r="R16" s="165"/>
      <c r="S16" s="165"/>
      <c r="T16" s="165"/>
      <c r="U16" s="165"/>
      <c r="V16" s="165"/>
      <c r="W16" s="165"/>
      <c r="X16" s="165"/>
      <c r="Y16" s="165"/>
      <c r="Z16" s="211">
        <f t="shared" si="0"/>
        <v>0</v>
      </c>
      <c r="AA16" s="172">
        <f t="shared" si="1"/>
        <v>0</v>
      </c>
      <c r="AB16" s="209"/>
      <c r="AC16" s="209"/>
      <c r="AD16" s="209"/>
      <c r="AE16" s="209"/>
      <c r="AF16" s="209"/>
      <c r="AG16" s="210"/>
      <c r="AH16" s="167"/>
      <c r="AI16" s="167"/>
      <c r="AJ16" s="167"/>
      <c r="AK16" s="167"/>
      <c r="AL16" s="167"/>
      <c r="AM16" s="167"/>
      <c r="AO16" s="164" t="s">
        <v>98</v>
      </c>
      <c r="AP16" s="164"/>
      <c r="AQ16" s="164"/>
      <c r="AR16" s="164"/>
      <c r="AS16" s="164"/>
      <c r="AT16" s="164"/>
      <c r="AU16" s="164"/>
      <c r="AV16" s="164"/>
      <c r="AW16" s="164"/>
      <c r="AX16" s="164"/>
      <c r="AY16" s="164"/>
      <c r="AZ16" s="164"/>
      <c r="BA16" s="164"/>
      <c r="BB16" s="164"/>
      <c r="BC16" s="165"/>
      <c r="BD16" s="165"/>
      <c r="BE16" s="165"/>
      <c r="BF16" s="165"/>
      <c r="BG16" s="165"/>
      <c r="BH16" s="165"/>
      <c r="BI16" s="165"/>
      <c r="BJ16" s="165"/>
      <c r="BK16" s="165"/>
      <c r="BL16" s="165"/>
      <c r="BM16" s="165"/>
      <c r="BN16" s="211">
        <f t="shared" si="2"/>
        <v>0</v>
      </c>
      <c r="BO16" s="172">
        <f t="shared" si="3"/>
        <v>0</v>
      </c>
      <c r="BP16" s="167"/>
      <c r="BQ16" s="167"/>
      <c r="BR16" s="167"/>
      <c r="BS16" s="167"/>
      <c r="BT16" s="167"/>
      <c r="BU16" s="167"/>
      <c r="BV16" s="167"/>
      <c r="BW16" s="167"/>
      <c r="BX16" s="167"/>
      <c r="BY16" s="167"/>
      <c r="BZ16" s="167"/>
      <c r="CA16" s="167"/>
    </row>
    <row r="17" spans="1:79" ht="13.5">
      <c r="A17" s="164" t="s">
        <v>99</v>
      </c>
      <c r="B17" s="164"/>
      <c r="C17" s="164"/>
      <c r="D17" s="164"/>
      <c r="E17" s="164"/>
      <c r="F17" s="164"/>
      <c r="G17" s="164"/>
      <c r="H17" s="164"/>
      <c r="I17" s="164"/>
      <c r="J17" s="164"/>
      <c r="K17" s="164"/>
      <c r="L17" s="164"/>
      <c r="M17" s="164"/>
      <c r="N17" s="164"/>
      <c r="O17" s="165"/>
      <c r="P17" s="165"/>
      <c r="Q17" s="165"/>
      <c r="R17" s="165"/>
      <c r="S17" s="165"/>
      <c r="T17" s="165"/>
      <c r="U17" s="165"/>
      <c r="V17" s="165"/>
      <c r="W17" s="165"/>
      <c r="X17" s="165"/>
      <c r="Y17" s="165"/>
      <c r="Z17" s="211">
        <f t="shared" si="0"/>
        <v>0</v>
      </c>
      <c r="AA17" s="172">
        <f t="shared" si="1"/>
        <v>0</v>
      </c>
      <c r="AB17" s="209"/>
      <c r="AC17" s="209"/>
      <c r="AD17" s="209"/>
      <c r="AE17" s="209"/>
      <c r="AF17" s="209"/>
      <c r="AG17" s="210"/>
      <c r="AH17" s="167"/>
      <c r="AI17" s="167"/>
      <c r="AJ17" s="167"/>
      <c r="AK17" s="167"/>
      <c r="AL17" s="167"/>
      <c r="AM17" s="167"/>
      <c r="AO17" s="164" t="s">
        <v>99</v>
      </c>
      <c r="AP17" s="164"/>
      <c r="AQ17" s="164"/>
      <c r="AR17" s="164"/>
      <c r="AS17" s="164"/>
      <c r="AT17" s="164"/>
      <c r="AU17" s="164"/>
      <c r="AV17" s="164"/>
      <c r="AW17" s="164"/>
      <c r="AX17" s="164"/>
      <c r="AY17" s="164"/>
      <c r="AZ17" s="164"/>
      <c r="BA17" s="164"/>
      <c r="BB17" s="164"/>
      <c r="BC17" s="165"/>
      <c r="BD17" s="165"/>
      <c r="BE17" s="165"/>
      <c r="BF17" s="165"/>
      <c r="BG17" s="165"/>
      <c r="BH17" s="165"/>
      <c r="BI17" s="165"/>
      <c r="BJ17" s="165"/>
      <c r="BK17" s="165"/>
      <c r="BL17" s="165"/>
      <c r="BM17" s="165"/>
      <c r="BN17" s="211">
        <f t="shared" si="2"/>
        <v>0</v>
      </c>
      <c r="BO17" s="172">
        <f t="shared" si="3"/>
        <v>0</v>
      </c>
      <c r="BP17" s="167"/>
      <c r="BQ17" s="167"/>
      <c r="BR17" s="167"/>
      <c r="BS17" s="167"/>
      <c r="BT17" s="167"/>
      <c r="BU17" s="167"/>
      <c r="BV17" s="167"/>
      <c r="BW17" s="167"/>
      <c r="BX17" s="167"/>
      <c r="BY17" s="167"/>
      <c r="BZ17" s="167"/>
      <c r="CA17" s="167"/>
    </row>
    <row r="18" spans="1:79" ht="13.5">
      <c r="A18" s="164" t="s">
        <v>100</v>
      </c>
      <c r="B18" s="164"/>
      <c r="C18" s="164"/>
      <c r="D18" s="164"/>
      <c r="E18" s="164"/>
      <c r="F18" s="164"/>
      <c r="G18" s="164"/>
      <c r="H18" s="164"/>
      <c r="I18" s="164"/>
      <c r="J18" s="164"/>
      <c r="K18" s="164"/>
      <c r="L18" s="164"/>
      <c r="M18" s="164"/>
      <c r="N18" s="164"/>
      <c r="O18" s="165"/>
      <c r="P18" s="165"/>
      <c r="Q18" s="165"/>
      <c r="R18" s="165"/>
      <c r="S18" s="165"/>
      <c r="T18" s="165"/>
      <c r="U18" s="165"/>
      <c r="V18" s="165"/>
      <c r="W18" s="165"/>
      <c r="X18" s="165"/>
      <c r="Y18" s="165"/>
      <c r="Z18" s="211">
        <f t="shared" si="0"/>
        <v>0</v>
      </c>
      <c r="AA18" s="172">
        <f t="shared" si="1"/>
        <v>0</v>
      </c>
      <c r="AB18" s="209"/>
      <c r="AC18" s="209"/>
      <c r="AD18" s="209"/>
      <c r="AE18" s="209"/>
      <c r="AF18" s="209"/>
      <c r="AG18" s="210"/>
      <c r="AH18" s="167"/>
      <c r="AI18" s="167"/>
      <c r="AJ18" s="167"/>
      <c r="AK18" s="167"/>
      <c r="AL18" s="167"/>
      <c r="AM18" s="167"/>
      <c r="AO18" s="164" t="s">
        <v>100</v>
      </c>
      <c r="AP18" s="164"/>
      <c r="AQ18" s="164"/>
      <c r="AR18" s="164"/>
      <c r="AS18" s="164"/>
      <c r="AT18" s="164"/>
      <c r="AU18" s="164"/>
      <c r="AV18" s="164"/>
      <c r="AW18" s="164"/>
      <c r="AX18" s="164"/>
      <c r="AY18" s="164"/>
      <c r="AZ18" s="164"/>
      <c r="BA18" s="164"/>
      <c r="BB18" s="164"/>
      <c r="BC18" s="165"/>
      <c r="BD18" s="165"/>
      <c r="BE18" s="165"/>
      <c r="BF18" s="165"/>
      <c r="BG18" s="165"/>
      <c r="BH18" s="165"/>
      <c r="BI18" s="165"/>
      <c r="BJ18" s="165"/>
      <c r="BK18" s="165"/>
      <c r="BL18" s="165"/>
      <c r="BM18" s="165"/>
      <c r="BN18" s="211">
        <f t="shared" si="2"/>
        <v>0</v>
      </c>
      <c r="BO18" s="172">
        <f t="shared" si="3"/>
        <v>0</v>
      </c>
      <c r="BP18" s="167"/>
      <c r="BQ18" s="167"/>
      <c r="BR18" s="167"/>
      <c r="BS18" s="167"/>
      <c r="BT18" s="167"/>
      <c r="BU18" s="167"/>
      <c r="BV18" s="167"/>
      <c r="BW18" s="167"/>
      <c r="BX18" s="167"/>
      <c r="BY18" s="167"/>
      <c r="BZ18" s="167"/>
      <c r="CA18" s="167"/>
    </row>
    <row r="19" spans="1:79" ht="13.5">
      <c r="A19" s="164" t="s">
        <v>101</v>
      </c>
      <c r="B19" s="164"/>
      <c r="C19" s="164"/>
      <c r="D19" s="164"/>
      <c r="E19" s="164"/>
      <c r="F19" s="164"/>
      <c r="G19" s="164"/>
      <c r="H19" s="164"/>
      <c r="I19" s="164"/>
      <c r="J19" s="164"/>
      <c r="K19" s="164"/>
      <c r="L19" s="164"/>
      <c r="M19" s="164"/>
      <c r="N19" s="164"/>
      <c r="O19" s="165"/>
      <c r="P19" s="165"/>
      <c r="Q19" s="165"/>
      <c r="R19" s="165"/>
      <c r="S19" s="165"/>
      <c r="T19" s="165"/>
      <c r="U19" s="165"/>
      <c r="V19" s="165"/>
      <c r="W19" s="165"/>
      <c r="X19" s="165"/>
      <c r="Y19" s="165"/>
      <c r="Z19" s="211">
        <f t="shared" si="0"/>
        <v>0</v>
      </c>
      <c r="AA19" s="172">
        <f t="shared" si="1"/>
        <v>0</v>
      </c>
      <c r="AB19" s="209"/>
      <c r="AC19" s="209"/>
      <c r="AD19" s="209"/>
      <c r="AE19" s="209"/>
      <c r="AF19" s="209"/>
      <c r="AG19" s="210"/>
      <c r="AH19" s="167"/>
      <c r="AI19" s="167"/>
      <c r="AJ19" s="167"/>
      <c r="AK19" s="167"/>
      <c r="AL19" s="167"/>
      <c r="AM19" s="167"/>
      <c r="AO19" s="164" t="s">
        <v>101</v>
      </c>
      <c r="AP19" s="164"/>
      <c r="AQ19" s="164"/>
      <c r="AR19" s="164"/>
      <c r="AS19" s="164"/>
      <c r="AT19" s="164"/>
      <c r="AU19" s="164"/>
      <c r="AV19" s="164"/>
      <c r="AW19" s="164"/>
      <c r="AX19" s="164"/>
      <c r="AY19" s="164"/>
      <c r="AZ19" s="164"/>
      <c r="BA19" s="164"/>
      <c r="BB19" s="164"/>
      <c r="BC19" s="165"/>
      <c r="BD19" s="165"/>
      <c r="BE19" s="165"/>
      <c r="BF19" s="165"/>
      <c r="BG19" s="165"/>
      <c r="BH19" s="165"/>
      <c r="BI19" s="165"/>
      <c r="BJ19" s="165"/>
      <c r="BK19" s="165"/>
      <c r="BL19" s="165"/>
      <c r="BM19" s="165"/>
      <c r="BN19" s="211">
        <f t="shared" si="2"/>
        <v>0</v>
      </c>
      <c r="BO19" s="172">
        <f t="shared" si="3"/>
        <v>0</v>
      </c>
      <c r="BP19" s="167"/>
      <c r="BQ19" s="167"/>
      <c r="BR19" s="167"/>
      <c r="BS19" s="167"/>
      <c r="BT19" s="167"/>
      <c r="BU19" s="167"/>
      <c r="BV19" s="167"/>
      <c r="BW19" s="167"/>
      <c r="BX19" s="167"/>
      <c r="BY19" s="167"/>
      <c r="BZ19" s="167"/>
      <c r="CA19" s="167"/>
    </row>
    <row r="20" spans="1:79" ht="13.5">
      <c r="A20" s="164" t="s">
        <v>102</v>
      </c>
      <c r="B20" s="164"/>
      <c r="C20" s="164"/>
      <c r="D20" s="164"/>
      <c r="E20" s="164"/>
      <c r="F20" s="164"/>
      <c r="G20" s="164"/>
      <c r="H20" s="164"/>
      <c r="I20" s="164"/>
      <c r="J20" s="164"/>
      <c r="K20" s="164"/>
      <c r="L20" s="164"/>
      <c r="M20" s="164"/>
      <c r="N20" s="164"/>
      <c r="O20" s="165"/>
      <c r="P20" s="165"/>
      <c r="Q20" s="165"/>
      <c r="R20" s="165"/>
      <c r="S20" s="165"/>
      <c r="T20" s="165"/>
      <c r="U20" s="165"/>
      <c r="V20" s="165"/>
      <c r="W20" s="165"/>
      <c r="X20" s="165"/>
      <c r="Y20" s="165"/>
      <c r="Z20" s="211">
        <f t="shared" si="0"/>
        <v>0</v>
      </c>
      <c r="AA20" s="172">
        <f t="shared" si="1"/>
        <v>0</v>
      </c>
      <c r="AB20" s="209"/>
      <c r="AC20" s="209"/>
      <c r="AD20" s="209"/>
      <c r="AE20" s="209"/>
      <c r="AF20" s="209"/>
      <c r="AG20" s="210"/>
      <c r="AH20" s="167"/>
      <c r="AI20" s="167"/>
      <c r="AJ20" s="167"/>
      <c r="AK20" s="167"/>
      <c r="AL20" s="167"/>
      <c r="AM20" s="167"/>
      <c r="AO20" s="164" t="s">
        <v>102</v>
      </c>
      <c r="AP20" s="164"/>
      <c r="AQ20" s="164"/>
      <c r="AR20" s="164"/>
      <c r="AS20" s="164"/>
      <c r="AT20" s="164"/>
      <c r="AU20" s="164"/>
      <c r="AV20" s="164"/>
      <c r="AW20" s="164"/>
      <c r="AX20" s="164"/>
      <c r="AY20" s="164"/>
      <c r="AZ20" s="164"/>
      <c r="BA20" s="164"/>
      <c r="BB20" s="164"/>
      <c r="BC20" s="165"/>
      <c r="BD20" s="165"/>
      <c r="BE20" s="165"/>
      <c r="BF20" s="165"/>
      <c r="BG20" s="165"/>
      <c r="BH20" s="165"/>
      <c r="BI20" s="165"/>
      <c r="BJ20" s="165"/>
      <c r="BK20" s="165"/>
      <c r="BL20" s="165"/>
      <c r="BM20" s="165"/>
      <c r="BN20" s="211">
        <f t="shared" si="2"/>
        <v>0</v>
      </c>
      <c r="BO20" s="172">
        <f t="shared" si="3"/>
        <v>0</v>
      </c>
      <c r="BP20" s="167"/>
      <c r="BQ20" s="167"/>
      <c r="BR20" s="167"/>
      <c r="BS20" s="167"/>
      <c r="BT20" s="167"/>
      <c r="BU20" s="167"/>
      <c r="BV20" s="167"/>
      <c r="BW20" s="167"/>
      <c r="BX20" s="167"/>
      <c r="BY20" s="167"/>
      <c r="BZ20" s="167"/>
      <c r="CA20" s="167"/>
    </row>
    <row r="21" spans="1:79" ht="13.5">
      <c r="A21" s="164" t="s">
        <v>103</v>
      </c>
      <c r="B21" s="164"/>
      <c r="C21" s="164"/>
      <c r="D21" s="164"/>
      <c r="E21" s="164"/>
      <c r="F21" s="164"/>
      <c r="G21" s="164"/>
      <c r="H21" s="164"/>
      <c r="I21" s="164"/>
      <c r="J21" s="164"/>
      <c r="K21" s="164"/>
      <c r="L21" s="164"/>
      <c r="M21" s="164"/>
      <c r="N21" s="164"/>
      <c r="O21" s="165"/>
      <c r="P21" s="165"/>
      <c r="Q21" s="165"/>
      <c r="R21" s="165"/>
      <c r="S21" s="165"/>
      <c r="T21" s="165"/>
      <c r="U21" s="165"/>
      <c r="V21" s="165"/>
      <c r="W21" s="165"/>
      <c r="X21" s="165"/>
      <c r="Y21" s="165"/>
      <c r="Z21" s="211">
        <f t="shared" si="0"/>
        <v>0</v>
      </c>
      <c r="AA21" s="172">
        <f t="shared" si="1"/>
        <v>0</v>
      </c>
      <c r="AB21" s="209"/>
      <c r="AC21" s="209"/>
      <c r="AD21" s="209"/>
      <c r="AE21" s="209"/>
      <c r="AF21" s="209"/>
      <c r="AG21" s="210"/>
      <c r="AH21" s="167"/>
      <c r="AI21" s="167"/>
      <c r="AJ21" s="167"/>
      <c r="AK21" s="167"/>
      <c r="AL21" s="167"/>
      <c r="AM21" s="167"/>
      <c r="AO21" s="164" t="s">
        <v>103</v>
      </c>
      <c r="AP21" s="164"/>
      <c r="AQ21" s="164"/>
      <c r="AR21" s="164"/>
      <c r="AS21" s="164"/>
      <c r="AT21" s="164"/>
      <c r="AU21" s="164"/>
      <c r="AV21" s="164"/>
      <c r="AW21" s="164"/>
      <c r="AX21" s="164"/>
      <c r="AY21" s="164"/>
      <c r="AZ21" s="164"/>
      <c r="BA21" s="164"/>
      <c r="BB21" s="164"/>
      <c r="BC21" s="165"/>
      <c r="BD21" s="165"/>
      <c r="BE21" s="165"/>
      <c r="BF21" s="165"/>
      <c r="BG21" s="165"/>
      <c r="BH21" s="165"/>
      <c r="BI21" s="165"/>
      <c r="BJ21" s="165"/>
      <c r="BK21" s="165"/>
      <c r="BL21" s="165"/>
      <c r="BM21" s="165"/>
      <c r="BN21" s="211">
        <f t="shared" si="2"/>
        <v>0</v>
      </c>
      <c r="BO21" s="172">
        <f t="shared" si="3"/>
        <v>0</v>
      </c>
      <c r="BP21" s="167"/>
      <c r="BQ21" s="167"/>
      <c r="BR21" s="167"/>
      <c r="BS21" s="167"/>
      <c r="BT21" s="167"/>
      <c r="BU21" s="167"/>
      <c r="BV21" s="167"/>
      <c r="BW21" s="167"/>
      <c r="BX21" s="167"/>
      <c r="BY21" s="167"/>
      <c r="BZ21" s="167"/>
      <c r="CA21" s="167"/>
    </row>
    <row r="22" spans="1:79" ht="13.5">
      <c r="A22" s="164" t="s">
        <v>104</v>
      </c>
      <c r="B22" s="164"/>
      <c r="C22" s="164"/>
      <c r="D22" s="164"/>
      <c r="E22" s="164"/>
      <c r="F22" s="164"/>
      <c r="G22" s="164"/>
      <c r="H22" s="164"/>
      <c r="I22" s="164"/>
      <c r="J22" s="164"/>
      <c r="K22" s="164"/>
      <c r="L22" s="164"/>
      <c r="M22" s="164"/>
      <c r="N22" s="164"/>
      <c r="O22" s="165"/>
      <c r="P22" s="165"/>
      <c r="Q22" s="165"/>
      <c r="R22" s="165"/>
      <c r="S22" s="165"/>
      <c r="T22" s="165"/>
      <c r="U22" s="165"/>
      <c r="V22" s="165"/>
      <c r="W22" s="165"/>
      <c r="X22" s="165"/>
      <c r="Y22" s="165"/>
      <c r="Z22" s="211">
        <f t="shared" si="0"/>
        <v>0</v>
      </c>
      <c r="AA22" s="172">
        <f t="shared" si="1"/>
        <v>0</v>
      </c>
      <c r="AB22" s="209"/>
      <c r="AC22" s="209"/>
      <c r="AD22" s="209"/>
      <c r="AE22" s="209"/>
      <c r="AF22" s="209"/>
      <c r="AG22" s="210"/>
      <c r="AH22" s="167"/>
      <c r="AI22" s="167"/>
      <c r="AJ22" s="167"/>
      <c r="AK22" s="167"/>
      <c r="AL22" s="167"/>
      <c r="AM22" s="167"/>
      <c r="AO22" s="164" t="s">
        <v>104</v>
      </c>
      <c r="AP22" s="164"/>
      <c r="AQ22" s="164"/>
      <c r="AR22" s="164"/>
      <c r="AS22" s="164"/>
      <c r="AT22" s="164"/>
      <c r="AU22" s="164"/>
      <c r="AV22" s="164"/>
      <c r="AW22" s="164"/>
      <c r="AX22" s="164"/>
      <c r="AY22" s="164"/>
      <c r="AZ22" s="164"/>
      <c r="BA22" s="164"/>
      <c r="BB22" s="164"/>
      <c r="BC22" s="165"/>
      <c r="BD22" s="165"/>
      <c r="BE22" s="165"/>
      <c r="BF22" s="165"/>
      <c r="BG22" s="165"/>
      <c r="BH22" s="165"/>
      <c r="BI22" s="165"/>
      <c r="BJ22" s="165"/>
      <c r="BK22" s="165"/>
      <c r="BL22" s="165"/>
      <c r="BM22" s="165"/>
      <c r="BN22" s="211">
        <f t="shared" si="2"/>
        <v>0</v>
      </c>
      <c r="BO22" s="172">
        <f t="shared" si="3"/>
        <v>0</v>
      </c>
      <c r="BP22" s="167"/>
      <c r="BQ22" s="167"/>
      <c r="BR22" s="167"/>
      <c r="BS22" s="167"/>
      <c r="BT22" s="167"/>
      <c r="BU22" s="167"/>
      <c r="BV22" s="167"/>
      <c r="BW22" s="167"/>
      <c r="BX22" s="167"/>
      <c r="BY22" s="167"/>
      <c r="BZ22" s="167"/>
      <c r="CA22" s="167"/>
    </row>
    <row r="23" spans="1:79" ht="13.5">
      <c r="A23" s="164" t="s">
        <v>105</v>
      </c>
      <c r="B23" s="164"/>
      <c r="C23" s="164"/>
      <c r="D23" s="164"/>
      <c r="E23" s="164"/>
      <c r="F23" s="164"/>
      <c r="G23" s="164"/>
      <c r="H23" s="164"/>
      <c r="I23" s="164"/>
      <c r="J23" s="164"/>
      <c r="K23" s="164"/>
      <c r="L23" s="164"/>
      <c r="M23" s="164"/>
      <c r="N23" s="164"/>
      <c r="O23" s="165"/>
      <c r="P23" s="165"/>
      <c r="Q23" s="165"/>
      <c r="R23" s="165"/>
      <c r="S23" s="165"/>
      <c r="T23" s="165"/>
      <c r="U23" s="165"/>
      <c r="V23" s="165"/>
      <c r="W23" s="165"/>
      <c r="X23" s="165"/>
      <c r="Y23" s="165"/>
      <c r="Z23" s="211">
        <f t="shared" si="0"/>
        <v>0</v>
      </c>
      <c r="AA23" s="172">
        <f t="shared" si="1"/>
        <v>0</v>
      </c>
      <c r="AB23" s="209"/>
      <c r="AC23" s="209"/>
      <c r="AD23" s="209"/>
      <c r="AE23" s="209"/>
      <c r="AF23" s="209"/>
      <c r="AG23" s="210"/>
      <c r="AH23" s="167"/>
      <c r="AI23" s="167"/>
      <c r="AJ23" s="167"/>
      <c r="AK23" s="167"/>
      <c r="AL23" s="167"/>
      <c r="AM23" s="167"/>
      <c r="AO23" s="164" t="s">
        <v>105</v>
      </c>
      <c r="AP23" s="164"/>
      <c r="AQ23" s="164"/>
      <c r="AR23" s="164"/>
      <c r="AS23" s="164"/>
      <c r="AT23" s="164"/>
      <c r="AU23" s="164"/>
      <c r="AV23" s="164"/>
      <c r="AW23" s="164"/>
      <c r="AX23" s="164"/>
      <c r="AY23" s="164"/>
      <c r="AZ23" s="164"/>
      <c r="BA23" s="164"/>
      <c r="BB23" s="164"/>
      <c r="BC23" s="165"/>
      <c r="BD23" s="165"/>
      <c r="BE23" s="165"/>
      <c r="BF23" s="165"/>
      <c r="BG23" s="165"/>
      <c r="BH23" s="165"/>
      <c r="BI23" s="165"/>
      <c r="BJ23" s="165"/>
      <c r="BK23" s="165"/>
      <c r="BL23" s="165"/>
      <c r="BM23" s="165"/>
      <c r="BN23" s="211">
        <f t="shared" si="2"/>
        <v>0</v>
      </c>
      <c r="BO23" s="172">
        <f t="shared" si="3"/>
        <v>0</v>
      </c>
      <c r="BP23" s="167"/>
      <c r="BQ23" s="167"/>
      <c r="BR23" s="167"/>
      <c r="BS23" s="167"/>
      <c r="BT23" s="167"/>
      <c r="BU23" s="167"/>
      <c r="BV23" s="167"/>
      <c r="BW23" s="167"/>
      <c r="BX23" s="167"/>
      <c r="BY23" s="167"/>
      <c r="BZ23" s="167"/>
      <c r="CA23" s="167"/>
    </row>
    <row r="24" spans="1:79" ht="13.5">
      <c r="A24" s="164" t="s">
        <v>106</v>
      </c>
      <c r="B24" s="164"/>
      <c r="C24" s="164"/>
      <c r="D24" s="164"/>
      <c r="E24" s="164"/>
      <c r="F24" s="164"/>
      <c r="G24" s="164"/>
      <c r="H24" s="164"/>
      <c r="I24" s="164"/>
      <c r="J24" s="164"/>
      <c r="K24" s="164"/>
      <c r="L24" s="164"/>
      <c r="M24" s="164"/>
      <c r="N24" s="164"/>
      <c r="O24" s="165"/>
      <c r="P24" s="165"/>
      <c r="Q24" s="165"/>
      <c r="R24" s="165"/>
      <c r="S24" s="165"/>
      <c r="T24" s="165"/>
      <c r="U24" s="165"/>
      <c r="V24" s="165"/>
      <c r="W24" s="165"/>
      <c r="X24" s="165"/>
      <c r="Y24" s="165"/>
      <c r="Z24" s="211">
        <f t="shared" si="0"/>
        <v>0</v>
      </c>
      <c r="AA24" s="172">
        <f t="shared" si="1"/>
        <v>0</v>
      </c>
      <c r="AB24" s="209"/>
      <c r="AC24" s="209"/>
      <c r="AD24" s="209"/>
      <c r="AE24" s="209"/>
      <c r="AF24" s="209"/>
      <c r="AG24" s="210"/>
      <c r="AH24" s="167"/>
      <c r="AI24" s="167"/>
      <c r="AJ24" s="167"/>
      <c r="AK24" s="167"/>
      <c r="AL24" s="167"/>
      <c r="AM24" s="167"/>
      <c r="AO24" s="164" t="s">
        <v>106</v>
      </c>
      <c r="AP24" s="164"/>
      <c r="AQ24" s="164"/>
      <c r="AR24" s="164"/>
      <c r="AS24" s="164"/>
      <c r="AT24" s="164"/>
      <c r="AU24" s="164"/>
      <c r="AV24" s="164"/>
      <c r="AW24" s="164"/>
      <c r="AX24" s="164"/>
      <c r="AY24" s="164"/>
      <c r="AZ24" s="164"/>
      <c r="BA24" s="164"/>
      <c r="BB24" s="164"/>
      <c r="BC24" s="165"/>
      <c r="BD24" s="165"/>
      <c r="BE24" s="165"/>
      <c r="BF24" s="165"/>
      <c r="BG24" s="165"/>
      <c r="BH24" s="165"/>
      <c r="BI24" s="165"/>
      <c r="BJ24" s="165"/>
      <c r="BK24" s="165"/>
      <c r="BL24" s="165"/>
      <c r="BM24" s="165"/>
      <c r="BN24" s="211">
        <f t="shared" si="2"/>
        <v>0</v>
      </c>
      <c r="BO24" s="172">
        <f t="shared" si="3"/>
        <v>0</v>
      </c>
      <c r="BP24" s="167"/>
      <c r="BQ24" s="167"/>
      <c r="BR24" s="167"/>
      <c r="BS24" s="167"/>
      <c r="BT24" s="167"/>
      <c r="BU24" s="167"/>
      <c r="BV24" s="167"/>
      <c r="BW24" s="167"/>
      <c r="BX24" s="167"/>
      <c r="BY24" s="167"/>
      <c r="BZ24" s="167"/>
      <c r="CA24" s="167"/>
    </row>
    <row r="25" spans="1:79" ht="13.5">
      <c r="A25" s="164" t="s">
        <v>107</v>
      </c>
      <c r="B25" s="164"/>
      <c r="C25" s="164"/>
      <c r="D25" s="164"/>
      <c r="E25" s="164"/>
      <c r="F25" s="164"/>
      <c r="G25" s="164"/>
      <c r="H25" s="164"/>
      <c r="I25" s="164"/>
      <c r="J25" s="164"/>
      <c r="K25" s="164"/>
      <c r="L25" s="164"/>
      <c r="M25" s="164"/>
      <c r="N25" s="164"/>
      <c r="O25" s="165"/>
      <c r="P25" s="165"/>
      <c r="Q25" s="165"/>
      <c r="R25" s="165"/>
      <c r="S25" s="165"/>
      <c r="T25" s="165"/>
      <c r="U25" s="165"/>
      <c r="V25" s="165"/>
      <c r="W25" s="165"/>
      <c r="X25" s="165"/>
      <c r="Y25" s="165"/>
      <c r="Z25" s="211">
        <f t="shared" si="0"/>
        <v>0</v>
      </c>
      <c r="AA25" s="172">
        <f t="shared" si="1"/>
        <v>0</v>
      </c>
      <c r="AB25" s="209"/>
      <c r="AC25" s="209"/>
      <c r="AD25" s="209"/>
      <c r="AE25" s="209"/>
      <c r="AF25" s="209"/>
      <c r="AG25" s="210"/>
      <c r="AH25" s="167"/>
      <c r="AI25" s="167"/>
      <c r="AJ25" s="167"/>
      <c r="AK25" s="167"/>
      <c r="AL25" s="167"/>
      <c r="AM25" s="167"/>
      <c r="AO25" s="164" t="s">
        <v>107</v>
      </c>
      <c r="AP25" s="164"/>
      <c r="AQ25" s="164"/>
      <c r="AR25" s="164"/>
      <c r="AS25" s="164"/>
      <c r="AT25" s="164"/>
      <c r="AU25" s="164"/>
      <c r="AV25" s="164"/>
      <c r="AW25" s="164"/>
      <c r="AX25" s="164"/>
      <c r="AY25" s="164"/>
      <c r="AZ25" s="164"/>
      <c r="BA25" s="164"/>
      <c r="BB25" s="164"/>
      <c r="BC25" s="165"/>
      <c r="BD25" s="165"/>
      <c r="BE25" s="165"/>
      <c r="BF25" s="165"/>
      <c r="BG25" s="165"/>
      <c r="BH25" s="165"/>
      <c r="BI25" s="165"/>
      <c r="BJ25" s="165"/>
      <c r="BK25" s="165"/>
      <c r="BL25" s="165"/>
      <c r="BM25" s="165"/>
      <c r="BN25" s="211">
        <f t="shared" si="2"/>
        <v>0</v>
      </c>
      <c r="BO25" s="172">
        <f t="shared" si="3"/>
        <v>0</v>
      </c>
      <c r="BP25" s="167"/>
      <c r="BQ25" s="167"/>
      <c r="BR25" s="167"/>
      <c r="BS25" s="167"/>
      <c r="BT25" s="167"/>
      <c r="BU25" s="167"/>
      <c r="BV25" s="167"/>
      <c r="BW25" s="167"/>
      <c r="BX25" s="167"/>
      <c r="BY25" s="167"/>
      <c r="BZ25" s="167"/>
      <c r="CA25" s="167"/>
    </row>
    <row r="26" spans="1:79" ht="13.5">
      <c r="A26" s="164" t="s">
        <v>108</v>
      </c>
      <c r="B26" s="164"/>
      <c r="C26" s="164"/>
      <c r="D26" s="164"/>
      <c r="E26" s="164"/>
      <c r="F26" s="164"/>
      <c r="G26" s="164"/>
      <c r="H26" s="164"/>
      <c r="I26" s="164"/>
      <c r="J26" s="164"/>
      <c r="K26" s="164"/>
      <c r="L26" s="164"/>
      <c r="M26" s="164"/>
      <c r="N26" s="164"/>
      <c r="O26" s="165"/>
      <c r="P26" s="165"/>
      <c r="Q26" s="165"/>
      <c r="R26" s="165"/>
      <c r="S26" s="165"/>
      <c r="T26" s="165"/>
      <c r="U26" s="165"/>
      <c r="V26" s="165"/>
      <c r="W26" s="165"/>
      <c r="X26" s="165"/>
      <c r="Y26" s="165"/>
      <c r="Z26" s="211">
        <f t="shared" si="0"/>
        <v>0</v>
      </c>
      <c r="AA26" s="172">
        <f t="shared" si="1"/>
        <v>0</v>
      </c>
      <c r="AB26" s="209"/>
      <c r="AC26" s="209"/>
      <c r="AD26" s="209"/>
      <c r="AE26" s="209"/>
      <c r="AF26" s="209"/>
      <c r="AG26" s="210"/>
      <c r="AH26" s="167"/>
      <c r="AI26" s="167"/>
      <c r="AJ26" s="167"/>
      <c r="AK26" s="167"/>
      <c r="AL26" s="167"/>
      <c r="AM26" s="167"/>
      <c r="AO26" s="164" t="s">
        <v>108</v>
      </c>
      <c r="AP26" s="164"/>
      <c r="AQ26" s="164"/>
      <c r="AR26" s="164"/>
      <c r="AS26" s="164"/>
      <c r="AT26" s="164"/>
      <c r="AU26" s="164"/>
      <c r="AV26" s="164"/>
      <c r="AW26" s="164"/>
      <c r="AX26" s="164"/>
      <c r="AY26" s="164"/>
      <c r="AZ26" s="164"/>
      <c r="BA26" s="164"/>
      <c r="BB26" s="164"/>
      <c r="BC26" s="165"/>
      <c r="BD26" s="165"/>
      <c r="BE26" s="165"/>
      <c r="BF26" s="165"/>
      <c r="BG26" s="165"/>
      <c r="BH26" s="165"/>
      <c r="BI26" s="165"/>
      <c r="BJ26" s="165"/>
      <c r="BK26" s="165"/>
      <c r="BL26" s="165"/>
      <c r="BM26" s="165"/>
      <c r="BN26" s="211">
        <f t="shared" si="2"/>
        <v>0</v>
      </c>
      <c r="BO26" s="172">
        <f t="shared" si="3"/>
        <v>0</v>
      </c>
      <c r="BP26" s="167"/>
      <c r="BQ26" s="167"/>
      <c r="BR26" s="167"/>
      <c r="BS26" s="167"/>
      <c r="BT26" s="167"/>
      <c r="BU26" s="167"/>
      <c r="BV26" s="167"/>
      <c r="BW26" s="167"/>
      <c r="BX26" s="167"/>
      <c r="BY26" s="167"/>
      <c r="BZ26" s="167"/>
      <c r="CA26" s="167"/>
    </row>
    <row r="27" spans="1:79" ht="13.5">
      <c r="A27" s="164" t="s">
        <v>109</v>
      </c>
      <c r="B27" s="164"/>
      <c r="C27" s="164"/>
      <c r="D27" s="164"/>
      <c r="E27" s="164"/>
      <c r="F27" s="164"/>
      <c r="G27" s="164"/>
      <c r="H27" s="164"/>
      <c r="I27" s="164"/>
      <c r="J27" s="164"/>
      <c r="K27" s="164"/>
      <c r="L27" s="164"/>
      <c r="M27" s="164"/>
      <c r="N27" s="164"/>
      <c r="O27" s="165"/>
      <c r="P27" s="165"/>
      <c r="Q27" s="165"/>
      <c r="R27" s="165"/>
      <c r="S27" s="165"/>
      <c r="T27" s="165"/>
      <c r="U27" s="165"/>
      <c r="V27" s="165"/>
      <c r="W27" s="165"/>
      <c r="X27" s="165"/>
      <c r="Y27" s="165"/>
      <c r="Z27" s="211">
        <f t="shared" si="0"/>
        <v>0</v>
      </c>
      <c r="AA27" s="172">
        <f t="shared" si="1"/>
        <v>0</v>
      </c>
      <c r="AB27" s="209"/>
      <c r="AC27" s="209"/>
      <c r="AD27" s="209"/>
      <c r="AE27" s="209"/>
      <c r="AF27" s="209"/>
      <c r="AG27" s="210"/>
      <c r="AH27" s="167"/>
      <c r="AI27" s="167"/>
      <c r="AJ27" s="167"/>
      <c r="AK27" s="167"/>
      <c r="AL27" s="167"/>
      <c r="AM27" s="167"/>
      <c r="AO27" s="164" t="s">
        <v>109</v>
      </c>
      <c r="AP27" s="164"/>
      <c r="AQ27" s="164"/>
      <c r="AR27" s="164"/>
      <c r="AS27" s="164"/>
      <c r="AT27" s="164"/>
      <c r="AU27" s="164"/>
      <c r="AV27" s="164"/>
      <c r="AW27" s="164"/>
      <c r="AX27" s="164"/>
      <c r="AY27" s="164"/>
      <c r="AZ27" s="164"/>
      <c r="BA27" s="164"/>
      <c r="BB27" s="164"/>
      <c r="BC27" s="165"/>
      <c r="BD27" s="165"/>
      <c r="BE27" s="165"/>
      <c r="BF27" s="165"/>
      <c r="BG27" s="165"/>
      <c r="BH27" s="165"/>
      <c r="BI27" s="165"/>
      <c r="BJ27" s="165"/>
      <c r="BK27" s="165"/>
      <c r="BL27" s="165"/>
      <c r="BM27" s="165"/>
      <c r="BN27" s="211">
        <f t="shared" si="2"/>
        <v>0</v>
      </c>
      <c r="BO27" s="172">
        <f t="shared" si="3"/>
        <v>0</v>
      </c>
      <c r="BP27" s="167"/>
      <c r="BQ27" s="167"/>
      <c r="BR27" s="167"/>
      <c r="BS27" s="167"/>
      <c r="BT27" s="167"/>
      <c r="BU27" s="167"/>
      <c r="BV27" s="167"/>
      <c r="BW27" s="167"/>
      <c r="BX27" s="167"/>
      <c r="BY27" s="167"/>
      <c r="BZ27" s="167"/>
      <c r="CA27" s="167"/>
    </row>
    <row r="28" spans="1:79" ht="13.5">
      <c r="A28" s="164" t="s">
        <v>110</v>
      </c>
      <c r="B28" s="164"/>
      <c r="C28" s="164"/>
      <c r="D28" s="164"/>
      <c r="E28" s="164"/>
      <c r="F28" s="164"/>
      <c r="G28" s="164"/>
      <c r="H28" s="164"/>
      <c r="I28" s="164"/>
      <c r="J28" s="164"/>
      <c r="K28" s="164"/>
      <c r="L28" s="164"/>
      <c r="M28" s="164"/>
      <c r="N28" s="164"/>
      <c r="O28" s="165"/>
      <c r="P28" s="165"/>
      <c r="Q28" s="165"/>
      <c r="R28" s="165"/>
      <c r="S28" s="165"/>
      <c r="T28" s="165"/>
      <c r="U28" s="165"/>
      <c r="V28" s="165"/>
      <c r="W28" s="165"/>
      <c r="X28" s="165"/>
      <c r="Y28" s="165"/>
      <c r="Z28" s="211">
        <f t="shared" si="0"/>
        <v>0</v>
      </c>
      <c r="AA28" s="172">
        <f t="shared" si="1"/>
        <v>0</v>
      </c>
      <c r="AB28" s="209"/>
      <c r="AC28" s="209"/>
      <c r="AD28" s="209"/>
      <c r="AE28" s="209"/>
      <c r="AF28" s="209"/>
      <c r="AG28" s="210"/>
      <c r="AH28" s="167"/>
      <c r="AI28" s="167"/>
      <c r="AJ28" s="167"/>
      <c r="AK28" s="167"/>
      <c r="AL28" s="167"/>
      <c r="AM28" s="167"/>
      <c r="AO28" s="164" t="s">
        <v>110</v>
      </c>
      <c r="AP28" s="164"/>
      <c r="AQ28" s="164"/>
      <c r="AR28" s="164"/>
      <c r="AS28" s="164"/>
      <c r="AT28" s="164"/>
      <c r="AU28" s="164"/>
      <c r="AV28" s="164"/>
      <c r="AW28" s="164"/>
      <c r="AX28" s="164"/>
      <c r="AY28" s="164"/>
      <c r="AZ28" s="164"/>
      <c r="BA28" s="164"/>
      <c r="BB28" s="164"/>
      <c r="BC28" s="165"/>
      <c r="BD28" s="165"/>
      <c r="BE28" s="165"/>
      <c r="BF28" s="165"/>
      <c r="BG28" s="165"/>
      <c r="BH28" s="165"/>
      <c r="BI28" s="165"/>
      <c r="BJ28" s="165"/>
      <c r="BK28" s="165"/>
      <c r="BL28" s="165"/>
      <c r="BM28" s="165"/>
      <c r="BN28" s="211">
        <f t="shared" si="2"/>
        <v>0</v>
      </c>
      <c r="BO28" s="172">
        <f t="shared" si="3"/>
        <v>0</v>
      </c>
      <c r="BP28" s="167"/>
      <c r="BQ28" s="167"/>
      <c r="BR28" s="167"/>
      <c r="BS28" s="167"/>
      <c r="BT28" s="167"/>
      <c r="BU28" s="167"/>
      <c r="BV28" s="167"/>
      <c r="BW28" s="167"/>
      <c r="BX28" s="167"/>
      <c r="BY28" s="167"/>
      <c r="BZ28" s="167"/>
      <c r="CA28" s="167"/>
    </row>
    <row r="29" spans="1:79" ht="13.5">
      <c r="A29" s="164" t="s">
        <v>111</v>
      </c>
      <c r="B29" s="164"/>
      <c r="C29" s="164"/>
      <c r="D29" s="164"/>
      <c r="E29" s="164"/>
      <c r="F29" s="164"/>
      <c r="G29" s="164"/>
      <c r="H29" s="164"/>
      <c r="I29" s="164"/>
      <c r="J29" s="164"/>
      <c r="K29" s="164"/>
      <c r="L29" s="164"/>
      <c r="M29" s="164"/>
      <c r="N29" s="164"/>
      <c r="O29" s="165"/>
      <c r="P29" s="165"/>
      <c r="Q29" s="165"/>
      <c r="R29" s="165"/>
      <c r="S29" s="165"/>
      <c r="T29" s="165"/>
      <c r="U29" s="165"/>
      <c r="V29" s="165"/>
      <c r="W29" s="165"/>
      <c r="X29" s="165"/>
      <c r="Y29" s="165"/>
      <c r="Z29" s="211">
        <f t="shared" si="0"/>
        <v>0</v>
      </c>
      <c r="AA29" s="172">
        <f t="shared" si="1"/>
        <v>0</v>
      </c>
      <c r="AB29" s="209"/>
      <c r="AC29" s="209"/>
      <c r="AD29" s="209"/>
      <c r="AE29" s="209"/>
      <c r="AF29" s="209"/>
      <c r="AG29" s="210"/>
      <c r="AH29" s="167"/>
      <c r="AI29" s="167"/>
      <c r="AJ29" s="167"/>
      <c r="AK29" s="167"/>
      <c r="AL29" s="167"/>
      <c r="AM29" s="167"/>
      <c r="AO29" s="164" t="s">
        <v>111</v>
      </c>
      <c r="AP29" s="164"/>
      <c r="AQ29" s="164"/>
      <c r="AR29" s="164"/>
      <c r="AS29" s="164"/>
      <c r="AT29" s="164"/>
      <c r="AU29" s="164"/>
      <c r="AV29" s="164"/>
      <c r="AW29" s="164"/>
      <c r="AX29" s="164"/>
      <c r="AY29" s="164"/>
      <c r="AZ29" s="164"/>
      <c r="BA29" s="164"/>
      <c r="BB29" s="164"/>
      <c r="BC29" s="165"/>
      <c r="BD29" s="165"/>
      <c r="BE29" s="165"/>
      <c r="BF29" s="165"/>
      <c r="BG29" s="165"/>
      <c r="BH29" s="165"/>
      <c r="BI29" s="165"/>
      <c r="BJ29" s="165"/>
      <c r="BK29" s="165"/>
      <c r="BL29" s="165"/>
      <c r="BM29" s="165"/>
      <c r="BN29" s="211">
        <f t="shared" si="2"/>
        <v>0</v>
      </c>
      <c r="BO29" s="172">
        <f t="shared" si="3"/>
        <v>0</v>
      </c>
      <c r="BP29" s="167"/>
      <c r="BQ29" s="167"/>
      <c r="BR29" s="167"/>
      <c r="BS29" s="167"/>
      <c r="BT29" s="167"/>
      <c r="BU29" s="167"/>
      <c r="BV29" s="167"/>
      <c r="BW29" s="167"/>
      <c r="BX29" s="167"/>
      <c r="BY29" s="167"/>
      <c r="BZ29" s="167"/>
      <c r="CA29" s="167"/>
    </row>
    <row r="30" spans="1:79" ht="13.5">
      <c r="A30" s="164" t="s">
        <v>112</v>
      </c>
      <c r="B30" s="164"/>
      <c r="C30" s="164"/>
      <c r="D30" s="164"/>
      <c r="E30" s="164"/>
      <c r="F30" s="164"/>
      <c r="G30" s="164"/>
      <c r="H30" s="164"/>
      <c r="I30" s="164"/>
      <c r="J30" s="164"/>
      <c r="K30" s="164"/>
      <c r="L30" s="164"/>
      <c r="M30" s="164"/>
      <c r="N30" s="164"/>
      <c r="O30" s="165"/>
      <c r="P30" s="165"/>
      <c r="Q30" s="165"/>
      <c r="R30" s="165"/>
      <c r="S30" s="165"/>
      <c r="T30" s="165"/>
      <c r="U30" s="165"/>
      <c r="V30" s="165"/>
      <c r="W30" s="165"/>
      <c r="X30" s="165"/>
      <c r="Y30" s="165"/>
      <c r="Z30" s="211">
        <f t="shared" si="0"/>
        <v>0</v>
      </c>
      <c r="AA30" s="172">
        <f t="shared" si="1"/>
        <v>0</v>
      </c>
      <c r="AB30" s="209"/>
      <c r="AC30" s="209"/>
      <c r="AD30" s="209"/>
      <c r="AE30" s="209"/>
      <c r="AF30" s="209"/>
      <c r="AG30" s="210"/>
      <c r="AH30" s="167"/>
      <c r="AI30" s="167"/>
      <c r="AJ30" s="167"/>
      <c r="AK30" s="167"/>
      <c r="AL30" s="167"/>
      <c r="AM30" s="167"/>
      <c r="AO30" s="164" t="s">
        <v>112</v>
      </c>
      <c r="AP30" s="164"/>
      <c r="AQ30" s="164"/>
      <c r="AR30" s="164"/>
      <c r="AS30" s="164"/>
      <c r="AT30" s="164"/>
      <c r="AU30" s="164"/>
      <c r="AV30" s="164"/>
      <c r="AW30" s="164"/>
      <c r="AX30" s="164"/>
      <c r="AY30" s="164"/>
      <c r="AZ30" s="164"/>
      <c r="BA30" s="164"/>
      <c r="BB30" s="164"/>
      <c r="BC30" s="165"/>
      <c r="BD30" s="165"/>
      <c r="BE30" s="165"/>
      <c r="BF30" s="165"/>
      <c r="BG30" s="165"/>
      <c r="BH30" s="165"/>
      <c r="BI30" s="165"/>
      <c r="BJ30" s="165"/>
      <c r="BK30" s="165"/>
      <c r="BL30" s="165"/>
      <c r="BM30" s="165"/>
      <c r="BN30" s="211">
        <f t="shared" si="2"/>
        <v>0</v>
      </c>
      <c r="BO30" s="172">
        <f t="shared" si="3"/>
        <v>0</v>
      </c>
      <c r="BP30" s="167"/>
      <c r="BQ30" s="167"/>
      <c r="BR30" s="167"/>
      <c r="BS30" s="167"/>
      <c r="BT30" s="167"/>
      <c r="BU30" s="167"/>
      <c r="BV30" s="167"/>
      <c r="BW30" s="167"/>
      <c r="BX30" s="167"/>
      <c r="BY30" s="167"/>
      <c r="BZ30" s="167"/>
      <c r="CA30" s="167"/>
    </row>
    <row r="31" spans="1:79" ht="13.5">
      <c r="A31" s="164" t="s">
        <v>113</v>
      </c>
      <c r="B31" s="164"/>
      <c r="C31" s="164"/>
      <c r="D31" s="164"/>
      <c r="E31" s="164"/>
      <c r="F31" s="164"/>
      <c r="G31" s="164"/>
      <c r="H31" s="164"/>
      <c r="I31" s="164"/>
      <c r="J31" s="164"/>
      <c r="K31" s="164"/>
      <c r="L31" s="164"/>
      <c r="M31" s="164"/>
      <c r="N31" s="164"/>
      <c r="O31" s="165"/>
      <c r="P31" s="165"/>
      <c r="Q31" s="165"/>
      <c r="R31" s="165"/>
      <c r="S31" s="165"/>
      <c r="T31" s="165"/>
      <c r="U31" s="165"/>
      <c r="V31" s="165"/>
      <c r="W31" s="165"/>
      <c r="X31" s="165"/>
      <c r="Y31" s="165"/>
      <c r="Z31" s="211">
        <f t="shared" si="0"/>
        <v>0</v>
      </c>
      <c r="AA31" s="172">
        <f t="shared" si="1"/>
        <v>0</v>
      </c>
      <c r="AB31" s="209"/>
      <c r="AC31" s="209"/>
      <c r="AD31" s="209"/>
      <c r="AE31" s="209"/>
      <c r="AF31" s="209"/>
      <c r="AG31" s="210"/>
      <c r="AH31" s="167"/>
      <c r="AI31" s="167"/>
      <c r="AJ31" s="167"/>
      <c r="AK31" s="167"/>
      <c r="AL31" s="167"/>
      <c r="AM31" s="167"/>
      <c r="AO31" s="164" t="s">
        <v>113</v>
      </c>
      <c r="AP31" s="164"/>
      <c r="AQ31" s="164"/>
      <c r="AR31" s="164"/>
      <c r="AS31" s="164"/>
      <c r="AT31" s="164"/>
      <c r="AU31" s="164"/>
      <c r="AV31" s="164"/>
      <c r="AW31" s="164"/>
      <c r="AX31" s="164"/>
      <c r="AY31" s="164"/>
      <c r="AZ31" s="164"/>
      <c r="BA31" s="164"/>
      <c r="BB31" s="164"/>
      <c r="BC31" s="165"/>
      <c r="BD31" s="165"/>
      <c r="BE31" s="165"/>
      <c r="BF31" s="165"/>
      <c r="BG31" s="165"/>
      <c r="BH31" s="165"/>
      <c r="BI31" s="165"/>
      <c r="BJ31" s="165"/>
      <c r="BK31" s="165"/>
      <c r="BL31" s="165"/>
      <c r="BM31" s="165"/>
      <c r="BN31" s="211">
        <f t="shared" si="2"/>
        <v>0</v>
      </c>
      <c r="BO31" s="172">
        <f t="shared" si="3"/>
        <v>0</v>
      </c>
      <c r="BP31" s="167"/>
      <c r="BQ31" s="167"/>
      <c r="BR31" s="167"/>
      <c r="BS31" s="167"/>
      <c r="BT31" s="167"/>
      <c r="BU31" s="167"/>
      <c r="BV31" s="167"/>
      <c r="BW31" s="167"/>
      <c r="BX31" s="167"/>
      <c r="BY31" s="167"/>
      <c r="BZ31" s="167"/>
      <c r="CA31" s="167"/>
    </row>
    <row r="32" spans="1:79" ht="13.5">
      <c r="A32" s="169" t="s">
        <v>114</v>
      </c>
      <c r="B32" s="166">
        <f>SUM(B11:B31)</f>
        <v>0</v>
      </c>
      <c r="C32" s="166">
        <f aca="true" t="shared" si="4" ref="C32:AM32">SUM(C11:C31)</f>
        <v>0</v>
      </c>
      <c r="D32" s="166">
        <f t="shared" si="4"/>
        <v>0</v>
      </c>
      <c r="E32" s="166">
        <f t="shared" si="4"/>
        <v>0</v>
      </c>
      <c r="F32" s="166">
        <f t="shared" si="4"/>
        <v>0</v>
      </c>
      <c r="G32" s="166">
        <f t="shared" si="4"/>
        <v>0</v>
      </c>
      <c r="H32" s="166">
        <f t="shared" si="4"/>
        <v>0</v>
      </c>
      <c r="I32" s="166">
        <f t="shared" si="4"/>
        <v>0</v>
      </c>
      <c r="J32" s="166">
        <f t="shared" si="4"/>
        <v>0</v>
      </c>
      <c r="K32" s="166">
        <f t="shared" si="4"/>
        <v>0</v>
      </c>
      <c r="L32" s="166">
        <f t="shared" si="4"/>
        <v>0</v>
      </c>
      <c r="M32" s="166">
        <f t="shared" si="4"/>
        <v>0</v>
      </c>
      <c r="N32" s="166">
        <f t="shared" si="4"/>
        <v>0</v>
      </c>
      <c r="O32" s="166">
        <f t="shared" si="4"/>
        <v>0</v>
      </c>
      <c r="P32" s="166">
        <f t="shared" si="4"/>
        <v>0</v>
      </c>
      <c r="Q32" s="166">
        <f t="shared" si="4"/>
        <v>0</v>
      </c>
      <c r="R32" s="166">
        <f t="shared" si="4"/>
        <v>0</v>
      </c>
      <c r="S32" s="166">
        <f t="shared" si="4"/>
        <v>0</v>
      </c>
      <c r="T32" s="166">
        <f t="shared" si="4"/>
        <v>0</v>
      </c>
      <c r="U32" s="166">
        <f t="shared" si="4"/>
        <v>0</v>
      </c>
      <c r="V32" s="166">
        <f t="shared" si="4"/>
        <v>0</v>
      </c>
      <c r="W32" s="166">
        <f t="shared" si="4"/>
        <v>0</v>
      </c>
      <c r="X32" s="166">
        <f t="shared" si="4"/>
        <v>0</v>
      </c>
      <c r="Y32" s="166">
        <f t="shared" si="4"/>
        <v>0</v>
      </c>
      <c r="Z32" s="166">
        <f t="shared" si="4"/>
        <v>0</v>
      </c>
      <c r="AA32" s="172">
        <f t="shared" si="4"/>
        <v>0</v>
      </c>
      <c r="AB32" s="166">
        <f t="shared" si="4"/>
        <v>0</v>
      </c>
      <c r="AC32" s="166">
        <f t="shared" si="4"/>
        <v>0</v>
      </c>
      <c r="AD32" s="166">
        <f t="shared" si="4"/>
        <v>0</v>
      </c>
      <c r="AE32" s="166">
        <f t="shared" si="4"/>
        <v>0</v>
      </c>
      <c r="AF32" s="166">
        <f t="shared" si="4"/>
        <v>0</v>
      </c>
      <c r="AG32" s="166">
        <f t="shared" si="4"/>
        <v>0</v>
      </c>
      <c r="AH32" s="166">
        <f t="shared" si="4"/>
        <v>0</v>
      </c>
      <c r="AI32" s="166">
        <f t="shared" si="4"/>
        <v>0</v>
      </c>
      <c r="AJ32" s="166">
        <f t="shared" si="4"/>
        <v>0</v>
      </c>
      <c r="AK32" s="166">
        <f t="shared" si="4"/>
        <v>0</v>
      </c>
      <c r="AL32" s="166">
        <f t="shared" si="4"/>
        <v>0</v>
      </c>
      <c r="AM32" s="166">
        <f t="shared" si="4"/>
        <v>0</v>
      </c>
      <c r="AO32" s="169" t="s">
        <v>114</v>
      </c>
      <c r="AP32" s="166">
        <f aca="true" t="shared" si="5" ref="AP32:BB32">SUM(AP11:AP31)</f>
        <v>0</v>
      </c>
      <c r="AQ32" s="166">
        <f t="shared" si="5"/>
        <v>0</v>
      </c>
      <c r="AR32" s="166">
        <f t="shared" si="5"/>
        <v>0</v>
      </c>
      <c r="AS32" s="166">
        <f t="shared" si="5"/>
        <v>0</v>
      </c>
      <c r="AT32" s="166">
        <f t="shared" si="5"/>
        <v>0</v>
      </c>
      <c r="AU32" s="166">
        <f t="shared" si="5"/>
        <v>0</v>
      </c>
      <c r="AV32" s="166">
        <f t="shared" si="5"/>
        <v>0</v>
      </c>
      <c r="AW32" s="166">
        <f t="shared" si="5"/>
        <v>0</v>
      </c>
      <c r="AX32" s="166">
        <f t="shared" si="5"/>
        <v>0</v>
      </c>
      <c r="AY32" s="166">
        <f t="shared" si="5"/>
        <v>0</v>
      </c>
      <c r="AZ32" s="166">
        <f t="shared" si="5"/>
        <v>0</v>
      </c>
      <c r="BA32" s="166">
        <f t="shared" si="5"/>
        <v>0</v>
      </c>
      <c r="BB32" s="166">
        <f t="shared" si="5"/>
        <v>0</v>
      </c>
      <c r="BC32" s="166">
        <f>SUM(BC11:BC31)</f>
        <v>0</v>
      </c>
      <c r="BD32" s="166">
        <f aca="true" t="shared" si="6" ref="BD32:CA32">SUM(BD11:BD31)</f>
        <v>0</v>
      </c>
      <c r="BE32" s="166">
        <f t="shared" si="6"/>
        <v>0</v>
      </c>
      <c r="BF32" s="166">
        <f t="shared" si="6"/>
        <v>0</v>
      </c>
      <c r="BG32" s="166">
        <f t="shared" si="6"/>
        <v>0</v>
      </c>
      <c r="BH32" s="166">
        <f t="shared" si="6"/>
        <v>0</v>
      </c>
      <c r="BI32" s="166">
        <f t="shared" si="6"/>
        <v>0</v>
      </c>
      <c r="BJ32" s="166">
        <f t="shared" si="6"/>
        <v>0</v>
      </c>
      <c r="BK32" s="166">
        <f t="shared" si="6"/>
        <v>0</v>
      </c>
      <c r="BL32" s="166">
        <f t="shared" si="6"/>
        <v>0</v>
      </c>
      <c r="BM32" s="166">
        <f t="shared" si="6"/>
        <v>0</v>
      </c>
      <c r="BN32" s="212">
        <f t="shared" si="6"/>
        <v>0</v>
      </c>
      <c r="BO32" s="173">
        <f t="shared" si="6"/>
        <v>0</v>
      </c>
      <c r="BP32" s="166">
        <f t="shared" si="6"/>
        <v>0</v>
      </c>
      <c r="BQ32" s="166">
        <f t="shared" si="6"/>
        <v>0</v>
      </c>
      <c r="BR32" s="166">
        <f t="shared" si="6"/>
        <v>0</v>
      </c>
      <c r="BS32" s="166">
        <f t="shared" si="6"/>
        <v>0</v>
      </c>
      <c r="BT32" s="166">
        <f t="shared" si="6"/>
        <v>0</v>
      </c>
      <c r="BU32" s="166">
        <f t="shared" si="6"/>
        <v>0</v>
      </c>
      <c r="BV32" s="166">
        <f t="shared" si="6"/>
        <v>0</v>
      </c>
      <c r="BW32" s="166">
        <f t="shared" si="6"/>
        <v>0</v>
      </c>
      <c r="BX32" s="166">
        <f t="shared" si="6"/>
        <v>0</v>
      </c>
      <c r="BY32" s="166">
        <f t="shared" si="6"/>
        <v>0</v>
      </c>
      <c r="BZ32" s="166">
        <f t="shared" si="6"/>
        <v>0</v>
      </c>
      <c r="CA32" s="166">
        <f t="shared" si="6"/>
        <v>0</v>
      </c>
    </row>
    <row r="34" spans="1:79" ht="27.75">
      <c r="A34" s="170" t="s">
        <v>291</v>
      </c>
      <c r="B34" s="807"/>
      <c r="C34" s="807"/>
      <c r="D34" s="807"/>
      <c r="E34" s="807"/>
      <c r="F34" s="807"/>
      <c r="G34" s="807"/>
      <c r="H34" s="807"/>
      <c r="I34" s="807"/>
      <c r="J34" s="807"/>
      <c r="K34" s="807"/>
      <c r="L34" s="807"/>
      <c r="M34" s="807"/>
      <c r="N34" s="807"/>
      <c r="O34" s="807"/>
      <c r="P34" s="807"/>
      <c r="Q34" s="807"/>
      <c r="R34" s="807"/>
      <c r="S34" s="807"/>
      <c r="T34" s="807"/>
      <c r="U34" s="807"/>
      <c r="V34" s="807"/>
      <c r="W34" s="807"/>
      <c r="X34" s="807"/>
      <c r="Y34" s="807"/>
      <c r="Z34" s="807"/>
      <c r="AA34" s="807"/>
      <c r="AB34" s="807"/>
      <c r="AC34" s="807"/>
      <c r="AD34" s="807"/>
      <c r="AE34" s="807"/>
      <c r="AF34" s="807"/>
      <c r="AG34" s="807"/>
      <c r="AH34" s="807"/>
      <c r="AI34" s="807"/>
      <c r="AJ34" s="807"/>
      <c r="AK34" s="807"/>
      <c r="AL34" s="807"/>
      <c r="AM34" s="807"/>
      <c r="AN34" s="807"/>
      <c r="AO34" s="807"/>
      <c r="AP34" s="807"/>
      <c r="AQ34" s="807"/>
      <c r="AR34" s="807"/>
      <c r="AS34" s="807"/>
      <c r="AT34" s="807"/>
      <c r="AU34" s="807"/>
      <c r="AV34" s="807"/>
      <c r="AW34" s="807"/>
      <c r="AX34" s="807"/>
      <c r="AY34" s="807"/>
      <c r="AZ34" s="807"/>
      <c r="BA34" s="807"/>
      <c r="BB34" s="807"/>
      <c r="BC34" s="807"/>
      <c r="BD34" s="807"/>
      <c r="BE34" s="807"/>
      <c r="BF34" s="807"/>
      <c r="BG34" s="807"/>
      <c r="BH34" s="807"/>
      <c r="BI34" s="807"/>
      <c r="BJ34" s="807"/>
      <c r="BK34" s="807"/>
      <c r="BL34" s="807"/>
      <c r="BM34" s="807"/>
      <c r="BN34" s="807"/>
      <c r="BO34" s="807"/>
      <c r="BP34" s="807"/>
      <c r="BQ34" s="807"/>
      <c r="BR34" s="807"/>
      <c r="BS34" s="807"/>
      <c r="BT34" s="807"/>
      <c r="BU34" s="807"/>
      <c r="BV34" s="807"/>
      <c r="BW34" s="807"/>
      <c r="BX34" s="807"/>
      <c r="BY34" s="807"/>
      <c r="BZ34" s="807"/>
      <c r="CA34" s="807"/>
    </row>
    <row r="35" spans="1:79" ht="28.5" customHeight="1">
      <c r="A35" s="171" t="s">
        <v>178</v>
      </c>
      <c r="B35" s="800"/>
      <c r="C35" s="801"/>
      <c r="D35" s="801"/>
      <c r="E35" s="801"/>
      <c r="F35" s="801"/>
      <c r="G35" s="801"/>
      <c r="H35" s="801"/>
      <c r="I35" s="801"/>
      <c r="J35" s="801"/>
      <c r="K35" s="801"/>
      <c r="L35" s="801"/>
      <c r="M35" s="801"/>
      <c r="N35" s="801"/>
      <c r="O35" s="801"/>
      <c r="P35" s="801"/>
      <c r="Q35" s="801"/>
      <c r="R35" s="801"/>
      <c r="S35" s="801"/>
      <c r="T35" s="801"/>
      <c r="U35" s="801"/>
      <c r="V35" s="801"/>
      <c r="W35" s="801"/>
      <c r="X35" s="801"/>
      <c r="Y35" s="801"/>
      <c r="Z35" s="801"/>
      <c r="AA35" s="801"/>
      <c r="AB35" s="801"/>
      <c r="AC35" s="801"/>
      <c r="AD35" s="801"/>
      <c r="AE35" s="801"/>
      <c r="AF35" s="801"/>
      <c r="AG35" s="801"/>
      <c r="AH35" s="801"/>
      <c r="AI35" s="801"/>
      <c r="AJ35" s="801"/>
      <c r="AK35" s="801"/>
      <c r="AL35" s="801"/>
      <c r="AM35" s="801"/>
      <c r="AN35" s="801"/>
      <c r="AO35" s="801"/>
      <c r="AP35" s="801"/>
      <c r="AQ35" s="801"/>
      <c r="AR35" s="801"/>
      <c r="AS35" s="801"/>
      <c r="AT35" s="801"/>
      <c r="AU35" s="801"/>
      <c r="AV35" s="801"/>
      <c r="AW35" s="801"/>
      <c r="AX35" s="801"/>
      <c r="AY35" s="801"/>
      <c r="AZ35" s="801"/>
      <c r="BA35" s="801"/>
      <c r="BB35" s="801"/>
      <c r="BC35" s="801"/>
      <c r="BD35" s="801"/>
      <c r="BE35" s="801"/>
      <c r="BF35" s="801"/>
      <c r="BG35" s="801"/>
      <c r="BH35" s="801"/>
      <c r="BI35" s="801"/>
      <c r="BJ35" s="801"/>
      <c r="BK35" s="801"/>
      <c r="BL35" s="801"/>
      <c r="BM35" s="801"/>
      <c r="BN35" s="801"/>
      <c r="BO35" s="801"/>
      <c r="BP35" s="801"/>
      <c r="BQ35" s="801"/>
      <c r="BR35" s="801"/>
      <c r="BS35" s="801"/>
      <c r="BT35" s="801"/>
      <c r="BU35" s="801"/>
      <c r="BV35" s="801"/>
      <c r="BW35" s="801"/>
      <c r="BX35" s="801"/>
      <c r="BY35" s="801"/>
      <c r="BZ35" s="801"/>
      <c r="CA35" s="802"/>
    </row>
    <row r="36" spans="1:53" ht="6" customHeight="1">
      <c r="A36" s="161"/>
      <c r="B36" s="161"/>
      <c r="C36" s="161"/>
      <c r="D36" s="161"/>
      <c r="E36" s="161"/>
      <c r="F36" s="161"/>
      <c r="G36" s="161"/>
      <c r="H36" s="161"/>
      <c r="I36" s="161"/>
      <c r="J36" s="161"/>
      <c r="K36" s="161"/>
      <c r="L36" s="161"/>
      <c r="M36" s="161"/>
      <c r="N36" s="161"/>
      <c r="O36" s="162"/>
      <c r="P36" s="162"/>
      <c r="Q36" s="162"/>
      <c r="R36" s="162"/>
      <c r="S36" s="162"/>
      <c r="T36" s="162"/>
      <c r="U36" s="162"/>
      <c r="V36" s="162"/>
      <c r="W36" s="162"/>
      <c r="X36" s="162"/>
      <c r="Y36" s="162"/>
      <c r="Z36" s="162"/>
      <c r="AA36" s="162"/>
      <c r="AB36" s="162"/>
      <c r="AC36" s="162"/>
      <c r="AD36" s="162"/>
      <c r="AE36" s="162"/>
      <c r="AF36" s="162"/>
      <c r="AG36" s="162"/>
      <c r="AH36" s="162"/>
      <c r="AI36" s="162"/>
      <c r="AJ36" s="162"/>
      <c r="AK36" s="162"/>
      <c r="AL36" s="162"/>
      <c r="AM36" s="162"/>
      <c r="AO36" s="161"/>
      <c r="AP36" s="162"/>
      <c r="AQ36" s="162"/>
      <c r="AR36" s="162"/>
      <c r="AS36" s="162"/>
      <c r="AT36" s="162"/>
      <c r="AU36" s="162"/>
      <c r="AV36" s="162"/>
      <c r="AW36" s="162"/>
      <c r="AX36" s="162"/>
      <c r="AY36" s="162"/>
      <c r="AZ36" s="162"/>
      <c r="BA36" s="162"/>
    </row>
    <row r="37" spans="1:79" ht="30" customHeight="1">
      <c r="A37" s="803" t="s">
        <v>91</v>
      </c>
      <c r="B37" s="800" t="s">
        <v>39</v>
      </c>
      <c r="C37" s="802"/>
      <c r="D37" s="800" t="s">
        <v>40</v>
      </c>
      <c r="E37" s="802"/>
      <c r="F37" s="800" t="s">
        <v>41</v>
      </c>
      <c r="G37" s="802"/>
      <c r="H37" s="800" t="s">
        <v>42</v>
      </c>
      <c r="I37" s="802"/>
      <c r="J37" s="800" t="s">
        <v>43</v>
      </c>
      <c r="K37" s="802"/>
      <c r="L37" s="800" t="s">
        <v>44</v>
      </c>
      <c r="M37" s="802"/>
      <c r="N37" s="800" t="s">
        <v>45</v>
      </c>
      <c r="O37" s="802"/>
      <c r="P37" s="800" t="s">
        <v>46</v>
      </c>
      <c r="Q37" s="802"/>
      <c r="R37" s="800" t="s">
        <v>47</v>
      </c>
      <c r="S37" s="802"/>
      <c r="T37" s="800" t="s">
        <v>48</v>
      </c>
      <c r="U37" s="802"/>
      <c r="V37" s="800" t="s">
        <v>49</v>
      </c>
      <c r="W37" s="802"/>
      <c r="X37" s="800" t="s">
        <v>50</v>
      </c>
      <c r="Y37" s="802"/>
      <c r="Z37" s="800" t="s">
        <v>92</v>
      </c>
      <c r="AA37" s="802"/>
      <c r="AB37" s="800" t="s">
        <v>290</v>
      </c>
      <c r="AC37" s="801"/>
      <c r="AD37" s="801"/>
      <c r="AE37" s="801"/>
      <c r="AF37" s="801"/>
      <c r="AG37" s="802"/>
      <c r="AH37" s="800" t="s">
        <v>289</v>
      </c>
      <c r="AI37" s="801"/>
      <c r="AJ37" s="801"/>
      <c r="AK37" s="801"/>
      <c r="AL37" s="801"/>
      <c r="AM37" s="802"/>
      <c r="AO37" s="803" t="s">
        <v>91</v>
      </c>
      <c r="AP37" s="800" t="s">
        <v>39</v>
      </c>
      <c r="AQ37" s="802"/>
      <c r="AR37" s="800" t="s">
        <v>40</v>
      </c>
      <c r="AS37" s="802"/>
      <c r="AT37" s="800" t="s">
        <v>41</v>
      </c>
      <c r="AU37" s="802"/>
      <c r="AV37" s="800" t="s">
        <v>42</v>
      </c>
      <c r="AW37" s="802"/>
      <c r="AX37" s="800" t="s">
        <v>43</v>
      </c>
      <c r="AY37" s="802"/>
      <c r="AZ37" s="800" t="s">
        <v>44</v>
      </c>
      <c r="BA37" s="802"/>
      <c r="BB37" s="800" t="s">
        <v>45</v>
      </c>
      <c r="BC37" s="802"/>
      <c r="BD37" s="800" t="s">
        <v>46</v>
      </c>
      <c r="BE37" s="802"/>
      <c r="BF37" s="800" t="s">
        <v>47</v>
      </c>
      <c r="BG37" s="802"/>
      <c r="BH37" s="800" t="s">
        <v>48</v>
      </c>
      <c r="BI37" s="802"/>
      <c r="BJ37" s="800" t="s">
        <v>49</v>
      </c>
      <c r="BK37" s="802"/>
      <c r="BL37" s="800" t="s">
        <v>50</v>
      </c>
      <c r="BM37" s="802"/>
      <c r="BN37" s="800" t="s">
        <v>92</v>
      </c>
      <c r="BO37" s="802"/>
      <c r="BP37" s="800" t="s">
        <v>290</v>
      </c>
      <c r="BQ37" s="801"/>
      <c r="BR37" s="801"/>
      <c r="BS37" s="801"/>
      <c r="BT37" s="801"/>
      <c r="BU37" s="802"/>
      <c r="BV37" s="800" t="s">
        <v>289</v>
      </c>
      <c r="BW37" s="801"/>
      <c r="BX37" s="801"/>
      <c r="BY37" s="801"/>
      <c r="BZ37" s="801"/>
      <c r="CA37" s="802"/>
    </row>
    <row r="38" spans="1:79" ht="51.75" customHeight="1">
      <c r="A38" s="804"/>
      <c r="B38" s="127" t="s">
        <v>376</v>
      </c>
      <c r="C38" s="127" t="s">
        <v>377</v>
      </c>
      <c r="D38" s="127" t="s">
        <v>376</v>
      </c>
      <c r="E38" s="127" t="s">
        <v>377</v>
      </c>
      <c r="F38" s="127" t="s">
        <v>376</v>
      </c>
      <c r="G38" s="127" t="s">
        <v>377</v>
      </c>
      <c r="H38" s="127" t="s">
        <v>376</v>
      </c>
      <c r="I38" s="127" t="s">
        <v>377</v>
      </c>
      <c r="J38" s="127" t="s">
        <v>376</v>
      </c>
      <c r="K38" s="127" t="s">
        <v>377</v>
      </c>
      <c r="L38" s="127" t="s">
        <v>376</v>
      </c>
      <c r="M38" s="127" t="s">
        <v>377</v>
      </c>
      <c r="N38" s="127" t="s">
        <v>376</v>
      </c>
      <c r="O38" s="127" t="s">
        <v>377</v>
      </c>
      <c r="P38" s="127" t="s">
        <v>376</v>
      </c>
      <c r="Q38" s="127" t="s">
        <v>377</v>
      </c>
      <c r="R38" s="127" t="s">
        <v>376</v>
      </c>
      <c r="S38" s="127" t="s">
        <v>377</v>
      </c>
      <c r="T38" s="127" t="s">
        <v>376</v>
      </c>
      <c r="U38" s="127" t="s">
        <v>377</v>
      </c>
      <c r="V38" s="127" t="s">
        <v>376</v>
      </c>
      <c r="W38" s="127" t="s">
        <v>377</v>
      </c>
      <c r="X38" s="127" t="s">
        <v>376</v>
      </c>
      <c r="Y38" s="127" t="s">
        <v>377</v>
      </c>
      <c r="Z38" s="127" t="s">
        <v>376</v>
      </c>
      <c r="AA38" s="127" t="s">
        <v>377</v>
      </c>
      <c r="AB38" s="207" t="s">
        <v>397</v>
      </c>
      <c r="AC38" s="207" t="s">
        <v>398</v>
      </c>
      <c r="AD38" s="207" t="s">
        <v>399</v>
      </c>
      <c r="AE38" s="207" t="s">
        <v>307</v>
      </c>
      <c r="AF38" s="208" t="s">
        <v>400</v>
      </c>
      <c r="AG38" s="207" t="s">
        <v>306</v>
      </c>
      <c r="AH38" s="204" t="s">
        <v>391</v>
      </c>
      <c r="AI38" s="163" t="s">
        <v>392</v>
      </c>
      <c r="AJ38" s="204" t="s">
        <v>393</v>
      </c>
      <c r="AK38" s="204" t="s">
        <v>394</v>
      </c>
      <c r="AL38" s="204" t="s">
        <v>395</v>
      </c>
      <c r="AM38" s="204" t="s">
        <v>396</v>
      </c>
      <c r="AO38" s="804"/>
      <c r="AP38" s="127" t="s">
        <v>376</v>
      </c>
      <c r="AQ38" s="127" t="s">
        <v>377</v>
      </c>
      <c r="AR38" s="127" t="s">
        <v>376</v>
      </c>
      <c r="AS38" s="127" t="s">
        <v>377</v>
      </c>
      <c r="AT38" s="127" t="s">
        <v>376</v>
      </c>
      <c r="AU38" s="127" t="s">
        <v>377</v>
      </c>
      <c r="AV38" s="127" t="s">
        <v>376</v>
      </c>
      <c r="AW38" s="127" t="s">
        <v>377</v>
      </c>
      <c r="AX38" s="127" t="s">
        <v>376</v>
      </c>
      <c r="AY38" s="127" t="s">
        <v>377</v>
      </c>
      <c r="AZ38" s="127" t="s">
        <v>376</v>
      </c>
      <c r="BA38" s="127" t="s">
        <v>377</v>
      </c>
      <c r="BB38" s="127" t="s">
        <v>376</v>
      </c>
      <c r="BC38" s="127" t="s">
        <v>377</v>
      </c>
      <c r="BD38" s="127" t="s">
        <v>376</v>
      </c>
      <c r="BE38" s="127" t="s">
        <v>377</v>
      </c>
      <c r="BF38" s="127" t="s">
        <v>376</v>
      </c>
      <c r="BG38" s="127" t="s">
        <v>377</v>
      </c>
      <c r="BH38" s="127" t="s">
        <v>376</v>
      </c>
      <c r="BI38" s="127" t="s">
        <v>377</v>
      </c>
      <c r="BJ38" s="127" t="s">
        <v>376</v>
      </c>
      <c r="BK38" s="127" t="s">
        <v>377</v>
      </c>
      <c r="BL38" s="127" t="s">
        <v>376</v>
      </c>
      <c r="BM38" s="127" t="s">
        <v>377</v>
      </c>
      <c r="BN38" s="127" t="s">
        <v>376</v>
      </c>
      <c r="BO38" s="127" t="s">
        <v>377</v>
      </c>
      <c r="BP38" s="207" t="s">
        <v>397</v>
      </c>
      <c r="BQ38" s="207" t="s">
        <v>398</v>
      </c>
      <c r="BR38" s="207" t="s">
        <v>399</v>
      </c>
      <c r="BS38" s="207" t="s">
        <v>307</v>
      </c>
      <c r="BT38" s="208" t="s">
        <v>400</v>
      </c>
      <c r="BU38" s="207" t="s">
        <v>306</v>
      </c>
      <c r="BV38" s="204" t="s">
        <v>391</v>
      </c>
      <c r="BW38" s="163" t="s">
        <v>392</v>
      </c>
      <c r="BX38" s="204" t="s">
        <v>393</v>
      </c>
      <c r="BY38" s="204" t="s">
        <v>394</v>
      </c>
      <c r="BZ38" s="204" t="s">
        <v>395</v>
      </c>
      <c r="CA38" s="204" t="s">
        <v>396</v>
      </c>
    </row>
    <row r="39" spans="1:79" ht="13.5">
      <c r="A39" s="164" t="s">
        <v>93</v>
      </c>
      <c r="B39" s="164"/>
      <c r="C39" s="164"/>
      <c r="D39" s="164"/>
      <c r="E39" s="164"/>
      <c r="F39" s="164"/>
      <c r="G39" s="164"/>
      <c r="H39" s="164"/>
      <c r="I39" s="164"/>
      <c r="J39" s="164"/>
      <c r="K39" s="164"/>
      <c r="L39" s="164"/>
      <c r="M39" s="164"/>
      <c r="N39" s="164"/>
      <c r="O39" s="165"/>
      <c r="P39" s="165"/>
      <c r="Q39" s="165"/>
      <c r="R39" s="165"/>
      <c r="S39" s="165"/>
      <c r="T39" s="165"/>
      <c r="U39" s="165"/>
      <c r="V39" s="165"/>
      <c r="W39" s="165"/>
      <c r="X39" s="165"/>
      <c r="Y39" s="165"/>
      <c r="Z39" s="211">
        <f>B39+D39+F39+H39+J39+L39+N39+P39+R39+T39+V39+X39</f>
        <v>0</v>
      </c>
      <c r="AA39" s="172">
        <f>C39+E39+G39+I39+K39+M39+O39+Q39+S39+U39+W39+Y39</f>
        <v>0</v>
      </c>
      <c r="AB39" s="167"/>
      <c r="AC39" s="167"/>
      <c r="AD39" s="167"/>
      <c r="AE39" s="167"/>
      <c r="AF39" s="167"/>
      <c r="AG39" s="167"/>
      <c r="AH39" s="167"/>
      <c r="AI39" s="167"/>
      <c r="AJ39" s="167"/>
      <c r="AK39" s="167"/>
      <c r="AL39" s="167"/>
      <c r="AM39" s="168"/>
      <c r="AO39" s="164" t="s">
        <v>93</v>
      </c>
      <c r="AP39" s="164"/>
      <c r="AQ39" s="164"/>
      <c r="AR39" s="164"/>
      <c r="AS39" s="164"/>
      <c r="AT39" s="164"/>
      <c r="AU39" s="164"/>
      <c r="AV39" s="164"/>
      <c r="AW39" s="164"/>
      <c r="AX39" s="164"/>
      <c r="AY39" s="164"/>
      <c r="AZ39" s="164"/>
      <c r="BA39" s="164"/>
      <c r="BB39" s="164"/>
      <c r="BC39" s="165"/>
      <c r="BD39" s="165"/>
      <c r="BE39" s="165"/>
      <c r="BF39" s="165"/>
      <c r="BG39" s="165"/>
      <c r="BH39" s="165"/>
      <c r="BI39" s="165"/>
      <c r="BJ39" s="165"/>
      <c r="BK39" s="165"/>
      <c r="BL39" s="165"/>
      <c r="BM39" s="165"/>
      <c r="BN39" s="211">
        <f>AP39+AR39+AT39+AV39+AX39+AZ39+BB39+BD39+BF39+BH39+BJ39+BL39</f>
        <v>0</v>
      </c>
      <c r="BO39" s="172">
        <f>AQ39+AS39+AU39+AW39+AY39+BA39+BC39+BE39+BG39+BI39+BK39+BM39</f>
        <v>0</v>
      </c>
      <c r="BP39" s="209"/>
      <c r="BQ39" s="209"/>
      <c r="BR39" s="209"/>
      <c r="BS39" s="209"/>
      <c r="BT39" s="210"/>
      <c r="BU39" s="210"/>
      <c r="BV39" s="167"/>
      <c r="BW39" s="167"/>
      <c r="BX39" s="167"/>
      <c r="BY39" s="167"/>
      <c r="BZ39" s="167"/>
      <c r="CA39" s="168"/>
    </row>
    <row r="40" spans="1:79" ht="13.5">
      <c r="A40" s="164" t="s">
        <v>94</v>
      </c>
      <c r="B40" s="164"/>
      <c r="C40" s="164"/>
      <c r="D40" s="164"/>
      <c r="E40" s="164"/>
      <c r="F40" s="164"/>
      <c r="G40" s="164"/>
      <c r="H40" s="164"/>
      <c r="I40" s="164"/>
      <c r="J40" s="164"/>
      <c r="K40" s="164"/>
      <c r="L40" s="164"/>
      <c r="M40" s="164"/>
      <c r="N40" s="164"/>
      <c r="O40" s="165"/>
      <c r="P40" s="165"/>
      <c r="Q40" s="165"/>
      <c r="R40" s="165"/>
      <c r="S40" s="165"/>
      <c r="T40" s="165"/>
      <c r="U40" s="165"/>
      <c r="V40" s="165"/>
      <c r="W40" s="165"/>
      <c r="X40" s="165"/>
      <c r="Y40" s="165"/>
      <c r="Z40" s="211">
        <f aca="true" t="shared" si="7" ref="Z40:Z59">B40+D40+F40+H40+J40+L40+N40+P40+R40+T40+V40+X40</f>
        <v>0</v>
      </c>
      <c r="AA40" s="172">
        <f aca="true" t="shared" si="8" ref="AA40:AA59">C40+E40+G40+I40+K40+M40+O40+Q40+S40+U40+W40+Y40</f>
        <v>0</v>
      </c>
      <c r="AB40" s="167"/>
      <c r="AC40" s="167"/>
      <c r="AD40" s="167"/>
      <c r="AE40" s="167"/>
      <c r="AF40" s="167"/>
      <c r="AG40" s="167"/>
      <c r="AH40" s="167"/>
      <c r="AI40" s="167"/>
      <c r="AJ40" s="167"/>
      <c r="AK40" s="167"/>
      <c r="AL40" s="167"/>
      <c r="AM40" s="167"/>
      <c r="AO40" s="164" t="s">
        <v>94</v>
      </c>
      <c r="AP40" s="164"/>
      <c r="AQ40" s="164"/>
      <c r="AR40" s="164"/>
      <c r="AS40" s="164"/>
      <c r="AT40" s="164"/>
      <c r="AU40" s="164"/>
      <c r="AV40" s="164"/>
      <c r="AW40" s="164"/>
      <c r="AX40" s="164"/>
      <c r="AY40" s="164"/>
      <c r="AZ40" s="164"/>
      <c r="BA40" s="164"/>
      <c r="BB40" s="164"/>
      <c r="BC40" s="165"/>
      <c r="BD40" s="165"/>
      <c r="BE40" s="165"/>
      <c r="BF40" s="165"/>
      <c r="BG40" s="165"/>
      <c r="BH40" s="165"/>
      <c r="BI40" s="165"/>
      <c r="BJ40" s="165"/>
      <c r="BK40" s="165"/>
      <c r="BL40" s="165"/>
      <c r="BM40" s="165"/>
      <c r="BN40" s="211">
        <f aca="true" t="shared" si="9" ref="BN40:BN59">AP40+AR40+AT40+AV40+AX40+AZ40+BB40+BD40+BF40+BH40+BJ40+BL40</f>
        <v>0</v>
      </c>
      <c r="BO40" s="172">
        <f aca="true" t="shared" si="10" ref="BO40:BO59">AQ40+AS40+AU40+AW40+AY40+BA40+BC40+BE40+BG40+BI40+BK40+BM40</f>
        <v>0</v>
      </c>
      <c r="BP40" s="209"/>
      <c r="BQ40" s="209"/>
      <c r="BR40" s="209"/>
      <c r="BS40" s="209"/>
      <c r="BT40" s="210"/>
      <c r="BU40" s="210"/>
      <c r="BV40" s="167"/>
      <c r="BW40" s="167"/>
      <c r="BX40" s="167"/>
      <c r="BY40" s="167"/>
      <c r="BZ40" s="167"/>
      <c r="CA40" s="167"/>
    </row>
    <row r="41" spans="1:79" ht="13.5">
      <c r="A41" s="164" t="s">
        <v>95</v>
      </c>
      <c r="B41" s="164"/>
      <c r="C41" s="164"/>
      <c r="D41" s="164"/>
      <c r="E41" s="164"/>
      <c r="F41" s="164"/>
      <c r="G41" s="164"/>
      <c r="H41" s="164"/>
      <c r="I41" s="164"/>
      <c r="J41" s="164"/>
      <c r="K41" s="164"/>
      <c r="L41" s="164"/>
      <c r="M41" s="164"/>
      <c r="N41" s="164"/>
      <c r="O41" s="165"/>
      <c r="P41" s="165"/>
      <c r="Q41" s="165"/>
      <c r="R41" s="165"/>
      <c r="S41" s="165"/>
      <c r="T41" s="165"/>
      <c r="U41" s="165"/>
      <c r="V41" s="165"/>
      <c r="W41" s="165"/>
      <c r="X41" s="165"/>
      <c r="Y41" s="165"/>
      <c r="Z41" s="211">
        <f t="shared" si="7"/>
        <v>0</v>
      </c>
      <c r="AA41" s="172">
        <f t="shared" si="8"/>
        <v>0</v>
      </c>
      <c r="AB41" s="167"/>
      <c r="AC41" s="167"/>
      <c r="AD41" s="167"/>
      <c r="AE41" s="167"/>
      <c r="AF41" s="167"/>
      <c r="AG41" s="167"/>
      <c r="AH41" s="167"/>
      <c r="AI41" s="167"/>
      <c r="AJ41" s="167"/>
      <c r="AK41" s="167"/>
      <c r="AL41" s="167"/>
      <c r="AM41" s="167"/>
      <c r="AO41" s="164" t="s">
        <v>95</v>
      </c>
      <c r="AP41" s="164"/>
      <c r="AQ41" s="164"/>
      <c r="AR41" s="164"/>
      <c r="AS41" s="164"/>
      <c r="AT41" s="164"/>
      <c r="AU41" s="164"/>
      <c r="AV41" s="164"/>
      <c r="AW41" s="164"/>
      <c r="AX41" s="164"/>
      <c r="AY41" s="164"/>
      <c r="AZ41" s="164"/>
      <c r="BA41" s="164"/>
      <c r="BB41" s="164"/>
      <c r="BC41" s="165"/>
      <c r="BD41" s="165"/>
      <c r="BE41" s="165"/>
      <c r="BF41" s="165"/>
      <c r="BG41" s="165"/>
      <c r="BH41" s="165"/>
      <c r="BI41" s="165"/>
      <c r="BJ41" s="165"/>
      <c r="BK41" s="165"/>
      <c r="BL41" s="165"/>
      <c r="BM41" s="165"/>
      <c r="BN41" s="211">
        <f t="shared" si="9"/>
        <v>0</v>
      </c>
      <c r="BO41" s="172">
        <f t="shared" si="10"/>
        <v>0</v>
      </c>
      <c r="BP41" s="209"/>
      <c r="BQ41" s="209"/>
      <c r="BR41" s="209"/>
      <c r="BS41" s="209"/>
      <c r="BT41" s="210"/>
      <c r="BU41" s="210"/>
      <c r="BV41" s="167"/>
      <c r="BW41" s="167"/>
      <c r="BX41" s="167"/>
      <c r="BY41" s="167"/>
      <c r="BZ41" s="167"/>
      <c r="CA41" s="167"/>
    </row>
    <row r="42" spans="1:79" ht="13.5">
      <c r="A42" s="164" t="s">
        <v>96</v>
      </c>
      <c r="B42" s="164"/>
      <c r="C42" s="164"/>
      <c r="D42" s="164"/>
      <c r="E42" s="164"/>
      <c r="F42" s="164"/>
      <c r="G42" s="164"/>
      <c r="H42" s="164"/>
      <c r="I42" s="164"/>
      <c r="J42" s="164"/>
      <c r="K42" s="164"/>
      <c r="L42" s="164"/>
      <c r="M42" s="164"/>
      <c r="N42" s="164"/>
      <c r="O42" s="165"/>
      <c r="P42" s="165"/>
      <c r="Q42" s="165"/>
      <c r="R42" s="165"/>
      <c r="S42" s="165"/>
      <c r="T42" s="165"/>
      <c r="U42" s="165"/>
      <c r="V42" s="165"/>
      <c r="W42" s="165"/>
      <c r="X42" s="165"/>
      <c r="Y42" s="165"/>
      <c r="Z42" s="211">
        <f t="shared" si="7"/>
        <v>0</v>
      </c>
      <c r="AA42" s="172">
        <f t="shared" si="8"/>
        <v>0</v>
      </c>
      <c r="AB42" s="167"/>
      <c r="AC42" s="167"/>
      <c r="AD42" s="167"/>
      <c r="AE42" s="167"/>
      <c r="AF42" s="167"/>
      <c r="AG42" s="167"/>
      <c r="AH42" s="167"/>
      <c r="AI42" s="167"/>
      <c r="AJ42" s="167"/>
      <c r="AK42" s="167"/>
      <c r="AL42" s="167"/>
      <c r="AM42" s="167"/>
      <c r="AO42" s="164" t="s">
        <v>96</v>
      </c>
      <c r="AP42" s="164"/>
      <c r="AQ42" s="164"/>
      <c r="AR42" s="164"/>
      <c r="AS42" s="164"/>
      <c r="AT42" s="164"/>
      <c r="AU42" s="164"/>
      <c r="AV42" s="164"/>
      <c r="AW42" s="164"/>
      <c r="AX42" s="164"/>
      <c r="AY42" s="164"/>
      <c r="AZ42" s="164"/>
      <c r="BA42" s="164"/>
      <c r="BB42" s="164"/>
      <c r="BC42" s="165"/>
      <c r="BD42" s="165"/>
      <c r="BE42" s="165"/>
      <c r="BF42" s="165"/>
      <c r="BG42" s="165"/>
      <c r="BH42" s="165"/>
      <c r="BI42" s="165"/>
      <c r="BJ42" s="165"/>
      <c r="BK42" s="165"/>
      <c r="BL42" s="165"/>
      <c r="BM42" s="165"/>
      <c r="BN42" s="211">
        <f t="shared" si="9"/>
        <v>0</v>
      </c>
      <c r="BO42" s="172">
        <f t="shared" si="10"/>
        <v>0</v>
      </c>
      <c r="BP42" s="209"/>
      <c r="BQ42" s="209"/>
      <c r="BR42" s="209"/>
      <c r="BS42" s="209"/>
      <c r="BT42" s="210"/>
      <c r="BU42" s="210"/>
      <c r="BV42" s="167"/>
      <c r="BW42" s="167"/>
      <c r="BX42" s="167"/>
      <c r="BY42" s="167"/>
      <c r="BZ42" s="167"/>
      <c r="CA42" s="167"/>
    </row>
    <row r="43" spans="1:79" ht="13.5">
      <c r="A43" s="164" t="s">
        <v>97</v>
      </c>
      <c r="B43" s="164"/>
      <c r="C43" s="164"/>
      <c r="D43" s="164"/>
      <c r="E43" s="164"/>
      <c r="F43" s="164"/>
      <c r="G43" s="164"/>
      <c r="H43" s="164"/>
      <c r="I43" s="164"/>
      <c r="J43" s="164"/>
      <c r="K43" s="164"/>
      <c r="L43" s="164"/>
      <c r="M43" s="164"/>
      <c r="N43" s="164"/>
      <c r="O43" s="165"/>
      <c r="P43" s="165"/>
      <c r="Q43" s="165"/>
      <c r="R43" s="165"/>
      <c r="S43" s="165"/>
      <c r="T43" s="165"/>
      <c r="U43" s="165"/>
      <c r="V43" s="165"/>
      <c r="W43" s="165"/>
      <c r="X43" s="165"/>
      <c r="Y43" s="165"/>
      <c r="Z43" s="211">
        <f t="shared" si="7"/>
        <v>0</v>
      </c>
      <c r="AA43" s="172">
        <f t="shared" si="8"/>
        <v>0</v>
      </c>
      <c r="AB43" s="167"/>
      <c r="AC43" s="167"/>
      <c r="AD43" s="167"/>
      <c r="AE43" s="167"/>
      <c r="AF43" s="167"/>
      <c r="AG43" s="167"/>
      <c r="AH43" s="167"/>
      <c r="AI43" s="167"/>
      <c r="AJ43" s="167"/>
      <c r="AK43" s="167"/>
      <c r="AL43" s="167"/>
      <c r="AM43" s="167"/>
      <c r="AO43" s="164" t="s">
        <v>97</v>
      </c>
      <c r="AP43" s="164"/>
      <c r="AQ43" s="164"/>
      <c r="AR43" s="164"/>
      <c r="AS43" s="164"/>
      <c r="AT43" s="164"/>
      <c r="AU43" s="164"/>
      <c r="AV43" s="164"/>
      <c r="AW43" s="164"/>
      <c r="AX43" s="164"/>
      <c r="AY43" s="164"/>
      <c r="AZ43" s="164"/>
      <c r="BA43" s="164"/>
      <c r="BB43" s="164"/>
      <c r="BC43" s="165"/>
      <c r="BD43" s="165"/>
      <c r="BE43" s="165"/>
      <c r="BF43" s="165"/>
      <c r="BG43" s="165"/>
      <c r="BH43" s="165"/>
      <c r="BI43" s="165"/>
      <c r="BJ43" s="165"/>
      <c r="BK43" s="165"/>
      <c r="BL43" s="165"/>
      <c r="BM43" s="165"/>
      <c r="BN43" s="211">
        <f t="shared" si="9"/>
        <v>0</v>
      </c>
      <c r="BO43" s="172">
        <f t="shared" si="10"/>
        <v>0</v>
      </c>
      <c r="BP43" s="209"/>
      <c r="BQ43" s="209"/>
      <c r="BR43" s="209"/>
      <c r="BS43" s="209"/>
      <c r="BT43" s="210"/>
      <c r="BU43" s="210"/>
      <c r="BV43" s="167"/>
      <c r="BW43" s="167"/>
      <c r="BX43" s="167"/>
      <c r="BY43" s="167"/>
      <c r="BZ43" s="167"/>
      <c r="CA43" s="167"/>
    </row>
    <row r="44" spans="1:79" ht="13.5">
      <c r="A44" s="164" t="s">
        <v>98</v>
      </c>
      <c r="B44" s="164"/>
      <c r="C44" s="164"/>
      <c r="D44" s="164"/>
      <c r="E44" s="164"/>
      <c r="F44" s="164"/>
      <c r="G44" s="164"/>
      <c r="H44" s="164"/>
      <c r="I44" s="164"/>
      <c r="J44" s="164"/>
      <c r="K44" s="164"/>
      <c r="L44" s="164"/>
      <c r="M44" s="164"/>
      <c r="N44" s="164"/>
      <c r="O44" s="165"/>
      <c r="P44" s="165"/>
      <c r="Q44" s="165"/>
      <c r="R44" s="165"/>
      <c r="S44" s="165"/>
      <c r="T44" s="165"/>
      <c r="U44" s="165"/>
      <c r="V44" s="165"/>
      <c r="W44" s="165"/>
      <c r="X44" s="165"/>
      <c r="Y44" s="165"/>
      <c r="Z44" s="211">
        <f t="shared" si="7"/>
        <v>0</v>
      </c>
      <c r="AA44" s="172">
        <f t="shared" si="8"/>
        <v>0</v>
      </c>
      <c r="AB44" s="167"/>
      <c r="AC44" s="167"/>
      <c r="AD44" s="167"/>
      <c r="AE44" s="167"/>
      <c r="AF44" s="167"/>
      <c r="AG44" s="167"/>
      <c r="AH44" s="167"/>
      <c r="AI44" s="167"/>
      <c r="AJ44" s="167"/>
      <c r="AK44" s="167"/>
      <c r="AL44" s="167"/>
      <c r="AM44" s="167"/>
      <c r="AO44" s="164" t="s">
        <v>98</v>
      </c>
      <c r="AP44" s="164"/>
      <c r="AQ44" s="164"/>
      <c r="AR44" s="164"/>
      <c r="AS44" s="164"/>
      <c r="AT44" s="164"/>
      <c r="AU44" s="164"/>
      <c r="AV44" s="164"/>
      <c r="AW44" s="164"/>
      <c r="AX44" s="164"/>
      <c r="AY44" s="164"/>
      <c r="AZ44" s="164"/>
      <c r="BA44" s="164"/>
      <c r="BB44" s="164"/>
      <c r="BC44" s="165"/>
      <c r="BD44" s="165"/>
      <c r="BE44" s="165"/>
      <c r="BF44" s="165"/>
      <c r="BG44" s="165"/>
      <c r="BH44" s="165"/>
      <c r="BI44" s="165"/>
      <c r="BJ44" s="165"/>
      <c r="BK44" s="165"/>
      <c r="BL44" s="165"/>
      <c r="BM44" s="165"/>
      <c r="BN44" s="211">
        <f t="shared" si="9"/>
        <v>0</v>
      </c>
      <c r="BO44" s="172">
        <f t="shared" si="10"/>
        <v>0</v>
      </c>
      <c r="BP44" s="209"/>
      <c r="BQ44" s="209"/>
      <c r="BR44" s="209"/>
      <c r="BS44" s="209"/>
      <c r="BT44" s="210"/>
      <c r="BU44" s="210"/>
      <c r="BV44" s="167"/>
      <c r="BW44" s="167"/>
      <c r="BX44" s="167"/>
      <c r="BY44" s="167"/>
      <c r="BZ44" s="167"/>
      <c r="CA44" s="167"/>
    </row>
    <row r="45" spans="1:79" ht="13.5">
      <c r="A45" s="164" t="s">
        <v>99</v>
      </c>
      <c r="B45" s="164"/>
      <c r="C45" s="164"/>
      <c r="D45" s="164"/>
      <c r="E45" s="164"/>
      <c r="F45" s="164"/>
      <c r="G45" s="164"/>
      <c r="H45" s="164"/>
      <c r="I45" s="164"/>
      <c r="J45" s="164"/>
      <c r="K45" s="164"/>
      <c r="L45" s="164"/>
      <c r="M45" s="164"/>
      <c r="N45" s="164"/>
      <c r="O45" s="165"/>
      <c r="P45" s="165"/>
      <c r="Q45" s="165"/>
      <c r="R45" s="165"/>
      <c r="S45" s="165"/>
      <c r="T45" s="165"/>
      <c r="U45" s="165"/>
      <c r="V45" s="165"/>
      <c r="W45" s="165"/>
      <c r="X45" s="165"/>
      <c r="Y45" s="165"/>
      <c r="Z45" s="211">
        <f t="shared" si="7"/>
        <v>0</v>
      </c>
      <c r="AA45" s="172">
        <f t="shared" si="8"/>
        <v>0</v>
      </c>
      <c r="AB45" s="167"/>
      <c r="AC45" s="167"/>
      <c r="AD45" s="167"/>
      <c r="AE45" s="167"/>
      <c r="AF45" s="167"/>
      <c r="AG45" s="167"/>
      <c r="AH45" s="167"/>
      <c r="AI45" s="167"/>
      <c r="AJ45" s="167"/>
      <c r="AK45" s="167"/>
      <c r="AL45" s="167"/>
      <c r="AM45" s="167"/>
      <c r="AO45" s="164" t="s">
        <v>99</v>
      </c>
      <c r="AP45" s="164"/>
      <c r="AQ45" s="164"/>
      <c r="AR45" s="164"/>
      <c r="AS45" s="164"/>
      <c r="AT45" s="164"/>
      <c r="AU45" s="164"/>
      <c r="AV45" s="164"/>
      <c r="AW45" s="164"/>
      <c r="AX45" s="164"/>
      <c r="AY45" s="164"/>
      <c r="AZ45" s="164"/>
      <c r="BA45" s="164"/>
      <c r="BB45" s="164"/>
      <c r="BC45" s="165"/>
      <c r="BD45" s="165"/>
      <c r="BE45" s="165"/>
      <c r="BF45" s="165"/>
      <c r="BG45" s="165"/>
      <c r="BH45" s="165"/>
      <c r="BI45" s="165"/>
      <c r="BJ45" s="165"/>
      <c r="BK45" s="165"/>
      <c r="BL45" s="165"/>
      <c r="BM45" s="165"/>
      <c r="BN45" s="211">
        <f t="shared" si="9"/>
        <v>0</v>
      </c>
      <c r="BO45" s="172">
        <f t="shared" si="10"/>
        <v>0</v>
      </c>
      <c r="BP45" s="209"/>
      <c r="BQ45" s="209"/>
      <c r="BR45" s="209"/>
      <c r="BS45" s="209"/>
      <c r="BT45" s="210"/>
      <c r="BU45" s="210"/>
      <c r="BV45" s="167"/>
      <c r="BW45" s="167"/>
      <c r="BX45" s="167"/>
      <c r="BY45" s="167"/>
      <c r="BZ45" s="167"/>
      <c r="CA45" s="167"/>
    </row>
    <row r="46" spans="1:79" ht="13.5">
      <c r="A46" s="164" t="s">
        <v>100</v>
      </c>
      <c r="B46" s="164"/>
      <c r="C46" s="164"/>
      <c r="D46" s="164"/>
      <c r="E46" s="164"/>
      <c r="F46" s="164"/>
      <c r="G46" s="164"/>
      <c r="H46" s="164"/>
      <c r="I46" s="164"/>
      <c r="J46" s="164"/>
      <c r="K46" s="164"/>
      <c r="L46" s="164"/>
      <c r="M46" s="164"/>
      <c r="N46" s="164"/>
      <c r="O46" s="165"/>
      <c r="P46" s="165"/>
      <c r="Q46" s="165"/>
      <c r="R46" s="165"/>
      <c r="S46" s="165"/>
      <c r="T46" s="165"/>
      <c r="U46" s="165"/>
      <c r="V46" s="165"/>
      <c r="W46" s="165"/>
      <c r="X46" s="165"/>
      <c r="Y46" s="165"/>
      <c r="Z46" s="211">
        <f t="shared" si="7"/>
        <v>0</v>
      </c>
      <c r="AA46" s="172">
        <f t="shared" si="8"/>
        <v>0</v>
      </c>
      <c r="AB46" s="167"/>
      <c r="AC46" s="167"/>
      <c r="AD46" s="167"/>
      <c r="AE46" s="167"/>
      <c r="AF46" s="167"/>
      <c r="AG46" s="167"/>
      <c r="AH46" s="167"/>
      <c r="AI46" s="167"/>
      <c r="AJ46" s="167"/>
      <c r="AK46" s="167"/>
      <c r="AL46" s="167"/>
      <c r="AM46" s="167"/>
      <c r="AO46" s="164" t="s">
        <v>100</v>
      </c>
      <c r="AP46" s="164"/>
      <c r="AQ46" s="164"/>
      <c r="AR46" s="164"/>
      <c r="AS46" s="164"/>
      <c r="AT46" s="164"/>
      <c r="AU46" s="164"/>
      <c r="AV46" s="164"/>
      <c r="AW46" s="164"/>
      <c r="AX46" s="164"/>
      <c r="AY46" s="164"/>
      <c r="AZ46" s="164"/>
      <c r="BA46" s="164"/>
      <c r="BB46" s="164"/>
      <c r="BC46" s="165"/>
      <c r="BD46" s="165"/>
      <c r="BE46" s="165"/>
      <c r="BF46" s="165"/>
      <c r="BG46" s="165"/>
      <c r="BH46" s="165"/>
      <c r="BI46" s="165"/>
      <c r="BJ46" s="165"/>
      <c r="BK46" s="165"/>
      <c r="BL46" s="165"/>
      <c r="BM46" s="165"/>
      <c r="BN46" s="211">
        <f t="shared" si="9"/>
        <v>0</v>
      </c>
      <c r="BO46" s="172">
        <f t="shared" si="10"/>
        <v>0</v>
      </c>
      <c r="BP46" s="209"/>
      <c r="BQ46" s="209"/>
      <c r="BR46" s="209"/>
      <c r="BS46" s="209"/>
      <c r="BT46" s="210"/>
      <c r="BU46" s="210"/>
      <c r="BV46" s="167"/>
      <c r="BW46" s="167"/>
      <c r="BX46" s="167"/>
      <c r="BY46" s="167"/>
      <c r="BZ46" s="167"/>
      <c r="CA46" s="167"/>
    </row>
    <row r="47" spans="1:79" ht="13.5">
      <c r="A47" s="164" t="s">
        <v>101</v>
      </c>
      <c r="B47" s="164"/>
      <c r="C47" s="164"/>
      <c r="D47" s="164"/>
      <c r="E47" s="164"/>
      <c r="F47" s="164"/>
      <c r="G47" s="164"/>
      <c r="H47" s="164"/>
      <c r="I47" s="164"/>
      <c r="J47" s="164"/>
      <c r="K47" s="164"/>
      <c r="L47" s="164"/>
      <c r="M47" s="164"/>
      <c r="N47" s="164"/>
      <c r="O47" s="165"/>
      <c r="P47" s="165"/>
      <c r="Q47" s="165"/>
      <c r="R47" s="165"/>
      <c r="S47" s="165"/>
      <c r="T47" s="165"/>
      <c r="U47" s="165"/>
      <c r="V47" s="165"/>
      <c r="W47" s="165"/>
      <c r="X47" s="165"/>
      <c r="Y47" s="165"/>
      <c r="Z47" s="211">
        <f t="shared" si="7"/>
        <v>0</v>
      </c>
      <c r="AA47" s="172">
        <f t="shared" si="8"/>
        <v>0</v>
      </c>
      <c r="AB47" s="167"/>
      <c r="AC47" s="167"/>
      <c r="AD47" s="167"/>
      <c r="AE47" s="167"/>
      <c r="AF47" s="167"/>
      <c r="AG47" s="167"/>
      <c r="AH47" s="167"/>
      <c r="AI47" s="167"/>
      <c r="AJ47" s="167"/>
      <c r="AK47" s="167"/>
      <c r="AL47" s="167"/>
      <c r="AM47" s="167"/>
      <c r="AO47" s="164" t="s">
        <v>101</v>
      </c>
      <c r="AP47" s="164"/>
      <c r="AQ47" s="164"/>
      <c r="AR47" s="164"/>
      <c r="AS47" s="164"/>
      <c r="AT47" s="164"/>
      <c r="AU47" s="164"/>
      <c r="AV47" s="164"/>
      <c r="AW47" s="164"/>
      <c r="AX47" s="164"/>
      <c r="AY47" s="164"/>
      <c r="AZ47" s="164"/>
      <c r="BA47" s="164"/>
      <c r="BB47" s="164"/>
      <c r="BC47" s="165"/>
      <c r="BD47" s="165"/>
      <c r="BE47" s="165"/>
      <c r="BF47" s="165"/>
      <c r="BG47" s="165"/>
      <c r="BH47" s="165"/>
      <c r="BI47" s="165"/>
      <c r="BJ47" s="165"/>
      <c r="BK47" s="165"/>
      <c r="BL47" s="165"/>
      <c r="BM47" s="165"/>
      <c r="BN47" s="211">
        <f t="shared" si="9"/>
        <v>0</v>
      </c>
      <c r="BO47" s="172">
        <f t="shared" si="10"/>
        <v>0</v>
      </c>
      <c r="BP47" s="209"/>
      <c r="BQ47" s="209"/>
      <c r="BR47" s="209"/>
      <c r="BS47" s="209"/>
      <c r="BT47" s="210"/>
      <c r="BU47" s="210"/>
      <c r="BV47" s="167"/>
      <c r="BW47" s="167"/>
      <c r="BX47" s="167"/>
      <c r="BY47" s="167"/>
      <c r="BZ47" s="167"/>
      <c r="CA47" s="167"/>
    </row>
    <row r="48" spans="1:79" ht="13.5">
      <c r="A48" s="164" t="s">
        <v>102</v>
      </c>
      <c r="B48" s="164"/>
      <c r="C48" s="164"/>
      <c r="D48" s="164"/>
      <c r="E48" s="164"/>
      <c r="F48" s="164"/>
      <c r="G48" s="164"/>
      <c r="H48" s="164"/>
      <c r="I48" s="164"/>
      <c r="J48" s="164"/>
      <c r="K48" s="164"/>
      <c r="L48" s="164"/>
      <c r="M48" s="164"/>
      <c r="N48" s="164"/>
      <c r="O48" s="165"/>
      <c r="P48" s="165"/>
      <c r="Q48" s="165"/>
      <c r="R48" s="165"/>
      <c r="S48" s="165"/>
      <c r="T48" s="165"/>
      <c r="U48" s="165"/>
      <c r="V48" s="165"/>
      <c r="W48" s="165"/>
      <c r="X48" s="165"/>
      <c r="Y48" s="165"/>
      <c r="Z48" s="211">
        <f t="shared" si="7"/>
        <v>0</v>
      </c>
      <c r="AA48" s="172">
        <f t="shared" si="8"/>
        <v>0</v>
      </c>
      <c r="AB48" s="167"/>
      <c r="AC48" s="167"/>
      <c r="AD48" s="167"/>
      <c r="AE48" s="167"/>
      <c r="AF48" s="167"/>
      <c r="AG48" s="167"/>
      <c r="AH48" s="167"/>
      <c r="AI48" s="167"/>
      <c r="AJ48" s="167"/>
      <c r="AK48" s="167"/>
      <c r="AL48" s="167"/>
      <c r="AM48" s="167"/>
      <c r="AO48" s="164" t="s">
        <v>102</v>
      </c>
      <c r="AP48" s="164"/>
      <c r="AQ48" s="164"/>
      <c r="AR48" s="164"/>
      <c r="AS48" s="164"/>
      <c r="AT48" s="164"/>
      <c r="AU48" s="164"/>
      <c r="AV48" s="164"/>
      <c r="AW48" s="164"/>
      <c r="AX48" s="164"/>
      <c r="AY48" s="164"/>
      <c r="AZ48" s="164"/>
      <c r="BA48" s="164"/>
      <c r="BB48" s="164"/>
      <c r="BC48" s="165"/>
      <c r="BD48" s="165"/>
      <c r="BE48" s="165"/>
      <c r="BF48" s="165"/>
      <c r="BG48" s="165"/>
      <c r="BH48" s="165"/>
      <c r="BI48" s="165"/>
      <c r="BJ48" s="165"/>
      <c r="BK48" s="165"/>
      <c r="BL48" s="165"/>
      <c r="BM48" s="165"/>
      <c r="BN48" s="211">
        <f t="shared" si="9"/>
        <v>0</v>
      </c>
      <c r="BO48" s="172">
        <f t="shared" si="10"/>
        <v>0</v>
      </c>
      <c r="BP48" s="209"/>
      <c r="BQ48" s="209"/>
      <c r="BR48" s="209"/>
      <c r="BS48" s="209"/>
      <c r="BT48" s="210"/>
      <c r="BU48" s="210"/>
      <c r="BV48" s="167"/>
      <c r="BW48" s="167"/>
      <c r="BX48" s="167"/>
      <c r="BY48" s="167"/>
      <c r="BZ48" s="167"/>
      <c r="CA48" s="167"/>
    </row>
    <row r="49" spans="1:79" ht="13.5">
      <c r="A49" s="164" t="s">
        <v>103</v>
      </c>
      <c r="B49" s="164"/>
      <c r="C49" s="164"/>
      <c r="D49" s="164"/>
      <c r="E49" s="164"/>
      <c r="F49" s="164"/>
      <c r="G49" s="164"/>
      <c r="H49" s="164"/>
      <c r="I49" s="164"/>
      <c r="J49" s="164"/>
      <c r="K49" s="164"/>
      <c r="L49" s="164"/>
      <c r="M49" s="164"/>
      <c r="N49" s="164"/>
      <c r="O49" s="165"/>
      <c r="P49" s="165"/>
      <c r="Q49" s="165"/>
      <c r="R49" s="165"/>
      <c r="S49" s="165"/>
      <c r="T49" s="165"/>
      <c r="U49" s="165"/>
      <c r="V49" s="165"/>
      <c r="W49" s="165"/>
      <c r="X49" s="165"/>
      <c r="Y49" s="165"/>
      <c r="Z49" s="211">
        <f t="shared" si="7"/>
        <v>0</v>
      </c>
      <c r="AA49" s="172">
        <f t="shared" si="8"/>
        <v>0</v>
      </c>
      <c r="AB49" s="167"/>
      <c r="AC49" s="167"/>
      <c r="AD49" s="167"/>
      <c r="AE49" s="167"/>
      <c r="AF49" s="167"/>
      <c r="AG49" s="167"/>
      <c r="AH49" s="167"/>
      <c r="AI49" s="167"/>
      <c r="AJ49" s="167"/>
      <c r="AK49" s="167"/>
      <c r="AL49" s="167"/>
      <c r="AM49" s="167"/>
      <c r="AO49" s="164" t="s">
        <v>103</v>
      </c>
      <c r="AP49" s="164"/>
      <c r="AQ49" s="164"/>
      <c r="AR49" s="164"/>
      <c r="AS49" s="164"/>
      <c r="AT49" s="164"/>
      <c r="AU49" s="164"/>
      <c r="AV49" s="164"/>
      <c r="AW49" s="164"/>
      <c r="AX49" s="164"/>
      <c r="AY49" s="164"/>
      <c r="AZ49" s="164"/>
      <c r="BA49" s="164"/>
      <c r="BB49" s="164"/>
      <c r="BC49" s="165"/>
      <c r="BD49" s="165"/>
      <c r="BE49" s="165"/>
      <c r="BF49" s="165"/>
      <c r="BG49" s="165"/>
      <c r="BH49" s="165"/>
      <c r="BI49" s="165"/>
      <c r="BJ49" s="165"/>
      <c r="BK49" s="165"/>
      <c r="BL49" s="165"/>
      <c r="BM49" s="165"/>
      <c r="BN49" s="211">
        <f t="shared" si="9"/>
        <v>0</v>
      </c>
      <c r="BO49" s="172">
        <f t="shared" si="10"/>
        <v>0</v>
      </c>
      <c r="BP49" s="209"/>
      <c r="BQ49" s="209"/>
      <c r="BR49" s="209"/>
      <c r="BS49" s="209"/>
      <c r="BT49" s="210"/>
      <c r="BU49" s="210"/>
      <c r="BV49" s="167"/>
      <c r="BW49" s="167"/>
      <c r="BX49" s="167"/>
      <c r="BY49" s="167"/>
      <c r="BZ49" s="167"/>
      <c r="CA49" s="167"/>
    </row>
    <row r="50" spans="1:79" ht="13.5">
      <c r="A50" s="164" t="s">
        <v>104</v>
      </c>
      <c r="B50" s="164"/>
      <c r="C50" s="164"/>
      <c r="D50" s="164"/>
      <c r="E50" s="164"/>
      <c r="F50" s="164"/>
      <c r="G50" s="164"/>
      <c r="H50" s="164"/>
      <c r="I50" s="164"/>
      <c r="J50" s="164"/>
      <c r="K50" s="164"/>
      <c r="L50" s="164"/>
      <c r="M50" s="164"/>
      <c r="N50" s="164"/>
      <c r="O50" s="165"/>
      <c r="P50" s="165"/>
      <c r="Q50" s="165"/>
      <c r="R50" s="165"/>
      <c r="S50" s="165"/>
      <c r="T50" s="165"/>
      <c r="U50" s="165"/>
      <c r="V50" s="165"/>
      <c r="W50" s="165"/>
      <c r="X50" s="165"/>
      <c r="Y50" s="165"/>
      <c r="Z50" s="211">
        <f t="shared" si="7"/>
        <v>0</v>
      </c>
      <c r="AA50" s="172">
        <f t="shared" si="8"/>
        <v>0</v>
      </c>
      <c r="AB50" s="167"/>
      <c r="AC50" s="167"/>
      <c r="AD50" s="167"/>
      <c r="AE50" s="167"/>
      <c r="AF50" s="167"/>
      <c r="AG50" s="167"/>
      <c r="AH50" s="167"/>
      <c r="AI50" s="167"/>
      <c r="AJ50" s="167"/>
      <c r="AK50" s="167"/>
      <c r="AL50" s="167"/>
      <c r="AM50" s="167"/>
      <c r="AO50" s="164" t="s">
        <v>104</v>
      </c>
      <c r="AP50" s="164"/>
      <c r="AQ50" s="164"/>
      <c r="AR50" s="164"/>
      <c r="AS50" s="164"/>
      <c r="AT50" s="164"/>
      <c r="AU50" s="164"/>
      <c r="AV50" s="164"/>
      <c r="AW50" s="164"/>
      <c r="AX50" s="164"/>
      <c r="AY50" s="164"/>
      <c r="AZ50" s="164"/>
      <c r="BA50" s="164"/>
      <c r="BB50" s="164"/>
      <c r="BC50" s="165"/>
      <c r="BD50" s="165"/>
      <c r="BE50" s="165"/>
      <c r="BF50" s="165"/>
      <c r="BG50" s="165"/>
      <c r="BH50" s="165"/>
      <c r="BI50" s="165"/>
      <c r="BJ50" s="165"/>
      <c r="BK50" s="165"/>
      <c r="BL50" s="165"/>
      <c r="BM50" s="165"/>
      <c r="BN50" s="211">
        <f t="shared" si="9"/>
        <v>0</v>
      </c>
      <c r="BO50" s="172">
        <f t="shared" si="10"/>
        <v>0</v>
      </c>
      <c r="BP50" s="209"/>
      <c r="BQ50" s="209"/>
      <c r="BR50" s="209"/>
      <c r="BS50" s="209"/>
      <c r="BT50" s="210"/>
      <c r="BU50" s="210"/>
      <c r="BV50" s="167"/>
      <c r="BW50" s="167"/>
      <c r="BX50" s="167"/>
      <c r="BY50" s="167"/>
      <c r="BZ50" s="167"/>
      <c r="CA50" s="167"/>
    </row>
    <row r="51" spans="1:79" ht="13.5">
      <c r="A51" s="164" t="s">
        <v>105</v>
      </c>
      <c r="B51" s="164"/>
      <c r="C51" s="164"/>
      <c r="D51" s="164"/>
      <c r="E51" s="164"/>
      <c r="F51" s="164"/>
      <c r="G51" s="164"/>
      <c r="H51" s="164"/>
      <c r="I51" s="164"/>
      <c r="J51" s="164"/>
      <c r="K51" s="164"/>
      <c r="L51" s="164"/>
      <c r="M51" s="164"/>
      <c r="N51" s="164"/>
      <c r="O51" s="165"/>
      <c r="P51" s="165"/>
      <c r="Q51" s="165"/>
      <c r="R51" s="165"/>
      <c r="S51" s="165"/>
      <c r="T51" s="165"/>
      <c r="U51" s="165"/>
      <c r="V51" s="165"/>
      <c r="W51" s="165"/>
      <c r="X51" s="165"/>
      <c r="Y51" s="165"/>
      <c r="Z51" s="211">
        <f t="shared" si="7"/>
        <v>0</v>
      </c>
      <c r="AA51" s="172">
        <f t="shared" si="8"/>
        <v>0</v>
      </c>
      <c r="AB51" s="167"/>
      <c r="AC51" s="167"/>
      <c r="AD51" s="167"/>
      <c r="AE51" s="167"/>
      <c r="AF51" s="167"/>
      <c r="AG51" s="167"/>
      <c r="AH51" s="167"/>
      <c r="AI51" s="167"/>
      <c r="AJ51" s="167"/>
      <c r="AK51" s="167"/>
      <c r="AL51" s="167"/>
      <c r="AM51" s="167"/>
      <c r="AO51" s="164" t="s">
        <v>105</v>
      </c>
      <c r="AP51" s="164"/>
      <c r="AQ51" s="164"/>
      <c r="AR51" s="164"/>
      <c r="AS51" s="164"/>
      <c r="AT51" s="164"/>
      <c r="AU51" s="164"/>
      <c r="AV51" s="164"/>
      <c r="AW51" s="164"/>
      <c r="AX51" s="164"/>
      <c r="AY51" s="164"/>
      <c r="AZ51" s="164"/>
      <c r="BA51" s="164"/>
      <c r="BB51" s="164"/>
      <c r="BC51" s="165"/>
      <c r="BD51" s="165"/>
      <c r="BE51" s="165"/>
      <c r="BF51" s="165"/>
      <c r="BG51" s="165"/>
      <c r="BH51" s="165"/>
      <c r="BI51" s="165"/>
      <c r="BJ51" s="165"/>
      <c r="BK51" s="165"/>
      <c r="BL51" s="165"/>
      <c r="BM51" s="165"/>
      <c r="BN51" s="211">
        <f t="shared" si="9"/>
        <v>0</v>
      </c>
      <c r="BO51" s="172">
        <f t="shared" si="10"/>
        <v>0</v>
      </c>
      <c r="BP51" s="209"/>
      <c r="BQ51" s="209"/>
      <c r="BR51" s="209"/>
      <c r="BS51" s="209"/>
      <c r="BT51" s="210"/>
      <c r="BU51" s="210"/>
      <c r="BV51" s="167"/>
      <c r="BW51" s="167"/>
      <c r="BX51" s="167"/>
      <c r="BY51" s="167"/>
      <c r="BZ51" s="167"/>
      <c r="CA51" s="167"/>
    </row>
    <row r="52" spans="1:79" ht="13.5">
      <c r="A52" s="164" t="s">
        <v>106</v>
      </c>
      <c r="B52" s="164"/>
      <c r="C52" s="164"/>
      <c r="D52" s="164"/>
      <c r="E52" s="164"/>
      <c r="F52" s="164"/>
      <c r="G52" s="164"/>
      <c r="H52" s="164"/>
      <c r="I52" s="164"/>
      <c r="J52" s="164"/>
      <c r="K52" s="164"/>
      <c r="L52" s="164"/>
      <c r="M52" s="164"/>
      <c r="N52" s="164"/>
      <c r="O52" s="165"/>
      <c r="P52" s="165"/>
      <c r="Q52" s="165"/>
      <c r="R52" s="165"/>
      <c r="S52" s="165"/>
      <c r="T52" s="165"/>
      <c r="U52" s="165"/>
      <c r="V52" s="165"/>
      <c r="W52" s="165"/>
      <c r="X52" s="165"/>
      <c r="Y52" s="165"/>
      <c r="Z52" s="211">
        <f t="shared" si="7"/>
        <v>0</v>
      </c>
      <c r="AA52" s="172">
        <f t="shared" si="8"/>
        <v>0</v>
      </c>
      <c r="AB52" s="167"/>
      <c r="AC52" s="167"/>
      <c r="AD52" s="167"/>
      <c r="AE52" s="167"/>
      <c r="AF52" s="167"/>
      <c r="AG52" s="167"/>
      <c r="AH52" s="167"/>
      <c r="AI52" s="167"/>
      <c r="AJ52" s="167"/>
      <c r="AK52" s="167"/>
      <c r="AL52" s="167"/>
      <c r="AM52" s="167"/>
      <c r="AO52" s="164" t="s">
        <v>106</v>
      </c>
      <c r="AP52" s="164"/>
      <c r="AQ52" s="164"/>
      <c r="AR52" s="164"/>
      <c r="AS52" s="164"/>
      <c r="AT52" s="164"/>
      <c r="AU52" s="164"/>
      <c r="AV52" s="164"/>
      <c r="AW52" s="164"/>
      <c r="AX52" s="164"/>
      <c r="AY52" s="164"/>
      <c r="AZ52" s="164"/>
      <c r="BA52" s="164"/>
      <c r="BB52" s="164"/>
      <c r="BC52" s="165"/>
      <c r="BD52" s="165"/>
      <c r="BE52" s="165"/>
      <c r="BF52" s="165"/>
      <c r="BG52" s="165"/>
      <c r="BH52" s="165"/>
      <c r="BI52" s="165"/>
      <c r="BJ52" s="165"/>
      <c r="BK52" s="165"/>
      <c r="BL52" s="165"/>
      <c r="BM52" s="165"/>
      <c r="BN52" s="211">
        <f t="shared" si="9"/>
        <v>0</v>
      </c>
      <c r="BO52" s="172">
        <f t="shared" si="10"/>
        <v>0</v>
      </c>
      <c r="BP52" s="209"/>
      <c r="BQ52" s="209"/>
      <c r="BR52" s="209"/>
      <c r="BS52" s="209"/>
      <c r="BT52" s="210"/>
      <c r="BU52" s="210"/>
      <c r="BV52" s="167"/>
      <c r="BW52" s="167"/>
      <c r="BX52" s="167"/>
      <c r="BY52" s="167"/>
      <c r="BZ52" s="167"/>
      <c r="CA52" s="167"/>
    </row>
    <row r="53" spans="1:79" ht="13.5">
      <c r="A53" s="164" t="s">
        <v>107</v>
      </c>
      <c r="B53" s="164"/>
      <c r="C53" s="164"/>
      <c r="D53" s="164"/>
      <c r="E53" s="164"/>
      <c r="F53" s="164"/>
      <c r="G53" s="164"/>
      <c r="H53" s="164"/>
      <c r="I53" s="164"/>
      <c r="J53" s="164"/>
      <c r="K53" s="164"/>
      <c r="L53" s="164"/>
      <c r="M53" s="164"/>
      <c r="N53" s="164"/>
      <c r="O53" s="165"/>
      <c r="P53" s="165"/>
      <c r="Q53" s="165"/>
      <c r="R53" s="165"/>
      <c r="S53" s="165"/>
      <c r="T53" s="165"/>
      <c r="U53" s="165"/>
      <c r="V53" s="165"/>
      <c r="W53" s="165"/>
      <c r="X53" s="165"/>
      <c r="Y53" s="165"/>
      <c r="Z53" s="211">
        <f t="shared" si="7"/>
        <v>0</v>
      </c>
      <c r="AA53" s="172">
        <f t="shared" si="8"/>
        <v>0</v>
      </c>
      <c r="AB53" s="167"/>
      <c r="AC53" s="167"/>
      <c r="AD53" s="167"/>
      <c r="AE53" s="167"/>
      <c r="AF53" s="167"/>
      <c r="AG53" s="167"/>
      <c r="AH53" s="167"/>
      <c r="AI53" s="167"/>
      <c r="AJ53" s="167"/>
      <c r="AK53" s="167"/>
      <c r="AL53" s="167"/>
      <c r="AM53" s="167"/>
      <c r="AO53" s="164" t="s">
        <v>107</v>
      </c>
      <c r="AP53" s="164"/>
      <c r="AQ53" s="164"/>
      <c r="AR53" s="164"/>
      <c r="AS53" s="164"/>
      <c r="AT53" s="164"/>
      <c r="AU53" s="164"/>
      <c r="AV53" s="164"/>
      <c r="AW53" s="164"/>
      <c r="AX53" s="164"/>
      <c r="AY53" s="164"/>
      <c r="AZ53" s="164"/>
      <c r="BA53" s="164"/>
      <c r="BB53" s="164"/>
      <c r="BC53" s="165"/>
      <c r="BD53" s="165"/>
      <c r="BE53" s="165"/>
      <c r="BF53" s="165"/>
      <c r="BG53" s="165"/>
      <c r="BH53" s="165"/>
      <c r="BI53" s="165"/>
      <c r="BJ53" s="165"/>
      <c r="BK53" s="165"/>
      <c r="BL53" s="165"/>
      <c r="BM53" s="165"/>
      <c r="BN53" s="211">
        <f t="shared" si="9"/>
        <v>0</v>
      </c>
      <c r="BO53" s="172">
        <f t="shared" si="10"/>
        <v>0</v>
      </c>
      <c r="BP53" s="209"/>
      <c r="BQ53" s="209"/>
      <c r="BR53" s="209"/>
      <c r="BS53" s="209"/>
      <c r="BT53" s="210"/>
      <c r="BU53" s="210"/>
      <c r="BV53" s="167"/>
      <c r="BW53" s="167"/>
      <c r="BX53" s="167"/>
      <c r="BY53" s="167"/>
      <c r="BZ53" s="167"/>
      <c r="CA53" s="167"/>
    </row>
    <row r="54" spans="1:79" ht="13.5">
      <c r="A54" s="164" t="s">
        <v>108</v>
      </c>
      <c r="B54" s="164"/>
      <c r="C54" s="164"/>
      <c r="D54" s="164"/>
      <c r="E54" s="164"/>
      <c r="F54" s="164"/>
      <c r="G54" s="164"/>
      <c r="H54" s="164"/>
      <c r="I54" s="164"/>
      <c r="J54" s="164"/>
      <c r="K54" s="164"/>
      <c r="L54" s="164"/>
      <c r="M54" s="164"/>
      <c r="N54" s="164"/>
      <c r="O54" s="165"/>
      <c r="P54" s="165"/>
      <c r="Q54" s="165"/>
      <c r="R54" s="165"/>
      <c r="S54" s="165"/>
      <c r="T54" s="165"/>
      <c r="U54" s="165"/>
      <c r="V54" s="165"/>
      <c r="W54" s="165"/>
      <c r="X54" s="165"/>
      <c r="Y54" s="165"/>
      <c r="Z54" s="211">
        <f t="shared" si="7"/>
        <v>0</v>
      </c>
      <c r="AA54" s="172">
        <f t="shared" si="8"/>
        <v>0</v>
      </c>
      <c r="AB54" s="167"/>
      <c r="AC54" s="167"/>
      <c r="AD54" s="167"/>
      <c r="AE54" s="167"/>
      <c r="AF54" s="167"/>
      <c r="AG54" s="167"/>
      <c r="AH54" s="167"/>
      <c r="AI54" s="167"/>
      <c r="AJ54" s="167"/>
      <c r="AK54" s="167"/>
      <c r="AL54" s="167"/>
      <c r="AM54" s="167"/>
      <c r="AO54" s="164" t="s">
        <v>108</v>
      </c>
      <c r="AP54" s="164"/>
      <c r="AQ54" s="164"/>
      <c r="AR54" s="164"/>
      <c r="AS54" s="164"/>
      <c r="AT54" s="164"/>
      <c r="AU54" s="164"/>
      <c r="AV54" s="164"/>
      <c r="AW54" s="164"/>
      <c r="AX54" s="164"/>
      <c r="AY54" s="164"/>
      <c r="AZ54" s="164"/>
      <c r="BA54" s="164"/>
      <c r="BB54" s="164"/>
      <c r="BC54" s="165"/>
      <c r="BD54" s="165"/>
      <c r="BE54" s="165"/>
      <c r="BF54" s="165"/>
      <c r="BG54" s="165"/>
      <c r="BH54" s="165"/>
      <c r="BI54" s="165"/>
      <c r="BJ54" s="165"/>
      <c r="BK54" s="165"/>
      <c r="BL54" s="165"/>
      <c r="BM54" s="165"/>
      <c r="BN54" s="211">
        <f t="shared" si="9"/>
        <v>0</v>
      </c>
      <c r="BO54" s="172">
        <f t="shared" si="10"/>
        <v>0</v>
      </c>
      <c r="BP54" s="209"/>
      <c r="BQ54" s="209"/>
      <c r="BR54" s="209"/>
      <c r="BS54" s="209"/>
      <c r="BT54" s="210"/>
      <c r="BU54" s="210"/>
      <c r="BV54" s="167"/>
      <c r="BW54" s="167"/>
      <c r="BX54" s="167"/>
      <c r="BY54" s="167"/>
      <c r="BZ54" s="167"/>
      <c r="CA54" s="167"/>
    </row>
    <row r="55" spans="1:79" ht="13.5">
      <c r="A55" s="164" t="s">
        <v>109</v>
      </c>
      <c r="B55" s="164"/>
      <c r="C55" s="164"/>
      <c r="D55" s="164"/>
      <c r="E55" s="164"/>
      <c r="F55" s="164"/>
      <c r="G55" s="164"/>
      <c r="H55" s="164"/>
      <c r="I55" s="164"/>
      <c r="J55" s="164"/>
      <c r="K55" s="164"/>
      <c r="L55" s="164"/>
      <c r="M55" s="164"/>
      <c r="N55" s="164"/>
      <c r="O55" s="165"/>
      <c r="P55" s="165"/>
      <c r="Q55" s="165"/>
      <c r="R55" s="165"/>
      <c r="S55" s="165"/>
      <c r="T55" s="165"/>
      <c r="U55" s="165"/>
      <c r="V55" s="165"/>
      <c r="W55" s="165"/>
      <c r="X55" s="165"/>
      <c r="Y55" s="165"/>
      <c r="Z55" s="211">
        <f t="shared" si="7"/>
        <v>0</v>
      </c>
      <c r="AA55" s="172">
        <f t="shared" si="8"/>
        <v>0</v>
      </c>
      <c r="AB55" s="167"/>
      <c r="AC55" s="167"/>
      <c r="AD55" s="167"/>
      <c r="AE55" s="167"/>
      <c r="AF55" s="167"/>
      <c r="AG55" s="167"/>
      <c r="AH55" s="167"/>
      <c r="AI55" s="167"/>
      <c r="AJ55" s="167"/>
      <c r="AK55" s="167"/>
      <c r="AL55" s="167"/>
      <c r="AM55" s="167"/>
      <c r="AO55" s="164" t="s">
        <v>109</v>
      </c>
      <c r="AP55" s="164"/>
      <c r="AQ55" s="164"/>
      <c r="AR55" s="164"/>
      <c r="AS55" s="164"/>
      <c r="AT55" s="164"/>
      <c r="AU55" s="164"/>
      <c r="AV55" s="164"/>
      <c r="AW55" s="164"/>
      <c r="AX55" s="164"/>
      <c r="AY55" s="164"/>
      <c r="AZ55" s="164"/>
      <c r="BA55" s="164"/>
      <c r="BB55" s="164"/>
      <c r="BC55" s="165"/>
      <c r="BD55" s="165"/>
      <c r="BE55" s="165"/>
      <c r="BF55" s="165"/>
      <c r="BG55" s="165"/>
      <c r="BH55" s="165"/>
      <c r="BI55" s="165"/>
      <c r="BJ55" s="165"/>
      <c r="BK55" s="165"/>
      <c r="BL55" s="165"/>
      <c r="BM55" s="165"/>
      <c r="BN55" s="211">
        <f t="shared" si="9"/>
        <v>0</v>
      </c>
      <c r="BO55" s="172">
        <f t="shared" si="10"/>
        <v>0</v>
      </c>
      <c r="BP55" s="209"/>
      <c r="BQ55" s="209"/>
      <c r="BR55" s="209"/>
      <c r="BS55" s="209"/>
      <c r="BT55" s="210"/>
      <c r="BU55" s="210"/>
      <c r="BV55" s="167"/>
      <c r="BW55" s="167"/>
      <c r="BX55" s="167"/>
      <c r="BY55" s="167"/>
      <c r="BZ55" s="167"/>
      <c r="CA55" s="167"/>
    </row>
    <row r="56" spans="1:79" ht="13.5">
      <c r="A56" s="164" t="s">
        <v>110</v>
      </c>
      <c r="B56" s="164"/>
      <c r="C56" s="164"/>
      <c r="D56" s="164"/>
      <c r="E56" s="164"/>
      <c r="F56" s="164"/>
      <c r="G56" s="164"/>
      <c r="H56" s="164"/>
      <c r="I56" s="164"/>
      <c r="J56" s="164"/>
      <c r="K56" s="164"/>
      <c r="L56" s="164"/>
      <c r="M56" s="164"/>
      <c r="N56" s="164"/>
      <c r="O56" s="165"/>
      <c r="P56" s="165"/>
      <c r="Q56" s="165"/>
      <c r="R56" s="165"/>
      <c r="S56" s="165"/>
      <c r="T56" s="165"/>
      <c r="U56" s="165"/>
      <c r="V56" s="165"/>
      <c r="W56" s="165"/>
      <c r="X56" s="165"/>
      <c r="Y56" s="165"/>
      <c r="Z56" s="211">
        <f t="shared" si="7"/>
        <v>0</v>
      </c>
      <c r="AA56" s="172">
        <f t="shared" si="8"/>
        <v>0</v>
      </c>
      <c r="AB56" s="167"/>
      <c r="AC56" s="167"/>
      <c r="AD56" s="167"/>
      <c r="AE56" s="167"/>
      <c r="AF56" s="167"/>
      <c r="AG56" s="167"/>
      <c r="AH56" s="167"/>
      <c r="AI56" s="167"/>
      <c r="AJ56" s="167"/>
      <c r="AK56" s="167"/>
      <c r="AL56" s="167"/>
      <c r="AM56" s="167"/>
      <c r="AO56" s="164" t="s">
        <v>110</v>
      </c>
      <c r="AP56" s="164"/>
      <c r="AQ56" s="164"/>
      <c r="AR56" s="164"/>
      <c r="AS56" s="164"/>
      <c r="AT56" s="164"/>
      <c r="AU56" s="164"/>
      <c r="AV56" s="164"/>
      <c r="AW56" s="164"/>
      <c r="AX56" s="164"/>
      <c r="AY56" s="164"/>
      <c r="AZ56" s="164"/>
      <c r="BA56" s="164"/>
      <c r="BB56" s="164"/>
      <c r="BC56" s="165"/>
      <c r="BD56" s="165"/>
      <c r="BE56" s="165"/>
      <c r="BF56" s="165"/>
      <c r="BG56" s="165"/>
      <c r="BH56" s="165"/>
      <c r="BI56" s="165"/>
      <c r="BJ56" s="165"/>
      <c r="BK56" s="165"/>
      <c r="BL56" s="165"/>
      <c r="BM56" s="165"/>
      <c r="BN56" s="211">
        <f t="shared" si="9"/>
        <v>0</v>
      </c>
      <c r="BO56" s="172">
        <f t="shared" si="10"/>
        <v>0</v>
      </c>
      <c r="BP56" s="209"/>
      <c r="BQ56" s="209"/>
      <c r="BR56" s="209"/>
      <c r="BS56" s="209"/>
      <c r="BT56" s="210"/>
      <c r="BU56" s="210"/>
      <c r="BV56" s="167"/>
      <c r="BW56" s="167"/>
      <c r="BX56" s="167"/>
      <c r="BY56" s="167"/>
      <c r="BZ56" s="167"/>
      <c r="CA56" s="167"/>
    </row>
    <row r="57" spans="1:79" ht="13.5">
      <c r="A57" s="164" t="s">
        <v>111</v>
      </c>
      <c r="B57" s="164"/>
      <c r="C57" s="164"/>
      <c r="D57" s="164"/>
      <c r="E57" s="164"/>
      <c r="F57" s="164"/>
      <c r="G57" s="164"/>
      <c r="H57" s="164"/>
      <c r="I57" s="164"/>
      <c r="J57" s="164"/>
      <c r="K57" s="164"/>
      <c r="L57" s="164"/>
      <c r="M57" s="164"/>
      <c r="N57" s="164"/>
      <c r="O57" s="165"/>
      <c r="P57" s="165"/>
      <c r="Q57" s="165"/>
      <c r="R57" s="165"/>
      <c r="S57" s="165"/>
      <c r="T57" s="165"/>
      <c r="U57" s="165"/>
      <c r="V57" s="165"/>
      <c r="W57" s="165"/>
      <c r="X57" s="165"/>
      <c r="Y57" s="165"/>
      <c r="Z57" s="211">
        <f t="shared" si="7"/>
        <v>0</v>
      </c>
      <c r="AA57" s="172">
        <f t="shared" si="8"/>
        <v>0</v>
      </c>
      <c r="AB57" s="167"/>
      <c r="AC57" s="167"/>
      <c r="AD57" s="167"/>
      <c r="AE57" s="167"/>
      <c r="AF57" s="167"/>
      <c r="AG57" s="167"/>
      <c r="AH57" s="167"/>
      <c r="AI57" s="167"/>
      <c r="AJ57" s="167"/>
      <c r="AK57" s="167"/>
      <c r="AL57" s="167"/>
      <c r="AM57" s="167"/>
      <c r="AO57" s="164" t="s">
        <v>111</v>
      </c>
      <c r="AP57" s="164"/>
      <c r="AQ57" s="164"/>
      <c r="AR57" s="164"/>
      <c r="AS57" s="164"/>
      <c r="AT57" s="164"/>
      <c r="AU57" s="164"/>
      <c r="AV57" s="164"/>
      <c r="AW57" s="164"/>
      <c r="AX57" s="164"/>
      <c r="AY57" s="164"/>
      <c r="AZ57" s="164"/>
      <c r="BA57" s="164"/>
      <c r="BB57" s="164"/>
      <c r="BC57" s="165"/>
      <c r="BD57" s="165"/>
      <c r="BE57" s="165"/>
      <c r="BF57" s="165"/>
      <c r="BG57" s="165"/>
      <c r="BH57" s="165"/>
      <c r="BI57" s="165"/>
      <c r="BJ57" s="165"/>
      <c r="BK57" s="165"/>
      <c r="BL57" s="165"/>
      <c r="BM57" s="165"/>
      <c r="BN57" s="211">
        <f t="shared" si="9"/>
        <v>0</v>
      </c>
      <c r="BO57" s="172">
        <f t="shared" si="10"/>
        <v>0</v>
      </c>
      <c r="BP57" s="209"/>
      <c r="BQ57" s="209"/>
      <c r="BR57" s="209"/>
      <c r="BS57" s="209"/>
      <c r="BT57" s="210"/>
      <c r="BU57" s="210"/>
      <c r="BV57" s="167"/>
      <c r="BW57" s="167"/>
      <c r="BX57" s="167"/>
      <c r="BY57" s="167"/>
      <c r="BZ57" s="167"/>
      <c r="CA57" s="167"/>
    </row>
    <row r="58" spans="1:79" ht="13.5">
      <c r="A58" s="164" t="s">
        <v>112</v>
      </c>
      <c r="B58" s="164"/>
      <c r="C58" s="164"/>
      <c r="D58" s="164"/>
      <c r="E58" s="164"/>
      <c r="F58" s="164"/>
      <c r="G58" s="164"/>
      <c r="H58" s="164"/>
      <c r="I58" s="164"/>
      <c r="J58" s="164"/>
      <c r="K58" s="164"/>
      <c r="L58" s="164"/>
      <c r="M58" s="164"/>
      <c r="N58" s="164"/>
      <c r="O58" s="165"/>
      <c r="P58" s="165"/>
      <c r="Q58" s="165"/>
      <c r="R58" s="165"/>
      <c r="S58" s="165"/>
      <c r="T58" s="165"/>
      <c r="U58" s="165"/>
      <c r="V58" s="165"/>
      <c r="W58" s="165"/>
      <c r="X58" s="165"/>
      <c r="Y58" s="165"/>
      <c r="Z58" s="211">
        <f t="shared" si="7"/>
        <v>0</v>
      </c>
      <c r="AA58" s="172">
        <f t="shared" si="8"/>
        <v>0</v>
      </c>
      <c r="AB58" s="167"/>
      <c r="AC58" s="167"/>
      <c r="AD58" s="167"/>
      <c r="AE58" s="167"/>
      <c r="AF58" s="167"/>
      <c r="AG58" s="167"/>
      <c r="AH58" s="167"/>
      <c r="AI58" s="167"/>
      <c r="AJ58" s="167"/>
      <c r="AK58" s="167"/>
      <c r="AL58" s="167"/>
      <c r="AM58" s="167"/>
      <c r="AO58" s="164" t="s">
        <v>112</v>
      </c>
      <c r="AP58" s="164"/>
      <c r="AQ58" s="164"/>
      <c r="AR58" s="164"/>
      <c r="AS58" s="164"/>
      <c r="AT58" s="164"/>
      <c r="AU58" s="164"/>
      <c r="AV58" s="164"/>
      <c r="AW58" s="164"/>
      <c r="AX58" s="164"/>
      <c r="AY58" s="164"/>
      <c r="AZ58" s="164"/>
      <c r="BA58" s="164"/>
      <c r="BB58" s="164"/>
      <c r="BC58" s="165"/>
      <c r="BD58" s="165"/>
      <c r="BE58" s="165"/>
      <c r="BF58" s="165"/>
      <c r="BG58" s="165"/>
      <c r="BH58" s="165"/>
      <c r="BI58" s="165"/>
      <c r="BJ58" s="165"/>
      <c r="BK58" s="165"/>
      <c r="BL58" s="165"/>
      <c r="BM58" s="165"/>
      <c r="BN58" s="211">
        <f t="shared" si="9"/>
        <v>0</v>
      </c>
      <c r="BO58" s="172">
        <f t="shared" si="10"/>
        <v>0</v>
      </c>
      <c r="BP58" s="209"/>
      <c r="BQ58" s="209"/>
      <c r="BR58" s="209"/>
      <c r="BS58" s="209"/>
      <c r="BT58" s="210"/>
      <c r="BU58" s="210"/>
      <c r="BV58" s="167"/>
      <c r="BW58" s="167"/>
      <c r="BX58" s="167"/>
      <c r="BY58" s="167"/>
      <c r="BZ58" s="167"/>
      <c r="CA58" s="167"/>
    </row>
    <row r="59" spans="1:79" ht="13.5">
      <c r="A59" s="164" t="s">
        <v>113</v>
      </c>
      <c r="B59" s="164"/>
      <c r="C59" s="164"/>
      <c r="D59" s="164"/>
      <c r="E59" s="164"/>
      <c r="F59" s="164"/>
      <c r="G59" s="164"/>
      <c r="H59" s="164"/>
      <c r="I59" s="164"/>
      <c r="J59" s="164"/>
      <c r="K59" s="164"/>
      <c r="L59" s="164"/>
      <c r="M59" s="164"/>
      <c r="N59" s="164"/>
      <c r="O59" s="165"/>
      <c r="P59" s="165"/>
      <c r="Q59" s="165"/>
      <c r="R59" s="165"/>
      <c r="S59" s="165"/>
      <c r="T59" s="165"/>
      <c r="U59" s="165"/>
      <c r="V59" s="165"/>
      <c r="W59" s="165"/>
      <c r="X59" s="165"/>
      <c r="Y59" s="165"/>
      <c r="Z59" s="211">
        <f t="shared" si="7"/>
        <v>0</v>
      </c>
      <c r="AA59" s="172">
        <f t="shared" si="8"/>
        <v>0</v>
      </c>
      <c r="AB59" s="167"/>
      <c r="AC59" s="167"/>
      <c r="AD59" s="167"/>
      <c r="AE59" s="167"/>
      <c r="AF59" s="167"/>
      <c r="AG59" s="167"/>
      <c r="AH59" s="167"/>
      <c r="AI59" s="167"/>
      <c r="AJ59" s="167"/>
      <c r="AK59" s="167"/>
      <c r="AL59" s="167"/>
      <c r="AM59" s="167"/>
      <c r="AO59" s="164" t="s">
        <v>113</v>
      </c>
      <c r="AP59" s="164"/>
      <c r="AQ59" s="164"/>
      <c r="AR59" s="164"/>
      <c r="AS59" s="164"/>
      <c r="AT59" s="164"/>
      <c r="AU59" s="164"/>
      <c r="AV59" s="164"/>
      <c r="AW59" s="164"/>
      <c r="AX59" s="164"/>
      <c r="AY59" s="164"/>
      <c r="AZ59" s="164"/>
      <c r="BA59" s="164"/>
      <c r="BB59" s="164"/>
      <c r="BC59" s="165"/>
      <c r="BD59" s="165"/>
      <c r="BE59" s="165"/>
      <c r="BF59" s="165"/>
      <c r="BG59" s="165"/>
      <c r="BH59" s="165"/>
      <c r="BI59" s="165"/>
      <c r="BJ59" s="165"/>
      <c r="BK59" s="165"/>
      <c r="BL59" s="165"/>
      <c r="BM59" s="165"/>
      <c r="BN59" s="211">
        <f t="shared" si="9"/>
        <v>0</v>
      </c>
      <c r="BO59" s="172">
        <f t="shared" si="10"/>
        <v>0</v>
      </c>
      <c r="BP59" s="209"/>
      <c r="BQ59" s="209"/>
      <c r="BR59" s="209"/>
      <c r="BS59" s="209"/>
      <c r="BT59" s="210"/>
      <c r="BU59" s="210"/>
      <c r="BV59" s="167"/>
      <c r="BW59" s="167"/>
      <c r="BX59" s="167"/>
      <c r="BY59" s="167"/>
      <c r="BZ59" s="167"/>
      <c r="CA59" s="167"/>
    </row>
    <row r="60" spans="1:79" ht="13.5">
      <c r="A60" s="169" t="s">
        <v>114</v>
      </c>
      <c r="B60" s="166">
        <f aca="true" t="shared" si="11" ref="B60:AM60">SUM(B39:B59)</f>
        <v>0</v>
      </c>
      <c r="C60" s="166">
        <f t="shared" si="11"/>
        <v>0</v>
      </c>
      <c r="D60" s="166">
        <f t="shared" si="11"/>
        <v>0</v>
      </c>
      <c r="E60" s="166">
        <f t="shared" si="11"/>
        <v>0</v>
      </c>
      <c r="F60" s="166">
        <f t="shared" si="11"/>
        <v>0</v>
      </c>
      <c r="G60" s="166">
        <f t="shared" si="11"/>
        <v>0</v>
      </c>
      <c r="H60" s="166">
        <f t="shared" si="11"/>
        <v>0</v>
      </c>
      <c r="I60" s="166">
        <f t="shared" si="11"/>
        <v>0</v>
      </c>
      <c r="J60" s="166">
        <f t="shared" si="11"/>
        <v>0</v>
      </c>
      <c r="K60" s="166">
        <f t="shared" si="11"/>
        <v>0</v>
      </c>
      <c r="L60" s="166">
        <f t="shared" si="11"/>
        <v>0</v>
      </c>
      <c r="M60" s="166">
        <f t="shared" si="11"/>
        <v>0</v>
      </c>
      <c r="N60" s="166">
        <f t="shared" si="11"/>
        <v>0</v>
      </c>
      <c r="O60" s="166">
        <f t="shared" si="11"/>
        <v>0</v>
      </c>
      <c r="P60" s="166">
        <f t="shared" si="11"/>
        <v>0</v>
      </c>
      <c r="Q60" s="166">
        <f t="shared" si="11"/>
        <v>0</v>
      </c>
      <c r="R60" s="166">
        <f t="shared" si="11"/>
        <v>0</v>
      </c>
      <c r="S60" s="166">
        <f t="shared" si="11"/>
        <v>0</v>
      </c>
      <c r="T60" s="166">
        <f t="shared" si="11"/>
        <v>0</v>
      </c>
      <c r="U60" s="166">
        <f t="shared" si="11"/>
        <v>0</v>
      </c>
      <c r="V60" s="166">
        <f t="shared" si="11"/>
        <v>0</v>
      </c>
      <c r="W60" s="166">
        <f t="shared" si="11"/>
        <v>0</v>
      </c>
      <c r="X60" s="166">
        <f t="shared" si="11"/>
        <v>0</v>
      </c>
      <c r="Y60" s="166">
        <f t="shared" si="11"/>
        <v>0</v>
      </c>
      <c r="Z60" s="166">
        <f t="shared" si="11"/>
        <v>0</v>
      </c>
      <c r="AA60" s="172">
        <f t="shared" si="11"/>
        <v>0</v>
      </c>
      <c r="AB60" s="166">
        <f t="shared" si="11"/>
        <v>0</v>
      </c>
      <c r="AC60" s="166">
        <f t="shared" si="11"/>
        <v>0</v>
      </c>
      <c r="AD60" s="166">
        <f t="shared" si="11"/>
        <v>0</v>
      </c>
      <c r="AE60" s="166">
        <f t="shared" si="11"/>
        <v>0</v>
      </c>
      <c r="AF60" s="166">
        <f t="shared" si="11"/>
        <v>0</v>
      </c>
      <c r="AG60" s="166">
        <f t="shared" si="11"/>
        <v>0</v>
      </c>
      <c r="AH60" s="166">
        <f t="shared" si="11"/>
        <v>0</v>
      </c>
      <c r="AI60" s="166">
        <f t="shared" si="11"/>
        <v>0</v>
      </c>
      <c r="AJ60" s="166">
        <f t="shared" si="11"/>
        <v>0</v>
      </c>
      <c r="AK60" s="166">
        <f t="shared" si="11"/>
        <v>0</v>
      </c>
      <c r="AL60" s="166">
        <f t="shared" si="11"/>
        <v>0</v>
      </c>
      <c r="AM60" s="166">
        <f t="shared" si="11"/>
        <v>0</v>
      </c>
      <c r="AO60" s="169" t="s">
        <v>114</v>
      </c>
      <c r="AP60" s="166">
        <f aca="true" t="shared" si="12" ref="AP60:BB60">SUM(AP39:AP59)</f>
        <v>0</v>
      </c>
      <c r="AQ60" s="166">
        <f t="shared" si="12"/>
        <v>0</v>
      </c>
      <c r="AR60" s="166">
        <f t="shared" si="12"/>
        <v>0</v>
      </c>
      <c r="AS60" s="166">
        <f t="shared" si="12"/>
        <v>0</v>
      </c>
      <c r="AT60" s="166">
        <f t="shared" si="12"/>
        <v>0</v>
      </c>
      <c r="AU60" s="166">
        <f t="shared" si="12"/>
        <v>0</v>
      </c>
      <c r="AV60" s="166">
        <f t="shared" si="12"/>
        <v>0</v>
      </c>
      <c r="AW60" s="166">
        <f t="shared" si="12"/>
        <v>0</v>
      </c>
      <c r="AX60" s="166">
        <f t="shared" si="12"/>
        <v>0</v>
      </c>
      <c r="AY60" s="166">
        <f t="shared" si="12"/>
        <v>0</v>
      </c>
      <c r="AZ60" s="166">
        <f t="shared" si="12"/>
        <v>0</v>
      </c>
      <c r="BA60" s="166">
        <f t="shared" si="12"/>
        <v>0</v>
      </c>
      <c r="BB60" s="166">
        <f t="shared" si="12"/>
        <v>0</v>
      </c>
      <c r="BC60" s="166">
        <f>SUM(BC39:BC59)</f>
        <v>0</v>
      </c>
      <c r="BD60" s="166">
        <f aca="true" t="shared" si="13" ref="BD60:CA60">SUM(BD39:BD59)</f>
        <v>0</v>
      </c>
      <c r="BE60" s="166">
        <f t="shared" si="13"/>
        <v>0</v>
      </c>
      <c r="BF60" s="166">
        <f t="shared" si="13"/>
        <v>0</v>
      </c>
      <c r="BG60" s="166">
        <f t="shared" si="13"/>
        <v>0</v>
      </c>
      <c r="BH60" s="166">
        <f t="shared" si="13"/>
        <v>0</v>
      </c>
      <c r="BI60" s="166">
        <f t="shared" si="13"/>
        <v>0</v>
      </c>
      <c r="BJ60" s="166">
        <f t="shared" si="13"/>
        <v>0</v>
      </c>
      <c r="BK60" s="166">
        <f t="shared" si="13"/>
        <v>0</v>
      </c>
      <c r="BL60" s="166">
        <f t="shared" si="13"/>
        <v>0</v>
      </c>
      <c r="BM60" s="166">
        <f t="shared" si="13"/>
        <v>0</v>
      </c>
      <c r="BN60" s="212">
        <f t="shared" si="13"/>
        <v>0</v>
      </c>
      <c r="BO60" s="173">
        <f t="shared" si="13"/>
        <v>0</v>
      </c>
      <c r="BP60" s="166">
        <f t="shared" si="13"/>
        <v>0</v>
      </c>
      <c r="BQ60" s="166">
        <f t="shared" si="13"/>
        <v>0</v>
      </c>
      <c r="BR60" s="166">
        <f t="shared" si="13"/>
        <v>0</v>
      </c>
      <c r="BS60" s="166">
        <f t="shared" si="13"/>
        <v>0</v>
      </c>
      <c r="BT60" s="166">
        <f t="shared" si="13"/>
        <v>0</v>
      </c>
      <c r="BU60" s="166">
        <f t="shared" si="13"/>
        <v>0</v>
      </c>
      <c r="BV60" s="166">
        <f>SUM(BV39:BV59)</f>
        <v>0</v>
      </c>
      <c r="BW60" s="166">
        <f t="shared" si="13"/>
        <v>0</v>
      </c>
      <c r="BX60" s="166">
        <f t="shared" si="13"/>
        <v>0</v>
      </c>
      <c r="BY60" s="166">
        <f t="shared" si="13"/>
        <v>0</v>
      </c>
      <c r="BZ60" s="166">
        <f t="shared" si="13"/>
        <v>0</v>
      </c>
      <c r="CA60" s="166">
        <f t="shared" si="13"/>
        <v>0</v>
      </c>
    </row>
  </sheetData>
  <sheetProtection/>
  <mergeCells count="78">
    <mergeCell ref="B34:CA34"/>
    <mergeCell ref="BY4:CA4"/>
    <mergeCell ref="A4:BX4"/>
    <mergeCell ref="BY1:CA1"/>
    <mergeCell ref="BY2:CA2"/>
    <mergeCell ref="BY3:CA3"/>
    <mergeCell ref="A1:BX1"/>
    <mergeCell ref="A2:BX2"/>
    <mergeCell ref="A3:BX3"/>
    <mergeCell ref="A5:AM5"/>
    <mergeCell ref="AO5:CA5"/>
    <mergeCell ref="A9:A10"/>
    <mergeCell ref="B9:C9"/>
    <mergeCell ref="D9:E9"/>
    <mergeCell ref="F9:G9"/>
    <mergeCell ref="H9:I9"/>
    <mergeCell ref="J9:K9"/>
    <mergeCell ref="L9:M9"/>
    <mergeCell ref="B6:CA6"/>
    <mergeCell ref="Z9:AA9"/>
    <mergeCell ref="AH9:AM9"/>
    <mergeCell ref="AO9:AO10"/>
    <mergeCell ref="AP9:AQ9"/>
    <mergeCell ref="N9:O9"/>
    <mergeCell ref="P9:Q9"/>
    <mergeCell ref="R9:S9"/>
    <mergeCell ref="T9:U9"/>
    <mergeCell ref="V9:W9"/>
    <mergeCell ref="X9:Y9"/>
    <mergeCell ref="AR9:AS9"/>
    <mergeCell ref="AT9:AU9"/>
    <mergeCell ref="AV9:AW9"/>
    <mergeCell ref="AX9:AY9"/>
    <mergeCell ref="AZ9:BA9"/>
    <mergeCell ref="BB9:BC9"/>
    <mergeCell ref="BD9:BE9"/>
    <mergeCell ref="BF9:BG9"/>
    <mergeCell ref="BH9:BI9"/>
    <mergeCell ref="BJ9:BK9"/>
    <mergeCell ref="BL9:BM9"/>
    <mergeCell ref="BV9:CA9"/>
    <mergeCell ref="BP9:BU9"/>
    <mergeCell ref="AO37:AO38"/>
    <mergeCell ref="A37:A38"/>
    <mergeCell ref="B37:C37"/>
    <mergeCell ref="D37:E37"/>
    <mergeCell ref="F37:G37"/>
    <mergeCell ref="H37:I37"/>
    <mergeCell ref="J37:K37"/>
    <mergeCell ref="L37:M37"/>
    <mergeCell ref="N37:O37"/>
    <mergeCell ref="P37:Q37"/>
    <mergeCell ref="AP37:AQ37"/>
    <mergeCell ref="AR37:AS37"/>
    <mergeCell ref="AT37:AU37"/>
    <mergeCell ref="AV37:AW37"/>
    <mergeCell ref="AX37:AY37"/>
    <mergeCell ref="R37:S37"/>
    <mergeCell ref="T37:U37"/>
    <mergeCell ref="V37:W37"/>
    <mergeCell ref="X37:Y37"/>
    <mergeCell ref="AH37:AM37"/>
    <mergeCell ref="AZ37:BA37"/>
    <mergeCell ref="BB37:BC37"/>
    <mergeCell ref="BD37:BE37"/>
    <mergeCell ref="BF37:BG37"/>
    <mergeCell ref="BH37:BI37"/>
    <mergeCell ref="BJ37:BK37"/>
    <mergeCell ref="AB37:AG37"/>
    <mergeCell ref="BL37:BM37"/>
    <mergeCell ref="BV37:CA37"/>
    <mergeCell ref="BN9:BO9"/>
    <mergeCell ref="Z37:AA37"/>
    <mergeCell ref="B7:CA7"/>
    <mergeCell ref="B35:CA35"/>
    <mergeCell ref="BN37:BO37"/>
    <mergeCell ref="BP37:BU37"/>
    <mergeCell ref="AB9:AG9"/>
  </mergeCells>
  <printOptions/>
  <pageMargins left="0.75" right="0.75" top="1" bottom="1" header="0.3" footer="0.3"/>
  <pageSetup orientation="portrait"/>
</worksheet>
</file>

<file path=xl/worksheets/sheet22.xml><?xml version="1.0" encoding="utf-8"?>
<worksheet xmlns="http://schemas.openxmlformats.org/spreadsheetml/2006/main" xmlns:r="http://schemas.openxmlformats.org/officeDocument/2006/relationships">
  <dimension ref="A1:B41"/>
  <sheetViews>
    <sheetView zoomScale="136" zoomScaleNormal="136" zoomScalePageLayoutView="0" workbookViewId="0" topLeftCell="A7">
      <selection activeCell="B14" sqref="B14"/>
    </sheetView>
  </sheetViews>
  <sheetFormatPr defaultColWidth="11.421875" defaultRowHeight="15"/>
  <cols>
    <col min="1" max="1" width="48.28125" style="143" customWidth="1"/>
    <col min="2" max="2" width="73.421875" style="143" customWidth="1"/>
    <col min="3" max="3" width="10.8515625" style="143" customWidth="1"/>
    <col min="4" max="4" width="31.140625" style="143" customWidth="1"/>
    <col min="5" max="5" width="70.140625" style="143" customWidth="1"/>
    <col min="6" max="6" width="17.28125" style="143" customWidth="1"/>
    <col min="7" max="8" width="21.8515625" style="143" customWidth="1"/>
    <col min="9" max="9" width="19.28125" style="143" customWidth="1"/>
    <col min="10" max="10" width="42.00390625" style="143" customWidth="1"/>
    <col min="11" max="16384" width="10.8515625" style="143" customWidth="1"/>
  </cols>
  <sheetData>
    <row r="1" spans="1:2" ht="25.5" customHeight="1">
      <c r="A1" s="816" t="s">
        <v>196</v>
      </c>
      <c r="B1" s="817"/>
    </row>
    <row r="2" spans="1:2" ht="25.5" customHeight="1">
      <c r="A2" s="818" t="s">
        <v>406</v>
      </c>
      <c r="B2" s="819"/>
    </row>
    <row r="3" spans="1:2" ht="13.5">
      <c r="A3" s="145" t="s">
        <v>326</v>
      </c>
      <c r="B3" s="145" t="s">
        <v>327</v>
      </c>
    </row>
    <row r="4" spans="1:2" ht="13.5">
      <c r="A4" s="146" t="s">
        <v>71</v>
      </c>
      <c r="B4" s="155" t="s">
        <v>360</v>
      </c>
    </row>
    <row r="5" spans="1:2" ht="97.5">
      <c r="A5" s="146" t="s">
        <v>67</v>
      </c>
      <c r="B5" s="154" t="s">
        <v>361</v>
      </c>
    </row>
    <row r="6" spans="1:2" s="144" customFormat="1" ht="13.5">
      <c r="A6" s="146" t="s">
        <v>0</v>
      </c>
      <c r="B6" s="820" t="s">
        <v>355</v>
      </c>
    </row>
    <row r="7" spans="1:2" s="144" customFormat="1" ht="13.5">
      <c r="A7" s="146" t="s">
        <v>77</v>
      </c>
      <c r="B7" s="821"/>
    </row>
    <row r="8" spans="1:2" s="144" customFormat="1" ht="13.5">
      <c r="A8" s="146" t="s">
        <v>73</v>
      </c>
      <c r="B8" s="821"/>
    </row>
    <row r="9" spans="1:2" s="144" customFormat="1" ht="13.5">
      <c r="A9" s="146" t="s">
        <v>335</v>
      </c>
      <c r="B9" s="822"/>
    </row>
    <row r="10" spans="1:2" s="144" customFormat="1" ht="27.75">
      <c r="A10" s="146" t="s">
        <v>294</v>
      </c>
      <c r="B10" s="147" t="s">
        <v>362</v>
      </c>
    </row>
    <row r="11" spans="1:2" s="144" customFormat="1" ht="27.75">
      <c r="A11" s="146" t="s">
        <v>1</v>
      </c>
      <c r="B11" s="147" t="s">
        <v>379</v>
      </c>
    </row>
    <row r="12" spans="1:2" s="144" customFormat="1" ht="42">
      <c r="A12" s="146" t="s">
        <v>15</v>
      </c>
      <c r="B12" s="148" t="s">
        <v>356</v>
      </c>
    </row>
    <row r="13" spans="1:2" s="144" customFormat="1" ht="27.75">
      <c r="A13" s="146" t="s">
        <v>333</v>
      </c>
      <c r="B13" s="148" t="s">
        <v>357</v>
      </c>
    </row>
    <row r="14" spans="1:2" s="144" customFormat="1" ht="27.75">
      <c r="A14" s="146" t="s">
        <v>334</v>
      </c>
      <c r="B14" s="148" t="s">
        <v>363</v>
      </c>
    </row>
    <row r="15" spans="1:2" ht="72" customHeight="1">
      <c r="A15" s="149" t="s">
        <v>331</v>
      </c>
      <c r="B15" s="150" t="s">
        <v>358</v>
      </c>
    </row>
    <row r="16" spans="1:2" ht="168">
      <c r="A16" s="149" t="s">
        <v>332</v>
      </c>
      <c r="B16" s="151" t="s">
        <v>359</v>
      </c>
    </row>
    <row r="17" spans="1:2" ht="25.5" customHeight="1">
      <c r="A17" s="818" t="s">
        <v>407</v>
      </c>
      <c r="B17" s="819"/>
    </row>
    <row r="18" spans="1:2" ht="13.5">
      <c r="A18" s="145" t="s">
        <v>326</v>
      </c>
      <c r="B18" s="145" t="s">
        <v>327</v>
      </c>
    </row>
    <row r="19" spans="1:2" ht="13.5">
      <c r="A19" s="146" t="s">
        <v>71</v>
      </c>
      <c r="B19" s="155" t="s">
        <v>360</v>
      </c>
    </row>
    <row r="20" spans="1:2" ht="97.5">
      <c r="A20" s="146" t="s">
        <v>67</v>
      </c>
      <c r="B20" s="154" t="s">
        <v>361</v>
      </c>
    </row>
    <row r="21" spans="1:2" ht="27.75">
      <c r="A21" s="146" t="s">
        <v>336</v>
      </c>
      <c r="B21" s="148" t="s">
        <v>337</v>
      </c>
    </row>
    <row r="22" spans="1:2" ht="27.75">
      <c r="A22" s="146" t="s">
        <v>329</v>
      </c>
      <c r="B22" s="148" t="s">
        <v>364</v>
      </c>
    </row>
    <row r="23" spans="1:2" ht="55.5">
      <c r="A23" s="146" t="s">
        <v>338</v>
      </c>
      <c r="B23" s="148" t="s">
        <v>339</v>
      </c>
    </row>
    <row r="24" spans="1:2" ht="27.75">
      <c r="A24" s="146" t="s">
        <v>328</v>
      </c>
      <c r="B24" s="152" t="s">
        <v>365</v>
      </c>
    </row>
    <row r="25" spans="1:2" ht="27.75">
      <c r="A25" s="146" t="s">
        <v>303</v>
      </c>
      <c r="B25" s="152" t="s">
        <v>366</v>
      </c>
    </row>
    <row r="26" spans="1:2" ht="45.75" customHeight="1">
      <c r="A26" s="146" t="s">
        <v>340</v>
      </c>
      <c r="B26" s="153" t="s">
        <v>375</v>
      </c>
    </row>
    <row r="27" spans="1:2" ht="55.5">
      <c r="A27" s="146" t="s">
        <v>280</v>
      </c>
      <c r="B27" s="153" t="s">
        <v>369</v>
      </c>
    </row>
    <row r="28" spans="1:2" ht="42">
      <c r="A28" s="146" t="s">
        <v>341</v>
      </c>
      <c r="B28" s="153" t="s">
        <v>342</v>
      </c>
    </row>
    <row r="29" spans="1:2" ht="27.75">
      <c r="A29" s="146" t="s">
        <v>368</v>
      </c>
      <c r="B29" s="153" t="s">
        <v>370</v>
      </c>
    </row>
    <row r="30" spans="1:2" ht="42">
      <c r="A30" s="146" t="s">
        <v>117</v>
      </c>
      <c r="B30" s="153" t="s">
        <v>371</v>
      </c>
    </row>
    <row r="31" spans="1:2" ht="144" customHeight="1">
      <c r="A31" s="146" t="s">
        <v>343</v>
      </c>
      <c r="B31" s="153" t="s">
        <v>372</v>
      </c>
    </row>
    <row r="32" spans="1:2" ht="27.75">
      <c r="A32" s="146" t="s">
        <v>344</v>
      </c>
      <c r="B32" s="153" t="s">
        <v>347</v>
      </c>
    </row>
    <row r="33" spans="1:2" ht="27.75">
      <c r="A33" s="146" t="s">
        <v>345</v>
      </c>
      <c r="B33" s="153" t="s">
        <v>346</v>
      </c>
    </row>
    <row r="34" spans="1:2" ht="27.75">
      <c r="A34" s="146" t="s">
        <v>324</v>
      </c>
      <c r="B34" s="153" t="s">
        <v>373</v>
      </c>
    </row>
    <row r="35" spans="1:2" ht="27.75">
      <c r="A35" s="146" t="s">
        <v>352</v>
      </c>
      <c r="B35" s="153" t="s">
        <v>348</v>
      </c>
    </row>
    <row r="36" spans="1:2" ht="55.5">
      <c r="A36" s="146" t="s">
        <v>299</v>
      </c>
      <c r="B36" s="153" t="s">
        <v>350</v>
      </c>
    </row>
    <row r="37" spans="1:2" ht="42">
      <c r="A37" s="146" t="s">
        <v>330</v>
      </c>
      <c r="B37" s="153" t="s">
        <v>349</v>
      </c>
    </row>
    <row r="38" spans="1:2" ht="42">
      <c r="A38" s="149" t="s">
        <v>301</v>
      </c>
      <c r="B38" s="153" t="s">
        <v>351</v>
      </c>
    </row>
    <row r="39" spans="1:2" ht="25.5" customHeight="1">
      <c r="A39" s="818" t="s">
        <v>353</v>
      </c>
      <c r="B39" s="819"/>
    </row>
    <row r="40" spans="1:2" ht="13.5">
      <c r="A40" s="816" t="s">
        <v>354</v>
      </c>
      <c r="B40" s="817"/>
    </row>
    <row r="41" spans="1:2" ht="72" customHeight="1">
      <c r="A41" s="814" t="s">
        <v>401</v>
      </c>
      <c r="B41" s="815"/>
    </row>
  </sheetData>
  <sheetProtection/>
  <mergeCells count="7">
    <mergeCell ref="A41:B41"/>
    <mergeCell ref="A1:B1"/>
    <mergeCell ref="A2:B2"/>
    <mergeCell ref="B6:B9"/>
    <mergeCell ref="A17:B17"/>
    <mergeCell ref="A39:B39"/>
    <mergeCell ref="A40:B40"/>
  </mergeCells>
  <printOptions/>
  <pageMargins left="0.75" right="0.75" top="1" bottom="1" header="0.3" footer="0.3"/>
  <pageSetup orientation="portrait"/>
</worksheet>
</file>

<file path=xl/worksheets/sheet23.xml><?xml version="1.0" encoding="utf-8"?>
<worksheet xmlns="http://schemas.openxmlformats.org/spreadsheetml/2006/main" xmlns:r="http://schemas.openxmlformats.org/officeDocument/2006/relationships">
  <dimension ref="A1:I56"/>
  <sheetViews>
    <sheetView zoomScale="91" zoomScaleNormal="91" zoomScalePageLayoutView="0" workbookViewId="0" topLeftCell="A1">
      <selection activeCell="G9" sqref="G9"/>
    </sheetView>
  </sheetViews>
  <sheetFormatPr defaultColWidth="11.57421875" defaultRowHeight="15"/>
  <cols>
    <col min="1" max="1" width="44.140625" style="113" customWidth="1"/>
    <col min="2" max="2" width="61.8515625" style="113" customWidth="1"/>
    <col min="3" max="3" width="61.140625" style="113" customWidth="1"/>
    <col min="4" max="4" width="81.00390625" style="113" customWidth="1"/>
    <col min="5" max="5" width="32.8515625" style="143" customWidth="1"/>
    <col min="6" max="6" width="19.00390625" style="113" customWidth="1"/>
    <col min="7" max="7" width="29.421875" style="113" customWidth="1"/>
    <col min="8" max="8" width="36.28125" style="113" customWidth="1"/>
    <col min="9" max="9" width="40.00390625" style="113" customWidth="1"/>
    <col min="10" max="16384" width="11.421875" style="113" customWidth="1"/>
  </cols>
  <sheetData>
    <row r="1" spans="1:9" s="129" customFormat="1" ht="13.5">
      <c r="A1" s="128" t="s">
        <v>115</v>
      </c>
      <c r="B1" s="128" t="s">
        <v>197</v>
      </c>
      <c r="C1" s="128" t="s">
        <v>116</v>
      </c>
      <c r="D1" s="128" t="s">
        <v>266</v>
      </c>
      <c r="E1" s="128" t="s">
        <v>117</v>
      </c>
      <c r="F1" s="128" t="s">
        <v>86</v>
      </c>
      <c r="G1" s="128" t="s">
        <v>292</v>
      </c>
      <c r="H1" s="128" t="s">
        <v>290</v>
      </c>
      <c r="I1" s="128" t="s">
        <v>303</v>
      </c>
    </row>
    <row r="2" spans="1:9" s="129" customFormat="1" ht="13.5">
      <c r="A2" s="130" t="s">
        <v>118</v>
      </c>
      <c r="B2" s="122" t="s">
        <v>198</v>
      </c>
      <c r="C2" s="130" t="s">
        <v>119</v>
      </c>
      <c r="D2" s="131" t="s">
        <v>268</v>
      </c>
      <c r="E2" s="124" t="s">
        <v>121</v>
      </c>
      <c r="F2" s="132" t="s">
        <v>281</v>
      </c>
      <c r="G2" s="133" t="s">
        <v>388</v>
      </c>
      <c r="H2" s="133" t="s">
        <v>305</v>
      </c>
      <c r="I2" s="134" t="s">
        <v>308</v>
      </c>
    </row>
    <row r="3" spans="1:9" ht="13.5">
      <c r="A3" s="130" t="s">
        <v>122</v>
      </c>
      <c r="B3" s="122" t="s">
        <v>199</v>
      </c>
      <c r="C3" s="130" t="s">
        <v>123</v>
      </c>
      <c r="D3" s="135" t="s">
        <v>120</v>
      </c>
      <c r="E3" s="124" t="s">
        <v>125</v>
      </c>
      <c r="F3" s="132" t="s">
        <v>282</v>
      </c>
      <c r="G3" s="133" t="s">
        <v>389</v>
      </c>
      <c r="H3" s="133" t="s">
        <v>306</v>
      </c>
      <c r="I3" s="134" t="s">
        <v>309</v>
      </c>
    </row>
    <row r="4" spans="1:9" ht="13.5">
      <c r="A4" s="130" t="s">
        <v>126</v>
      </c>
      <c r="B4" s="122" t="s">
        <v>200</v>
      </c>
      <c r="C4" s="130" t="s">
        <v>127</v>
      </c>
      <c r="D4" s="135" t="s">
        <v>124</v>
      </c>
      <c r="E4" s="124" t="s">
        <v>129</v>
      </c>
      <c r="F4" s="132" t="s">
        <v>283</v>
      </c>
      <c r="G4" s="133" t="s">
        <v>390</v>
      </c>
      <c r="H4" s="133" t="s">
        <v>397</v>
      </c>
      <c r="I4" s="134" t="s">
        <v>310</v>
      </c>
    </row>
    <row r="5" spans="1:9" ht="13.5">
      <c r="A5" s="130" t="s">
        <v>130</v>
      </c>
      <c r="B5" s="122" t="s">
        <v>201</v>
      </c>
      <c r="C5" s="130" t="s">
        <v>131</v>
      </c>
      <c r="D5" s="135" t="s">
        <v>128</v>
      </c>
      <c r="E5" s="124" t="s">
        <v>133</v>
      </c>
      <c r="F5" s="132" t="s">
        <v>284</v>
      </c>
      <c r="G5" s="133" t="s">
        <v>387</v>
      </c>
      <c r="H5" s="133" t="s">
        <v>398</v>
      </c>
      <c r="I5" s="134" t="s">
        <v>311</v>
      </c>
    </row>
    <row r="6" spans="1:9" ht="27.75">
      <c r="A6" s="130" t="s">
        <v>134</v>
      </c>
      <c r="B6" s="122" t="s">
        <v>202</v>
      </c>
      <c r="C6" s="130" t="s">
        <v>135</v>
      </c>
      <c r="D6" s="135" t="s">
        <v>132</v>
      </c>
      <c r="E6" s="124" t="s">
        <v>137</v>
      </c>
      <c r="G6" s="133" t="s">
        <v>304</v>
      </c>
      <c r="H6" s="133" t="s">
        <v>399</v>
      </c>
      <c r="I6" s="134" t="s">
        <v>312</v>
      </c>
    </row>
    <row r="7" spans="2:9" ht="13.5">
      <c r="B7" s="122" t="s">
        <v>203</v>
      </c>
      <c r="C7" s="130" t="s">
        <v>138</v>
      </c>
      <c r="D7" s="135" t="s">
        <v>136</v>
      </c>
      <c r="E7" s="132" t="s">
        <v>140</v>
      </c>
      <c r="G7" s="124" t="s">
        <v>396</v>
      </c>
      <c r="H7" s="133" t="s">
        <v>307</v>
      </c>
      <c r="I7" s="134" t="s">
        <v>313</v>
      </c>
    </row>
    <row r="8" spans="1:9" ht="27.75">
      <c r="A8" s="136"/>
      <c r="B8" s="122" t="s">
        <v>204</v>
      </c>
      <c r="C8" s="130" t="s">
        <v>141</v>
      </c>
      <c r="D8" s="135" t="s">
        <v>139</v>
      </c>
      <c r="E8" s="132" t="s">
        <v>143</v>
      </c>
      <c r="I8" s="132" t="s">
        <v>314</v>
      </c>
    </row>
    <row r="9" spans="1:9" ht="31.5" customHeight="1">
      <c r="A9" s="136"/>
      <c r="B9" s="122" t="s">
        <v>205</v>
      </c>
      <c r="C9" s="130" t="s">
        <v>144</v>
      </c>
      <c r="D9" s="135" t="s">
        <v>142</v>
      </c>
      <c r="E9" s="132" t="s">
        <v>146</v>
      </c>
      <c r="I9" s="132" t="s">
        <v>315</v>
      </c>
    </row>
    <row r="10" spans="1:9" ht="13.5">
      <c r="A10" s="136"/>
      <c r="B10" s="122" t="s">
        <v>206</v>
      </c>
      <c r="C10" s="130" t="s">
        <v>147</v>
      </c>
      <c r="D10" s="135" t="s">
        <v>145</v>
      </c>
      <c r="E10" s="132" t="s">
        <v>149</v>
      </c>
      <c r="I10" s="132" t="s">
        <v>316</v>
      </c>
    </row>
    <row r="11" spans="1:9" ht="13.5">
      <c r="A11" s="136"/>
      <c r="B11" s="122" t="s">
        <v>207</v>
      </c>
      <c r="C11" s="130" t="s">
        <v>150</v>
      </c>
      <c r="D11" s="135" t="s">
        <v>148</v>
      </c>
      <c r="E11" s="132" t="s">
        <v>152</v>
      </c>
      <c r="I11" s="132" t="s">
        <v>317</v>
      </c>
    </row>
    <row r="12" spans="1:9" ht="13.5">
      <c r="A12" s="136"/>
      <c r="B12" s="122" t="s">
        <v>208</v>
      </c>
      <c r="C12" s="130" t="s">
        <v>153</v>
      </c>
      <c r="D12" s="135" t="s">
        <v>151</v>
      </c>
      <c r="E12" s="132" t="s">
        <v>155</v>
      </c>
      <c r="I12" s="132" t="s">
        <v>318</v>
      </c>
    </row>
    <row r="13" spans="1:9" ht="13.5">
      <c r="A13" s="136"/>
      <c r="B13" s="137" t="s">
        <v>209</v>
      </c>
      <c r="D13" s="135" t="s">
        <v>154</v>
      </c>
      <c r="E13" s="132" t="s">
        <v>157</v>
      </c>
      <c r="I13" s="132" t="s">
        <v>319</v>
      </c>
    </row>
    <row r="14" spans="1:5" ht="13.5">
      <c r="A14" s="136"/>
      <c r="B14" s="122" t="s">
        <v>210</v>
      </c>
      <c r="C14" s="136"/>
      <c r="D14" s="135" t="s">
        <v>156</v>
      </c>
      <c r="E14" s="132" t="s">
        <v>159</v>
      </c>
    </row>
    <row r="15" spans="1:5" ht="13.5">
      <c r="A15" s="136"/>
      <c r="B15" s="122" t="s">
        <v>211</v>
      </c>
      <c r="C15" s="136"/>
      <c r="D15" s="135" t="s">
        <v>158</v>
      </c>
      <c r="E15" s="132" t="s">
        <v>277</v>
      </c>
    </row>
    <row r="16" spans="1:5" ht="13.5">
      <c r="A16" s="136"/>
      <c r="B16" s="122" t="s">
        <v>212</v>
      </c>
      <c r="C16" s="136"/>
      <c r="D16" s="135" t="s">
        <v>160</v>
      </c>
      <c r="E16" s="138"/>
    </row>
    <row r="17" spans="1:5" ht="13.5">
      <c r="A17" s="136"/>
      <c r="B17" s="122" t="s">
        <v>213</v>
      </c>
      <c r="C17" s="136"/>
      <c r="D17" s="135" t="s">
        <v>161</v>
      </c>
      <c r="E17" s="138"/>
    </row>
    <row r="18" spans="1:5" ht="13.5">
      <c r="A18" s="136"/>
      <c r="B18" s="122" t="s">
        <v>214</v>
      </c>
      <c r="C18" s="136"/>
      <c r="D18" s="135" t="s">
        <v>162</v>
      </c>
      <c r="E18" s="138"/>
    </row>
    <row r="19" spans="1:5" ht="13.5">
      <c r="A19" s="136"/>
      <c r="B19" s="122" t="s">
        <v>215</v>
      </c>
      <c r="C19" s="136"/>
      <c r="D19" s="135" t="s">
        <v>163</v>
      </c>
      <c r="E19" s="138"/>
    </row>
    <row r="20" spans="1:5" ht="13.5">
      <c r="A20" s="136"/>
      <c r="B20" s="122" t="s">
        <v>216</v>
      </c>
      <c r="C20" s="136"/>
      <c r="D20" s="135" t="s">
        <v>164</v>
      </c>
      <c r="E20" s="138"/>
    </row>
    <row r="21" spans="2:5" ht="13.5">
      <c r="B21" s="122" t="s">
        <v>217</v>
      </c>
      <c r="D21" s="135" t="s">
        <v>165</v>
      </c>
      <c r="E21" s="138"/>
    </row>
    <row r="22" spans="2:5" ht="13.5">
      <c r="B22" s="122" t="s">
        <v>218</v>
      </c>
      <c r="D22" s="135" t="s">
        <v>166</v>
      </c>
      <c r="E22" s="138"/>
    </row>
    <row r="23" spans="2:5" ht="13.5">
      <c r="B23" s="122" t="s">
        <v>219</v>
      </c>
      <c r="D23" s="135" t="s">
        <v>167</v>
      </c>
      <c r="E23" s="138"/>
    </row>
    <row r="24" spans="4:5" ht="13.5">
      <c r="D24" s="139" t="s">
        <v>267</v>
      </c>
      <c r="E24" s="139" t="s">
        <v>258</v>
      </c>
    </row>
    <row r="25" spans="4:5" ht="13.5">
      <c r="D25" s="140" t="s">
        <v>220</v>
      </c>
      <c r="E25" s="132" t="s">
        <v>221</v>
      </c>
    </row>
    <row r="26" spans="4:5" ht="13.5">
      <c r="D26" s="140" t="s">
        <v>222</v>
      </c>
      <c r="E26" s="132" t="s">
        <v>265</v>
      </c>
    </row>
    <row r="27" spans="4:5" ht="13.5">
      <c r="D27" s="823" t="s">
        <v>223</v>
      </c>
      <c r="E27" s="132" t="s">
        <v>224</v>
      </c>
    </row>
    <row r="28" spans="4:5" ht="13.5">
      <c r="D28" s="824"/>
      <c r="E28" s="132" t="s">
        <v>225</v>
      </c>
    </row>
    <row r="29" spans="4:5" ht="13.5">
      <c r="D29" s="824"/>
      <c r="E29" s="132" t="s">
        <v>226</v>
      </c>
    </row>
    <row r="30" spans="4:5" ht="13.5">
      <c r="D30" s="825"/>
      <c r="E30" s="132" t="s">
        <v>227</v>
      </c>
    </row>
    <row r="31" spans="4:5" ht="13.5">
      <c r="D31" s="140" t="s">
        <v>228</v>
      </c>
      <c r="E31" s="132" t="s">
        <v>229</v>
      </c>
    </row>
    <row r="32" spans="4:5" ht="13.5">
      <c r="D32" s="140" t="s">
        <v>230</v>
      </c>
      <c r="E32" s="132" t="s">
        <v>231</v>
      </c>
    </row>
    <row r="33" spans="4:5" ht="13.5">
      <c r="D33" s="140" t="s">
        <v>232</v>
      </c>
      <c r="E33" s="132" t="s">
        <v>233</v>
      </c>
    </row>
    <row r="34" spans="4:5" ht="13.5">
      <c r="D34" s="140" t="s">
        <v>259</v>
      </c>
      <c r="E34" s="132" t="s">
        <v>234</v>
      </c>
    </row>
    <row r="35" spans="4:5" ht="13.5">
      <c r="D35" s="140" t="s">
        <v>235</v>
      </c>
      <c r="E35" s="132" t="s">
        <v>236</v>
      </c>
    </row>
    <row r="36" spans="4:5" ht="13.5">
      <c r="D36" s="140" t="s">
        <v>237</v>
      </c>
      <c r="E36" s="132" t="s">
        <v>238</v>
      </c>
    </row>
    <row r="37" spans="4:5" ht="13.5">
      <c r="D37" s="140" t="s">
        <v>239</v>
      </c>
      <c r="E37" s="132" t="s">
        <v>240</v>
      </c>
    </row>
    <row r="38" spans="4:5" ht="13.5">
      <c r="D38" s="140" t="s">
        <v>241</v>
      </c>
      <c r="E38" s="132" t="s">
        <v>242</v>
      </c>
    </row>
    <row r="39" spans="4:5" ht="13.5">
      <c r="D39" s="141" t="s">
        <v>260</v>
      </c>
      <c r="E39" s="132" t="s">
        <v>243</v>
      </c>
    </row>
    <row r="40" spans="4:5" ht="13.5">
      <c r="D40" s="141" t="s">
        <v>244</v>
      </c>
      <c r="E40" s="132" t="s">
        <v>264</v>
      </c>
    </row>
    <row r="41" spans="4:5" ht="13.5">
      <c r="D41" s="140" t="s">
        <v>261</v>
      </c>
      <c r="E41" s="132" t="s">
        <v>245</v>
      </c>
    </row>
    <row r="42" spans="4:5" ht="13.5">
      <c r="D42" s="140" t="s">
        <v>246</v>
      </c>
      <c r="E42" s="132" t="s">
        <v>247</v>
      </c>
    </row>
    <row r="43" spans="4:5" ht="13.5">
      <c r="D43" s="141" t="s">
        <v>254</v>
      </c>
      <c r="E43" s="132" t="s">
        <v>263</v>
      </c>
    </row>
    <row r="44" spans="4:5" ht="13.5">
      <c r="D44" s="142" t="s">
        <v>255</v>
      </c>
      <c r="E44" s="132" t="s">
        <v>262</v>
      </c>
    </row>
    <row r="45" spans="4:5" ht="13.5">
      <c r="D45" s="135" t="s">
        <v>248</v>
      </c>
      <c r="E45" s="132" t="s">
        <v>249</v>
      </c>
    </row>
    <row r="46" spans="4:5" ht="13.5">
      <c r="D46" s="135" t="s">
        <v>250</v>
      </c>
      <c r="E46" s="132" t="s">
        <v>251</v>
      </c>
    </row>
    <row r="47" spans="4:5" ht="13.5">
      <c r="D47" s="135" t="s">
        <v>252</v>
      </c>
      <c r="E47" s="132" t="s">
        <v>253</v>
      </c>
    </row>
    <row r="48" spans="4:5" ht="13.5">
      <c r="D48" s="135" t="s">
        <v>256</v>
      </c>
      <c r="E48" s="132" t="s">
        <v>257</v>
      </c>
    </row>
    <row r="49" ht="13.5">
      <c r="D49" s="139" t="s">
        <v>269</v>
      </c>
    </row>
    <row r="50" ht="13.5">
      <c r="D50" s="135" t="s">
        <v>275</v>
      </c>
    </row>
    <row r="51" ht="13.5">
      <c r="D51" s="135" t="s">
        <v>276</v>
      </c>
    </row>
    <row r="52" ht="13.5">
      <c r="D52" s="139" t="s">
        <v>270</v>
      </c>
    </row>
    <row r="53" ht="13.5">
      <c r="D53" s="142" t="s">
        <v>271</v>
      </c>
    </row>
    <row r="54" ht="13.5">
      <c r="D54" s="142" t="s">
        <v>272</v>
      </c>
    </row>
    <row r="55" ht="13.5">
      <c r="D55" s="142" t="s">
        <v>273</v>
      </c>
    </row>
    <row r="56" ht="13.5">
      <c r="D56" s="142" t="s">
        <v>274</v>
      </c>
    </row>
  </sheetData>
  <sheetProtection/>
  <mergeCells count="1">
    <mergeCell ref="D27:D30"/>
  </mergeCells>
  <printOptions/>
  <pageMargins left="0.75" right="0.75" top="1" bottom="1" header="0.3" footer="0.3"/>
  <pageSetup orientation="portrait"/>
</worksheet>
</file>

<file path=xl/worksheets/sheet2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5"/>
  <sheetData/>
  <sheetProtection/>
  <printOptions/>
  <pageMargins left="0.75" right="0.75" top="1" bottom="1" header="0.3" footer="0.3"/>
  <pageSetup orientation="portrait" paperSize="3"/>
</worksheet>
</file>

<file path=xl/worksheets/sheet25.xml><?xml version="1.0" encoding="utf-8"?>
<worksheet xmlns="http://schemas.openxmlformats.org/spreadsheetml/2006/main" xmlns:r="http://schemas.openxmlformats.org/officeDocument/2006/relationships">
  <dimension ref="A1:N105"/>
  <sheetViews>
    <sheetView zoomScale="90" zoomScaleNormal="90" zoomScalePageLayoutView="0" workbookViewId="0" topLeftCell="A1">
      <selection activeCell="P9" sqref="P9"/>
    </sheetView>
  </sheetViews>
  <sheetFormatPr defaultColWidth="11.421875" defaultRowHeight="15"/>
  <cols>
    <col min="3" max="3" width="6.8515625" style="0" customWidth="1"/>
    <col min="4" max="4" width="8.8515625" style="0" customWidth="1"/>
    <col min="5" max="5" width="10.8515625" style="0" customWidth="1"/>
  </cols>
  <sheetData>
    <row r="1" spans="2:14" ht="15">
      <c r="B1" t="s">
        <v>19</v>
      </c>
      <c r="C1" s="830" t="s">
        <v>20</v>
      </c>
      <c r="D1" s="830"/>
      <c r="E1" s="830"/>
      <c r="F1" s="830"/>
      <c r="G1" s="831" t="s">
        <v>22</v>
      </c>
      <c r="H1" s="832"/>
      <c r="I1" s="832"/>
      <c r="J1" s="833"/>
      <c r="K1" s="829" t="s">
        <v>23</v>
      </c>
      <c r="L1" s="829"/>
      <c r="M1" s="829"/>
      <c r="N1" s="829"/>
    </row>
    <row r="2" spans="3:14" ht="15">
      <c r="C2" s="5"/>
      <c r="D2" s="5"/>
      <c r="E2" s="5"/>
      <c r="F2" s="5" t="s">
        <v>21</v>
      </c>
      <c r="G2" s="31"/>
      <c r="H2" s="5"/>
      <c r="I2" s="5"/>
      <c r="J2" s="32" t="s">
        <v>21</v>
      </c>
      <c r="K2" s="5"/>
      <c r="L2" s="5"/>
      <c r="M2" s="5"/>
      <c r="N2" s="5" t="s">
        <v>21</v>
      </c>
    </row>
    <row r="3" spans="1:14" ht="15">
      <c r="A3" s="826" t="s">
        <v>24</v>
      </c>
      <c r="B3" s="6">
        <v>1</v>
      </c>
      <c r="C3" s="7">
        <v>0.05</v>
      </c>
      <c r="D3" s="7">
        <v>0.05</v>
      </c>
      <c r="E3" s="7">
        <v>0.1</v>
      </c>
      <c r="F3" s="8">
        <f>(C3+D3+E3)</f>
        <v>0.2</v>
      </c>
      <c r="G3" s="33">
        <v>0.1</v>
      </c>
      <c r="H3" s="7">
        <v>0.1</v>
      </c>
      <c r="I3" s="7">
        <v>0.1</v>
      </c>
      <c r="J3" s="34">
        <f>(G3+H3+I3)</f>
        <v>0.30000000000000004</v>
      </c>
      <c r="K3" s="1">
        <v>0.1</v>
      </c>
      <c r="L3" s="1">
        <v>0.1</v>
      </c>
      <c r="M3" s="1">
        <v>0.1</v>
      </c>
      <c r="N3" s="2">
        <f>K3+L3+M3</f>
        <v>0.30000000000000004</v>
      </c>
    </row>
    <row r="4" spans="1:14" ht="15">
      <c r="A4" s="826"/>
      <c r="B4" s="6">
        <v>2</v>
      </c>
      <c r="C4" s="7">
        <v>0.05</v>
      </c>
      <c r="D4" s="7">
        <v>0.05</v>
      </c>
      <c r="E4" s="7">
        <v>0.1</v>
      </c>
      <c r="F4" s="8">
        <f>(C4+D4+E4)</f>
        <v>0.2</v>
      </c>
      <c r="G4" s="33">
        <v>0.1</v>
      </c>
      <c r="H4" s="7">
        <v>0.1</v>
      </c>
      <c r="I4" s="7">
        <v>0.1</v>
      </c>
      <c r="J4" s="34">
        <f>(G4+H4+I4)</f>
        <v>0.30000000000000004</v>
      </c>
      <c r="K4" s="1">
        <v>0.1</v>
      </c>
      <c r="L4" s="1">
        <v>0.1</v>
      </c>
      <c r="M4" s="1">
        <v>0.1</v>
      </c>
      <c r="N4" s="2">
        <f>K4+L4+M4</f>
        <v>0.30000000000000004</v>
      </c>
    </row>
    <row r="5" spans="1:14" ht="15">
      <c r="A5" s="826"/>
      <c r="B5" s="6">
        <v>3</v>
      </c>
      <c r="C5" s="7">
        <v>0.05</v>
      </c>
      <c r="D5" s="7">
        <v>0.05</v>
      </c>
      <c r="E5" s="7">
        <v>0.1</v>
      </c>
      <c r="F5" s="8">
        <f>(C5+D5+E5)</f>
        <v>0.2</v>
      </c>
      <c r="G5" s="33">
        <v>0.1</v>
      </c>
      <c r="H5" s="7">
        <v>0.1</v>
      </c>
      <c r="I5" s="7">
        <v>0.1</v>
      </c>
      <c r="J5" s="34">
        <f>(G5+H5+I5)</f>
        <v>0.30000000000000004</v>
      </c>
      <c r="K5" s="25"/>
      <c r="L5" s="6"/>
      <c r="M5" s="6"/>
      <c r="N5" s="6"/>
    </row>
    <row r="6" spans="1:14" ht="15">
      <c r="A6" s="826"/>
      <c r="B6" s="6">
        <v>4</v>
      </c>
      <c r="C6" s="7">
        <v>0.1</v>
      </c>
      <c r="D6" s="7">
        <v>0.1</v>
      </c>
      <c r="E6" s="7">
        <v>0.2</v>
      </c>
      <c r="F6" s="8">
        <f>(C6+D6+E6)</f>
        <v>0.4</v>
      </c>
      <c r="G6" s="33">
        <v>0</v>
      </c>
      <c r="H6" s="7">
        <v>0</v>
      </c>
      <c r="I6" s="7">
        <v>0.1</v>
      </c>
      <c r="J6" s="34">
        <f>(G6+H6+I6)</f>
        <v>0.1</v>
      </c>
      <c r="K6" s="25"/>
      <c r="L6" s="6"/>
      <c r="M6" s="6"/>
      <c r="N6" s="6"/>
    </row>
    <row r="7" spans="1:14" ht="15">
      <c r="A7" s="826"/>
      <c r="B7" s="6">
        <v>5</v>
      </c>
      <c r="C7" s="7">
        <v>0</v>
      </c>
      <c r="D7" s="7">
        <v>0</v>
      </c>
      <c r="E7" s="7">
        <v>0</v>
      </c>
      <c r="F7" s="8">
        <f>(C7+D7+E7)</f>
        <v>0</v>
      </c>
      <c r="G7" s="33">
        <v>0</v>
      </c>
      <c r="H7" s="7">
        <v>0</v>
      </c>
      <c r="I7" s="7">
        <v>0</v>
      </c>
      <c r="J7" s="34">
        <f>(G7+H7+I7)</f>
        <v>0</v>
      </c>
      <c r="K7" s="25"/>
      <c r="L7" s="6"/>
      <c r="M7" s="6"/>
      <c r="N7" s="6"/>
    </row>
    <row r="8" spans="1:14" ht="15">
      <c r="A8" s="826" t="s">
        <v>25</v>
      </c>
      <c r="B8" s="10">
        <v>6</v>
      </c>
      <c r="C8" s="11">
        <v>0.1</v>
      </c>
      <c r="D8" s="11">
        <v>0.1</v>
      </c>
      <c r="E8" s="11">
        <v>0.1</v>
      </c>
      <c r="F8" s="12">
        <f>C8+D8+E8</f>
        <v>0.30000000000000004</v>
      </c>
      <c r="G8" s="35"/>
      <c r="H8" s="10"/>
      <c r="I8" s="10"/>
      <c r="J8" s="36"/>
      <c r="K8" s="26"/>
      <c r="L8" s="10"/>
      <c r="M8" s="10"/>
      <c r="N8" s="10"/>
    </row>
    <row r="9" spans="1:14" ht="15">
      <c r="A9" s="826"/>
      <c r="B9" s="10">
        <v>7</v>
      </c>
      <c r="C9" s="10"/>
      <c r="D9" s="10"/>
      <c r="E9" s="10"/>
      <c r="F9" s="20"/>
      <c r="G9" s="37"/>
      <c r="H9" s="10"/>
      <c r="I9" s="10"/>
      <c r="J9" s="36"/>
      <c r="K9" s="26"/>
      <c r="L9" s="10"/>
      <c r="M9" s="10"/>
      <c r="N9" s="10"/>
    </row>
    <row r="10" spans="1:14" ht="15">
      <c r="A10" s="826"/>
      <c r="B10" s="10">
        <v>8</v>
      </c>
      <c r="C10" s="10"/>
      <c r="D10" s="10"/>
      <c r="E10" s="10"/>
      <c r="F10" s="20"/>
      <c r="G10" s="37"/>
      <c r="H10" s="10"/>
      <c r="I10" s="10"/>
      <c r="J10" s="36"/>
      <c r="K10" s="26"/>
      <c r="L10" s="10"/>
      <c r="M10" s="10"/>
      <c r="N10" s="10"/>
    </row>
    <row r="11" spans="1:14" ht="15">
      <c r="A11" s="826"/>
      <c r="B11" s="10">
        <v>9</v>
      </c>
      <c r="C11" s="10"/>
      <c r="D11" s="10"/>
      <c r="E11" s="10"/>
      <c r="F11" s="20"/>
      <c r="G11" s="37"/>
      <c r="H11" s="10"/>
      <c r="I11" s="10"/>
      <c r="J11" s="36"/>
      <c r="K11" s="26"/>
      <c r="L11" s="10"/>
      <c r="M11" s="10"/>
      <c r="N11" s="10"/>
    </row>
    <row r="12" spans="1:14" ht="15">
      <c r="A12" s="826" t="s">
        <v>26</v>
      </c>
      <c r="B12" s="15">
        <v>10</v>
      </c>
      <c r="C12" s="15"/>
      <c r="D12" s="15"/>
      <c r="E12" s="15"/>
      <c r="F12" s="21"/>
      <c r="G12" s="38"/>
      <c r="H12" s="15"/>
      <c r="I12" s="15"/>
      <c r="J12" s="39"/>
      <c r="K12" s="27"/>
      <c r="L12" s="15"/>
      <c r="M12" s="15"/>
      <c r="N12" s="15"/>
    </row>
    <row r="13" spans="1:14" ht="15">
      <c r="A13" s="826"/>
      <c r="B13" s="15">
        <v>11</v>
      </c>
      <c r="C13" s="15"/>
      <c r="D13" s="15"/>
      <c r="E13" s="15"/>
      <c r="F13" s="21"/>
      <c r="G13" s="38"/>
      <c r="H13" s="15"/>
      <c r="I13" s="15"/>
      <c r="J13" s="39"/>
      <c r="K13" s="27"/>
      <c r="L13" s="15"/>
      <c r="M13" s="15"/>
      <c r="N13" s="15"/>
    </row>
    <row r="14" spans="1:14" ht="15">
      <c r="A14" s="826"/>
      <c r="B14" s="15">
        <v>12</v>
      </c>
      <c r="C14" s="15"/>
      <c r="D14" s="15"/>
      <c r="E14" s="15"/>
      <c r="F14" s="21"/>
      <c r="G14" s="38"/>
      <c r="H14" s="15"/>
      <c r="I14" s="15"/>
      <c r="J14" s="39"/>
      <c r="K14" s="27"/>
      <c r="L14" s="15"/>
      <c r="M14" s="15"/>
      <c r="N14" s="15"/>
    </row>
    <row r="15" spans="1:14" ht="15">
      <c r="A15" s="826"/>
      <c r="B15" s="15">
        <v>13</v>
      </c>
      <c r="C15" s="15"/>
      <c r="D15" s="15"/>
      <c r="E15" s="15"/>
      <c r="F15" s="21"/>
      <c r="G15" s="38"/>
      <c r="H15" s="15"/>
      <c r="I15" s="15"/>
      <c r="J15" s="39"/>
      <c r="K15" s="27"/>
      <c r="L15" s="15"/>
      <c r="M15" s="15"/>
      <c r="N15" s="15"/>
    </row>
    <row r="16" spans="1:14" ht="15">
      <c r="A16" s="826" t="s">
        <v>27</v>
      </c>
      <c r="B16" s="16">
        <v>14</v>
      </c>
      <c r="C16" s="16"/>
      <c r="D16" s="16"/>
      <c r="E16" s="16"/>
      <c r="F16" s="22"/>
      <c r="G16" s="40"/>
      <c r="H16" s="16"/>
      <c r="I16" s="16"/>
      <c r="J16" s="41"/>
      <c r="K16" s="28"/>
      <c r="L16" s="16"/>
      <c r="M16" s="16"/>
      <c r="N16" s="16"/>
    </row>
    <row r="17" spans="1:14" ht="15">
      <c r="A17" s="826"/>
      <c r="B17" s="16">
        <v>15</v>
      </c>
      <c r="C17" s="16"/>
      <c r="D17" s="16"/>
      <c r="E17" s="16"/>
      <c r="F17" s="22"/>
      <c r="G17" s="40"/>
      <c r="H17" s="16"/>
      <c r="I17" s="16"/>
      <c r="J17" s="41"/>
      <c r="K17" s="28"/>
      <c r="L17" s="16"/>
      <c r="M17" s="16"/>
      <c r="N17" s="16"/>
    </row>
    <row r="18" spans="1:14" ht="15">
      <c r="A18" s="826"/>
      <c r="B18" s="16">
        <v>16</v>
      </c>
      <c r="C18" s="16"/>
      <c r="D18" s="16"/>
      <c r="E18" s="16"/>
      <c r="F18" s="22"/>
      <c r="G18" s="40"/>
      <c r="H18" s="16"/>
      <c r="I18" s="16"/>
      <c r="J18" s="41"/>
      <c r="K18" s="28"/>
      <c r="L18" s="16"/>
      <c r="M18" s="16"/>
      <c r="N18" s="16"/>
    </row>
    <row r="19" spans="1:14" ht="15">
      <c r="A19" s="826" t="s">
        <v>28</v>
      </c>
      <c r="B19" s="19">
        <v>17</v>
      </c>
      <c r="C19" s="19"/>
      <c r="D19" s="19"/>
      <c r="E19" s="19"/>
      <c r="F19" s="23"/>
      <c r="G19" s="42"/>
      <c r="H19" s="19"/>
      <c r="I19" s="19"/>
      <c r="J19" s="43"/>
      <c r="K19" s="29"/>
      <c r="L19" s="19"/>
      <c r="M19" s="19"/>
      <c r="N19" s="19"/>
    </row>
    <row r="20" spans="1:14" ht="15">
      <c r="A20" s="826"/>
      <c r="B20" s="19">
        <v>18</v>
      </c>
      <c r="C20" s="19"/>
      <c r="D20" s="19"/>
      <c r="E20" s="19"/>
      <c r="F20" s="23"/>
      <c r="G20" s="42"/>
      <c r="H20" s="19"/>
      <c r="I20" s="19"/>
      <c r="J20" s="43"/>
      <c r="K20" s="29"/>
      <c r="L20" s="19"/>
      <c r="M20" s="19"/>
      <c r="N20" s="19"/>
    </row>
    <row r="21" spans="1:14" ht="15">
      <c r="A21" s="826"/>
      <c r="B21" s="19">
        <v>19</v>
      </c>
      <c r="C21" s="19"/>
      <c r="D21" s="19"/>
      <c r="E21" s="19"/>
      <c r="F21" s="23"/>
      <c r="G21" s="42"/>
      <c r="H21" s="19"/>
      <c r="I21" s="19"/>
      <c r="J21" s="43"/>
      <c r="K21" s="29"/>
      <c r="L21" s="19"/>
      <c r="M21" s="19"/>
      <c r="N21" s="19"/>
    </row>
    <row r="22" spans="1:14" ht="15">
      <c r="A22" s="826"/>
      <c r="B22" s="19">
        <v>20</v>
      </c>
      <c r="C22" s="19"/>
      <c r="D22" s="19"/>
      <c r="E22" s="19"/>
      <c r="F22" s="23"/>
      <c r="G22" s="42"/>
      <c r="H22" s="19"/>
      <c r="I22" s="19"/>
      <c r="J22" s="43"/>
      <c r="K22" s="29"/>
      <c r="L22" s="19"/>
      <c r="M22" s="19"/>
      <c r="N22" s="19"/>
    </row>
    <row r="23" spans="1:14" ht="15">
      <c r="A23" s="826" t="s">
        <v>29</v>
      </c>
      <c r="B23" s="14">
        <v>21</v>
      </c>
      <c r="C23" s="14"/>
      <c r="D23" s="14"/>
      <c r="E23" s="14"/>
      <c r="F23" s="24"/>
      <c r="G23" s="44"/>
      <c r="H23" s="14"/>
      <c r="I23" s="14"/>
      <c r="J23" s="45"/>
      <c r="K23" s="30"/>
      <c r="L23" s="14"/>
      <c r="M23" s="14"/>
      <c r="N23" s="14"/>
    </row>
    <row r="24" spans="1:14" ht="15">
      <c r="A24" s="826"/>
      <c r="B24" s="14">
        <v>22</v>
      </c>
      <c r="C24" s="14"/>
      <c r="D24" s="14"/>
      <c r="E24" s="14"/>
      <c r="F24" s="24"/>
      <c r="G24" s="44"/>
      <c r="H24" s="14"/>
      <c r="I24" s="14"/>
      <c r="J24" s="45"/>
      <c r="K24" s="30"/>
      <c r="L24" s="14"/>
      <c r="M24" s="14"/>
      <c r="N24" s="14"/>
    </row>
    <row r="25" spans="1:14" ht="15">
      <c r="A25" s="826"/>
      <c r="B25" s="14">
        <v>23</v>
      </c>
      <c r="C25" s="14"/>
      <c r="D25" s="14"/>
      <c r="E25" s="14"/>
      <c r="F25" s="24"/>
      <c r="G25" s="44"/>
      <c r="H25" s="14"/>
      <c r="I25" s="14"/>
      <c r="J25" s="45"/>
      <c r="K25" s="30"/>
      <c r="L25" s="14"/>
      <c r="M25" s="14"/>
      <c r="N25" s="14"/>
    </row>
    <row r="26" spans="1:14" ht="15">
      <c r="A26" s="826"/>
      <c r="B26" s="14">
        <v>24</v>
      </c>
      <c r="C26" s="14"/>
      <c r="D26" s="14"/>
      <c r="E26" s="14"/>
      <c r="F26" s="24"/>
      <c r="G26" s="44"/>
      <c r="H26" s="14"/>
      <c r="I26" s="14"/>
      <c r="J26" s="45"/>
      <c r="K26" s="30"/>
      <c r="L26" s="14"/>
      <c r="M26" s="14"/>
      <c r="N26" s="14"/>
    </row>
    <row r="27" spans="1:14" ht="15">
      <c r="A27" s="826" t="s">
        <v>30</v>
      </c>
      <c r="B27" s="10">
        <v>25</v>
      </c>
      <c r="C27" s="10"/>
      <c r="D27" s="10"/>
      <c r="E27" s="10"/>
      <c r="F27" s="10"/>
      <c r="G27" s="10"/>
      <c r="H27" s="10"/>
      <c r="I27" s="10"/>
      <c r="J27" s="10"/>
      <c r="K27" s="10"/>
      <c r="L27" s="10"/>
      <c r="M27" s="10"/>
      <c r="N27" s="10"/>
    </row>
    <row r="28" spans="1:14" ht="15">
      <c r="A28" s="826"/>
      <c r="B28" s="10">
        <v>26</v>
      </c>
      <c r="C28" s="10"/>
      <c r="D28" s="10"/>
      <c r="E28" s="10"/>
      <c r="F28" s="10"/>
      <c r="G28" s="10"/>
      <c r="H28" s="10"/>
      <c r="I28" s="10"/>
      <c r="J28" s="10"/>
      <c r="K28" s="10"/>
      <c r="L28" s="10"/>
      <c r="M28" s="10"/>
      <c r="N28" s="10"/>
    </row>
    <row r="29" spans="1:14" ht="15">
      <c r="A29" s="826"/>
      <c r="B29" s="10">
        <v>27</v>
      </c>
      <c r="C29" s="10"/>
      <c r="D29" s="10"/>
      <c r="E29" s="10"/>
      <c r="F29" s="10"/>
      <c r="G29" s="10"/>
      <c r="H29" s="10"/>
      <c r="I29" s="10"/>
      <c r="J29" s="10"/>
      <c r="K29" s="10"/>
      <c r="L29" s="10"/>
      <c r="M29" s="10"/>
      <c r="N29" s="10"/>
    </row>
    <row r="30" spans="1:14" ht="15">
      <c r="A30" s="826"/>
      <c r="B30" s="10">
        <v>28</v>
      </c>
      <c r="C30" s="10"/>
      <c r="D30" s="10"/>
      <c r="E30" s="10"/>
      <c r="F30" s="10"/>
      <c r="G30" s="10"/>
      <c r="H30" s="10"/>
      <c r="I30" s="10"/>
      <c r="J30" s="10"/>
      <c r="K30" s="10"/>
      <c r="L30" s="10"/>
      <c r="M30" s="10"/>
      <c r="N30" s="10"/>
    </row>
    <row r="31" spans="1:14" ht="15">
      <c r="A31" s="826"/>
      <c r="B31" s="10">
        <v>29</v>
      </c>
      <c r="C31" s="10"/>
      <c r="D31" s="10"/>
      <c r="E31" s="10"/>
      <c r="F31" s="10"/>
      <c r="G31" s="10"/>
      <c r="H31" s="10"/>
      <c r="I31" s="10"/>
      <c r="J31" s="10"/>
      <c r="K31" s="10"/>
      <c r="L31" s="10"/>
      <c r="M31" s="10"/>
      <c r="N31" s="10"/>
    </row>
    <row r="32" spans="1:14" ht="15">
      <c r="A32" s="826" t="s">
        <v>31</v>
      </c>
      <c r="B32" s="17">
        <v>30</v>
      </c>
      <c r="C32" s="17"/>
      <c r="D32" s="17"/>
      <c r="E32" s="17"/>
      <c r="F32" s="17"/>
      <c r="G32" s="17"/>
      <c r="H32" s="17"/>
      <c r="I32" s="17"/>
      <c r="J32" s="17"/>
      <c r="K32" s="17"/>
      <c r="L32" s="17"/>
      <c r="M32" s="17"/>
      <c r="N32" s="17"/>
    </row>
    <row r="33" spans="1:14" ht="15">
      <c r="A33" s="826"/>
      <c r="B33" s="17">
        <v>31</v>
      </c>
      <c r="C33" s="17"/>
      <c r="D33" s="17"/>
      <c r="E33" s="17"/>
      <c r="F33" s="17"/>
      <c r="G33" s="17"/>
      <c r="H33" s="17"/>
      <c r="I33" s="17"/>
      <c r="J33" s="17"/>
      <c r="K33" s="17"/>
      <c r="L33" s="17"/>
      <c r="M33" s="17"/>
      <c r="N33" s="17"/>
    </row>
    <row r="34" spans="1:14" ht="15">
      <c r="A34" s="826"/>
      <c r="B34" s="17">
        <v>32</v>
      </c>
      <c r="C34" s="17"/>
      <c r="D34" s="17"/>
      <c r="E34" s="17"/>
      <c r="F34" s="17"/>
      <c r="G34" s="17"/>
      <c r="H34" s="17"/>
      <c r="I34" s="17"/>
      <c r="J34" s="17"/>
      <c r="K34" s="17"/>
      <c r="L34" s="17"/>
      <c r="M34" s="17"/>
      <c r="N34" s="17"/>
    </row>
    <row r="35" spans="1:14" ht="15">
      <c r="A35" s="826" t="s">
        <v>32</v>
      </c>
      <c r="B35" s="18">
        <v>33</v>
      </c>
      <c r="C35" s="15"/>
      <c r="D35" s="15"/>
      <c r="E35" s="15"/>
      <c r="F35" s="15"/>
      <c r="G35" s="15"/>
      <c r="H35" s="15"/>
      <c r="I35" s="15"/>
      <c r="J35" s="15"/>
      <c r="K35" s="15"/>
      <c r="L35" s="15"/>
      <c r="M35" s="15"/>
      <c r="N35" s="15"/>
    </row>
    <row r="36" spans="1:14" ht="15">
      <c r="A36" s="826"/>
      <c r="B36" s="15">
        <v>34</v>
      </c>
      <c r="C36" s="15"/>
      <c r="D36" s="15"/>
      <c r="E36" s="15"/>
      <c r="F36" s="15"/>
      <c r="G36" s="15"/>
      <c r="H36" s="15"/>
      <c r="I36" s="15"/>
      <c r="J36" s="15"/>
      <c r="K36" s="15"/>
      <c r="L36" s="15"/>
      <c r="M36" s="15"/>
      <c r="N36" s="15"/>
    </row>
    <row r="37" spans="1:14" ht="15">
      <c r="A37" s="826"/>
      <c r="B37" s="46">
        <v>35</v>
      </c>
      <c r="C37" s="15"/>
      <c r="D37" s="15"/>
      <c r="E37" s="15"/>
      <c r="F37" s="15"/>
      <c r="G37" s="15"/>
      <c r="H37" s="15"/>
      <c r="I37" s="15"/>
      <c r="J37" s="15"/>
      <c r="K37" s="15"/>
      <c r="L37" s="15"/>
      <c r="M37" s="15"/>
      <c r="N37" s="15"/>
    </row>
    <row r="38" spans="1:14" ht="15">
      <c r="A38" s="826" t="s">
        <v>33</v>
      </c>
      <c r="B38" s="9">
        <v>36</v>
      </c>
      <c r="C38" s="9"/>
      <c r="D38" s="9"/>
      <c r="E38" s="9"/>
      <c r="F38" s="9"/>
      <c r="G38" s="9"/>
      <c r="H38" s="9"/>
      <c r="I38" s="9"/>
      <c r="J38" s="9"/>
      <c r="K38" s="9"/>
      <c r="L38" s="9"/>
      <c r="M38" s="9"/>
      <c r="N38" s="9"/>
    </row>
    <row r="39" spans="1:14" ht="15">
      <c r="A39" s="826"/>
      <c r="B39" s="9">
        <v>37</v>
      </c>
      <c r="C39" s="9"/>
      <c r="D39" s="9"/>
      <c r="E39" s="9"/>
      <c r="F39" s="9"/>
      <c r="G39" s="9"/>
      <c r="H39" s="9"/>
      <c r="I39" s="9"/>
      <c r="J39" s="9"/>
      <c r="K39" s="9"/>
      <c r="L39" s="9"/>
      <c r="M39" s="9"/>
      <c r="N39" s="9"/>
    </row>
    <row r="40" spans="1:14" ht="15">
      <c r="A40" s="826"/>
      <c r="B40" s="9">
        <v>38</v>
      </c>
      <c r="C40" s="9"/>
      <c r="D40" s="9"/>
      <c r="E40" s="9"/>
      <c r="F40" s="9"/>
      <c r="G40" s="9"/>
      <c r="H40" s="9"/>
      <c r="I40" s="9"/>
      <c r="J40" s="9"/>
      <c r="K40" s="9"/>
      <c r="L40" s="9"/>
      <c r="M40" s="9"/>
      <c r="N40" s="9"/>
    </row>
    <row r="41" spans="1:14" ht="15">
      <c r="A41" s="827" t="s">
        <v>34</v>
      </c>
      <c r="B41" s="47">
        <v>39</v>
      </c>
      <c r="C41" s="48"/>
      <c r="D41" s="48"/>
      <c r="E41" s="48"/>
      <c r="F41" s="48"/>
      <c r="G41" s="48"/>
      <c r="H41" s="48"/>
      <c r="I41" s="48"/>
      <c r="J41" s="48"/>
      <c r="K41" s="48"/>
      <c r="L41" s="48"/>
      <c r="M41" s="48"/>
      <c r="N41" s="48"/>
    </row>
    <row r="42" spans="1:14" ht="15">
      <c r="A42" s="827"/>
      <c r="B42" s="48">
        <v>40</v>
      </c>
      <c r="C42" s="48"/>
      <c r="D42" s="48"/>
      <c r="E42" s="48"/>
      <c r="F42" s="48"/>
      <c r="G42" s="48"/>
      <c r="H42" s="48"/>
      <c r="I42" s="48"/>
      <c r="J42" s="48"/>
      <c r="K42" s="48"/>
      <c r="L42" s="48"/>
      <c r="M42" s="48"/>
      <c r="N42" s="48"/>
    </row>
    <row r="43" spans="1:14" ht="15">
      <c r="A43" s="827"/>
      <c r="B43" s="48">
        <v>41</v>
      </c>
      <c r="C43" s="48"/>
      <c r="D43" s="48"/>
      <c r="E43" s="48"/>
      <c r="F43" s="48"/>
      <c r="G43" s="48"/>
      <c r="H43" s="48"/>
      <c r="I43" s="48"/>
      <c r="J43" s="48"/>
      <c r="K43" s="48"/>
      <c r="L43" s="48"/>
      <c r="M43" s="48"/>
      <c r="N43" s="48"/>
    </row>
    <row r="44" spans="1:14" ht="15">
      <c r="A44" s="827"/>
      <c r="B44" s="49">
        <v>42</v>
      </c>
      <c r="C44" s="48"/>
      <c r="D44" s="48"/>
      <c r="E44" s="48"/>
      <c r="F44" s="48"/>
      <c r="G44" s="48"/>
      <c r="H44" s="48"/>
      <c r="I44" s="48"/>
      <c r="J44" s="48"/>
      <c r="K44" s="48"/>
      <c r="L44" s="48"/>
      <c r="M44" s="48"/>
      <c r="N44" s="48"/>
    </row>
    <row r="45" spans="1:14" ht="15">
      <c r="A45" s="828" t="s">
        <v>35</v>
      </c>
      <c r="B45" s="13">
        <v>43</v>
      </c>
      <c r="C45" s="13"/>
      <c r="D45" s="13"/>
      <c r="E45" s="13"/>
      <c r="F45" s="13"/>
      <c r="G45" s="13"/>
      <c r="H45" s="13"/>
      <c r="I45" s="13"/>
      <c r="J45" s="13"/>
      <c r="K45" s="13"/>
      <c r="L45" s="13"/>
      <c r="M45" s="13"/>
      <c r="N45" s="13"/>
    </row>
    <row r="46" spans="1:14" ht="15">
      <c r="A46" s="828"/>
      <c r="B46" s="13">
        <v>44</v>
      </c>
      <c r="C46" s="13"/>
      <c r="D46" s="13"/>
      <c r="E46" s="13"/>
      <c r="F46" s="13"/>
      <c r="G46" s="13"/>
      <c r="H46" s="13"/>
      <c r="I46" s="13"/>
      <c r="J46" s="13"/>
      <c r="K46" s="13"/>
      <c r="L46" s="13"/>
      <c r="M46" s="13"/>
      <c r="N46" s="13"/>
    </row>
    <row r="47" spans="1:14" ht="15">
      <c r="A47" s="3"/>
      <c r="B47" s="3"/>
      <c r="C47" s="3"/>
      <c r="D47" s="3"/>
      <c r="E47" s="3"/>
      <c r="F47" s="3"/>
      <c r="G47" s="3"/>
      <c r="H47" s="3"/>
      <c r="I47" s="3"/>
      <c r="J47" s="3"/>
      <c r="K47" s="3"/>
      <c r="L47" s="3"/>
      <c r="M47" s="3"/>
      <c r="N47" s="3"/>
    </row>
    <row r="48" spans="1:14" ht="15">
      <c r="A48" s="3"/>
      <c r="B48" s="3"/>
      <c r="C48" s="3"/>
      <c r="D48" s="3"/>
      <c r="E48" s="3"/>
      <c r="F48" s="3"/>
      <c r="G48" s="3"/>
      <c r="H48" s="3"/>
      <c r="I48" s="3"/>
      <c r="J48" s="3"/>
      <c r="K48" s="3"/>
      <c r="L48" s="3"/>
      <c r="M48" s="3"/>
      <c r="N48" s="3"/>
    </row>
    <row r="49" spans="1:14" ht="15">
      <c r="A49" s="3"/>
      <c r="B49" s="3"/>
      <c r="C49" s="3"/>
      <c r="D49" s="3"/>
      <c r="E49" s="3"/>
      <c r="F49" s="3"/>
      <c r="G49" s="3"/>
      <c r="H49" s="3"/>
      <c r="I49" s="3"/>
      <c r="J49" s="3"/>
      <c r="K49" s="3"/>
      <c r="L49" s="3"/>
      <c r="M49" s="3"/>
      <c r="N49" s="3"/>
    </row>
    <row r="50" spans="1:14" ht="15">
      <c r="A50" s="3"/>
      <c r="B50" s="3"/>
      <c r="C50" s="3"/>
      <c r="D50" s="3"/>
      <c r="E50" s="3"/>
      <c r="F50" s="3"/>
      <c r="G50" s="3"/>
      <c r="H50" s="3"/>
      <c r="I50" s="3"/>
      <c r="J50" s="3"/>
      <c r="K50" s="3"/>
      <c r="L50" s="3"/>
      <c r="M50" s="3"/>
      <c r="N50" s="3"/>
    </row>
    <row r="51" spans="1:14" ht="15">
      <c r="A51" s="3"/>
      <c r="B51" s="3"/>
      <c r="C51" s="3"/>
      <c r="D51" s="3"/>
      <c r="E51" s="3"/>
      <c r="F51" s="3"/>
      <c r="G51" s="3"/>
      <c r="H51" s="3"/>
      <c r="I51" s="3"/>
      <c r="J51" s="3"/>
      <c r="K51" s="3"/>
      <c r="L51" s="3"/>
      <c r="M51" s="3"/>
      <c r="N51" s="3"/>
    </row>
    <row r="52" spans="1:14" ht="15">
      <c r="A52" s="3"/>
      <c r="B52" s="3"/>
      <c r="C52" s="3"/>
      <c r="D52" s="3"/>
      <c r="E52" s="3"/>
      <c r="F52" s="3"/>
      <c r="G52" s="3"/>
      <c r="H52" s="3"/>
      <c r="I52" s="3"/>
      <c r="J52" s="3"/>
      <c r="K52" s="3"/>
      <c r="L52" s="3"/>
      <c r="M52" s="3"/>
      <c r="N52" s="3"/>
    </row>
    <row r="53" spans="1:14" ht="15">
      <c r="A53" s="3"/>
      <c r="B53" s="3"/>
      <c r="C53" s="3"/>
      <c r="D53" s="3"/>
      <c r="E53" s="3"/>
      <c r="F53" s="3"/>
      <c r="G53" s="3"/>
      <c r="H53" s="3"/>
      <c r="I53" s="3"/>
      <c r="J53" s="3"/>
      <c r="K53" s="3"/>
      <c r="L53" s="3"/>
      <c r="M53" s="3"/>
      <c r="N53" s="3"/>
    </row>
    <row r="54" spans="1:14" ht="15">
      <c r="A54" s="3"/>
      <c r="B54" s="3"/>
      <c r="C54" s="3"/>
      <c r="D54" s="3"/>
      <c r="E54" s="3"/>
      <c r="F54" s="3"/>
      <c r="G54" s="3"/>
      <c r="H54" s="3"/>
      <c r="I54" s="3"/>
      <c r="J54" s="3"/>
      <c r="K54" s="3"/>
      <c r="L54" s="3"/>
      <c r="M54" s="3"/>
      <c r="N54" s="3"/>
    </row>
    <row r="55" spans="1:14" ht="15">
      <c r="A55" s="3"/>
      <c r="B55" s="3"/>
      <c r="C55" s="3"/>
      <c r="D55" s="3"/>
      <c r="E55" s="3"/>
      <c r="F55" s="3"/>
      <c r="G55" s="3"/>
      <c r="H55" s="3"/>
      <c r="I55" s="3"/>
      <c r="J55" s="3"/>
      <c r="K55" s="3"/>
      <c r="L55" s="3"/>
      <c r="M55" s="3"/>
      <c r="N55" s="3"/>
    </row>
    <row r="56" spans="1:14" ht="15">
      <c r="A56" s="3"/>
      <c r="B56" s="3"/>
      <c r="C56" s="3"/>
      <c r="D56" s="3"/>
      <c r="E56" s="3"/>
      <c r="F56" s="3"/>
      <c r="G56" s="3"/>
      <c r="H56" s="3"/>
      <c r="I56" s="3"/>
      <c r="J56" s="3"/>
      <c r="K56" s="3"/>
      <c r="L56" s="3"/>
      <c r="M56" s="3"/>
      <c r="N56" s="3"/>
    </row>
    <row r="57" spans="1:14" ht="15">
      <c r="A57" s="3"/>
      <c r="B57" s="3"/>
      <c r="C57" s="3"/>
      <c r="D57" s="3"/>
      <c r="E57" s="3"/>
      <c r="F57" s="3"/>
      <c r="G57" s="3"/>
      <c r="H57" s="3"/>
      <c r="I57" s="3"/>
      <c r="J57" s="3"/>
      <c r="K57" s="3"/>
      <c r="L57" s="3"/>
      <c r="M57" s="3"/>
      <c r="N57" s="3"/>
    </row>
    <row r="58" spans="1:14" ht="15">
      <c r="A58" s="3"/>
      <c r="B58" s="3"/>
      <c r="C58" s="3"/>
      <c r="D58" s="3"/>
      <c r="E58" s="3"/>
      <c r="F58" s="3"/>
      <c r="G58" s="3"/>
      <c r="H58" s="3"/>
      <c r="I58" s="3"/>
      <c r="J58" s="3"/>
      <c r="K58" s="3"/>
      <c r="L58" s="3"/>
      <c r="M58" s="3"/>
      <c r="N58" s="3"/>
    </row>
    <row r="59" spans="1:14" ht="15">
      <c r="A59" s="3"/>
      <c r="B59" s="3"/>
      <c r="C59" s="3"/>
      <c r="D59" s="3"/>
      <c r="E59" s="3"/>
      <c r="F59" s="3"/>
      <c r="G59" s="3"/>
      <c r="H59" s="3"/>
      <c r="I59" s="3"/>
      <c r="J59" s="3"/>
      <c r="K59" s="3"/>
      <c r="L59" s="3"/>
      <c r="M59" s="3"/>
      <c r="N59" s="3"/>
    </row>
    <row r="60" spans="1:14" ht="15">
      <c r="A60" s="3"/>
      <c r="B60" s="3"/>
      <c r="C60" s="3"/>
      <c r="D60" s="3"/>
      <c r="E60" s="3"/>
      <c r="F60" s="3"/>
      <c r="G60" s="3"/>
      <c r="H60" s="3"/>
      <c r="I60" s="3"/>
      <c r="J60" s="3"/>
      <c r="K60" s="3"/>
      <c r="L60" s="3"/>
      <c r="M60" s="3"/>
      <c r="N60" s="3"/>
    </row>
    <row r="61" spans="1:14" ht="15">
      <c r="A61" s="3"/>
      <c r="B61" s="3"/>
      <c r="C61" s="3"/>
      <c r="D61" s="3"/>
      <c r="E61" s="3"/>
      <c r="F61" s="3"/>
      <c r="G61" s="3"/>
      <c r="H61" s="3"/>
      <c r="I61" s="3"/>
      <c r="J61" s="3"/>
      <c r="K61" s="3"/>
      <c r="L61" s="3"/>
      <c r="M61" s="3"/>
      <c r="N61" s="3"/>
    </row>
    <row r="62" spans="1:14" ht="15">
      <c r="A62" s="3"/>
      <c r="B62" s="3"/>
      <c r="C62" s="3"/>
      <c r="D62" s="3"/>
      <c r="E62" s="3"/>
      <c r="F62" s="3"/>
      <c r="G62" s="3"/>
      <c r="H62" s="3"/>
      <c r="I62" s="3"/>
      <c r="J62" s="3"/>
      <c r="K62" s="3"/>
      <c r="L62" s="3"/>
      <c r="M62" s="3"/>
      <c r="N62" s="3"/>
    </row>
    <row r="63" spans="1:14" ht="15">
      <c r="A63" s="3"/>
      <c r="B63" s="3"/>
      <c r="C63" s="3"/>
      <c r="D63" s="3"/>
      <c r="E63" s="3"/>
      <c r="F63" s="3"/>
      <c r="G63" s="3"/>
      <c r="H63" s="3"/>
      <c r="I63" s="3"/>
      <c r="J63" s="3"/>
      <c r="K63" s="3"/>
      <c r="L63" s="3"/>
      <c r="M63" s="3"/>
      <c r="N63" s="3"/>
    </row>
    <row r="64" spans="1:14" ht="15">
      <c r="A64" s="3"/>
      <c r="B64" s="3"/>
      <c r="C64" s="3"/>
      <c r="D64" s="3"/>
      <c r="E64" s="3"/>
      <c r="F64" s="3"/>
      <c r="G64" s="3"/>
      <c r="H64" s="3"/>
      <c r="I64" s="3"/>
      <c r="J64" s="3"/>
      <c r="K64" s="3"/>
      <c r="L64" s="3"/>
      <c r="M64" s="3"/>
      <c r="N64" s="3"/>
    </row>
    <row r="65" spans="1:14" ht="15">
      <c r="A65" s="3"/>
      <c r="B65" s="3"/>
      <c r="C65" s="3"/>
      <c r="D65" s="3"/>
      <c r="E65" s="3"/>
      <c r="F65" s="3"/>
      <c r="G65" s="3"/>
      <c r="H65" s="3"/>
      <c r="I65" s="3"/>
      <c r="J65" s="3"/>
      <c r="K65" s="3"/>
      <c r="L65" s="3"/>
      <c r="M65" s="3"/>
      <c r="N65" s="3"/>
    </row>
    <row r="66" spans="1:14" ht="15">
      <c r="A66" s="3"/>
      <c r="B66" s="3"/>
      <c r="C66" s="3"/>
      <c r="D66" s="3"/>
      <c r="E66" s="3"/>
      <c r="F66" s="3"/>
      <c r="G66" s="3"/>
      <c r="H66" s="3"/>
      <c r="I66" s="3"/>
      <c r="J66" s="3"/>
      <c r="K66" s="3"/>
      <c r="L66" s="3"/>
      <c r="M66" s="3"/>
      <c r="N66" s="3"/>
    </row>
    <row r="67" spans="1:14" ht="15">
      <c r="A67" s="3"/>
      <c r="B67" s="3"/>
      <c r="C67" s="3"/>
      <c r="D67" s="3"/>
      <c r="E67" s="3"/>
      <c r="F67" s="3"/>
      <c r="G67" s="3"/>
      <c r="H67" s="3"/>
      <c r="I67" s="3"/>
      <c r="J67" s="3"/>
      <c r="K67" s="3"/>
      <c r="L67" s="3"/>
      <c r="M67" s="3"/>
      <c r="N67" s="3"/>
    </row>
    <row r="68" spans="1:14" ht="15">
      <c r="A68" s="3"/>
      <c r="B68" s="3"/>
      <c r="C68" s="3"/>
      <c r="D68" s="3"/>
      <c r="E68" s="3"/>
      <c r="F68" s="3"/>
      <c r="G68" s="3"/>
      <c r="H68" s="3"/>
      <c r="I68" s="3"/>
      <c r="J68" s="3"/>
      <c r="K68" s="3"/>
      <c r="L68" s="3"/>
      <c r="M68" s="3"/>
      <c r="N68" s="3"/>
    </row>
    <row r="69" spans="1:14" ht="15">
      <c r="A69" s="3"/>
      <c r="B69" s="3"/>
      <c r="C69" s="3"/>
      <c r="D69" s="3"/>
      <c r="E69" s="3"/>
      <c r="F69" s="3"/>
      <c r="G69" s="3"/>
      <c r="H69" s="3"/>
      <c r="I69" s="3"/>
      <c r="J69" s="3"/>
      <c r="K69" s="3"/>
      <c r="L69" s="3"/>
      <c r="M69" s="3"/>
      <c r="N69" s="3"/>
    </row>
    <row r="70" spans="1:14" ht="15">
      <c r="A70" s="3"/>
      <c r="B70" s="3"/>
      <c r="C70" s="3"/>
      <c r="D70" s="3"/>
      <c r="E70" s="3"/>
      <c r="F70" s="3"/>
      <c r="G70" s="3"/>
      <c r="H70" s="3"/>
      <c r="I70" s="3"/>
      <c r="J70" s="3"/>
      <c r="K70" s="3"/>
      <c r="L70" s="3"/>
      <c r="M70" s="3"/>
      <c r="N70" s="3"/>
    </row>
    <row r="71" spans="1:14" ht="15">
      <c r="A71" s="3"/>
      <c r="B71" s="3"/>
      <c r="C71" s="3"/>
      <c r="D71" s="3"/>
      <c r="E71" s="3"/>
      <c r="F71" s="3"/>
      <c r="G71" s="3"/>
      <c r="H71" s="3"/>
      <c r="I71" s="3"/>
      <c r="J71" s="3"/>
      <c r="K71" s="3"/>
      <c r="L71" s="3"/>
      <c r="M71" s="3"/>
      <c r="N71" s="3"/>
    </row>
    <row r="72" spans="1:14" ht="15">
      <c r="A72" s="3"/>
      <c r="B72" s="3"/>
      <c r="C72" s="3"/>
      <c r="D72" s="3"/>
      <c r="E72" s="3"/>
      <c r="F72" s="3"/>
      <c r="G72" s="3"/>
      <c r="H72" s="3"/>
      <c r="I72" s="3"/>
      <c r="J72" s="3"/>
      <c r="K72" s="3"/>
      <c r="L72" s="3"/>
      <c r="M72" s="3"/>
      <c r="N72" s="3"/>
    </row>
    <row r="73" spans="1:14" ht="15">
      <c r="A73" s="3"/>
      <c r="B73" s="3"/>
      <c r="C73" s="3"/>
      <c r="D73" s="3"/>
      <c r="E73" s="3"/>
      <c r="F73" s="3"/>
      <c r="G73" s="3"/>
      <c r="H73" s="3"/>
      <c r="I73" s="3"/>
      <c r="J73" s="3"/>
      <c r="K73" s="3"/>
      <c r="L73" s="3"/>
      <c r="M73" s="3"/>
      <c r="N73" s="3"/>
    </row>
    <row r="74" spans="1:14" ht="15">
      <c r="A74" s="3"/>
      <c r="B74" s="3"/>
      <c r="C74" s="3"/>
      <c r="D74" s="3"/>
      <c r="E74" s="3"/>
      <c r="F74" s="3"/>
      <c r="G74" s="3"/>
      <c r="H74" s="3"/>
      <c r="I74" s="3"/>
      <c r="J74" s="3"/>
      <c r="K74" s="3"/>
      <c r="L74" s="3"/>
      <c r="M74" s="3"/>
      <c r="N74" s="3"/>
    </row>
    <row r="75" spans="1:14" ht="15">
      <c r="A75" s="3"/>
      <c r="B75" s="3"/>
      <c r="C75" s="3"/>
      <c r="D75" s="3"/>
      <c r="E75" s="3"/>
      <c r="F75" s="3"/>
      <c r="G75" s="3"/>
      <c r="H75" s="3"/>
      <c r="I75" s="3"/>
      <c r="J75" s="3"/>
      <c r="K75" s="3"/>
      <c r="L75" s="3"/>
      <c r="M75" s="3"/>
      <c r="N75" s="3"/>
    </row>
    <row r="76" spans="1:14" ht="15">
      <c r="A76" s="3"/>
      <c r="B76" s="3"/>
      <c r="C76" s="3"/>
      <c r="D76" s="3"/>
      <c r="E76" s="3"/>
      <c r="F76" s="3"/>
      <c r="G76" s="3"/>
      <c r="H76" s="3"/>
      <c r="I76" s="3"/>
      <c r="J76" s="3"/>
      <c r="K76" s="3"/>
      <c r="L76" s="3"/>
      <c r="M76" s="3"/>
      <c r="N76" s="3"/>
    </row>
    <row r="77" spans="1:14" ht="15">
      <c r="A77" s="3"/>
      <c r="B77" s="3"/>
      <c r="C77" s="3"/>
      <c r="D77" s="3"/>
      <c r="E77" s="3"/>
      <c r="F77" s="3"/>
      <c r="G77" s="3"/>
      <c r="H77" s="3"/>
      <c r="I77" s="3"/>
      <c r="J77" s="3"/>
      <c r="K77" s="3"/>
      <c r="L77" s="3"/>
      <c r="M77" s="3"/>
      <c r="N77" s="3"/>
    </row>
    <row r="78" spans="1:14" ht="15">
      <c r="A78" s="3"/>
      <c r="B78" s="3"/>
      <c r="C78" s="3"/>
      <c r="D78" s="3"/>
      <c r="E78" s="3"/>
      <c r="F78" s="3"/>
      <c r="G78" s="3"/>
      <c r="H78" s="3"/>
      <c r="I78" s="3"/>
      <c r="J78" s="3"/>
      <c r="K78" s="3"/>
      <c r="L78" s="3"/>
      <c r="M78" s="3"/>
      <c r="N78" s="3"/>
    </row>
    <row r="79" spans="1:14" ht="15">
      <c r="A79" s="3"/>
      <c r="B79" s="3"/>
      <c r="C79" s="3"/>
      <c r="D79" s="3"/>
      <c r="E79" s="3"/>
      <c r="F79" s="3"/>
      <c r="G79" s="3"/>
      <c r="H79" s="3"/>
      <c r="I79" s="3"/>
      <c r="J79" s="3"/>
      <c r="K79" s="3"/>
      <c r="L79" s="3"/>
      <c r="M79" s="3"/>
      <c r="N79" s="3"/>
    </row>
    <row r="80" spans="1:14" ht="15">
      <c r="A80" s="3"/>
      <c r="B80" s="3"/>
      <c r="C80" s="3"/>
      <c r="D80" s="3"/>
      <c r="E80" s="3"/>
      <c r="F80" s="3"/>
      <c r="G80" s="3"/>
      <c r="H80" s="3"/>
      <c r="I80" s="3"/>
      <c r="J80" s="3"/>
      <c r="K80" s="3"/>
      <c r="L80" s="3"/>
      <c r="M80" s="3"/>
      <c r="N80" s="3"/>
    </row>
    <row r="81" spans="1:14" ht="15">
      <c r="A81" s="3"/>
      <c r="B81" s="3"/>
      <c r="C81" s="3"/>
      <c r="D81" s="3"/>
      <c r="E81" s="3"/>
      <c r="F81" s="3"/>
      <c r="G81" s="3"/>
      <c r="H81" s="3"/>
      <c r="I81" s="3"/>
      <c r="J81" s="3"/>
      <c r="K81" s="3"/>
      <c r="L81" s="3"/>
      <c r="M81" s="3"/>
      <c r="N81" s="3"/>
    </row>
    <row r="82" spans="1:14" ht="15">
      <c r="A82" s="3"/>
      <c r="B82" s="3"/>
      <c r="C82" s="3"/>
      <c r="D82" s="3"/>
      <c r="E82" s="3"/>
      <c r="F82" s="3"/>
      <c r="G82" s="3"/>
      <c r="H82" s="3"/>
      <c r="I82" s="3"/>
      <c r="J82" s="3"/>
      <c r="K82" s="3"/>
      <c r="L82" s="3"/>
      <c r="M82" s="3"/>
      <c r="N82" s="3"/>
    </row>
    <row r="83" spans="1:14" ht="15">
      <c r="A83" s="3"/>
      <c r="B83" s="3"/>
      <c r="C83" s="3"/>
      <c r="D83" s="3"/>
      <c r="E83" s="3"/>
      <c r="F83" s="3"/>
      <c r="G83" s="3"/>
      <c r="H83" s="3"/>
      <c r="I83" s="3"/>
      <c r="J83" s="3"/>
      <c r="K83" s="3"/>
      <c r="L83" s="3"/>
      <c r="M83" s="3"/>
      <c r="N83" s="3"/>
    </row>
    <row r="84" spans="1:14" ht="15">
      <c r="A84" s="3"/>
      <c r="B84" s="3"/>
      <c r="C84" s="3"/>
      <c r="D84" s="3"/>
      <c r="E84" s="3"/>
      <c r="F84" s="3"/>
      <c r="G84" s="3"/>
      <c r="H84" s="3"/>
      <c r="I84" s="3"/>
      <c r="J84" s="3"/>
      <c r="K84" s="3"/>
      <c r="L84" s="3"/>
      <c r="M84" s="3"/>
      <c r="N84" s="3"/>
    </row>
    <row r="85" spans="1:14" ht="15">
      <c r="A85" s="3"/>
      <c r="B85" s="3"/>
      <c r="C85" s="3"/>
      <c r="D85" s="3"/>
      <c r="E85" s="3"/>
      <c r="F85" s="3"/>
      <c r="G85" s="3"/>
      <c r="H85" s="3"/>
      <c r="I85" s="3"/>
      <c r="J85" s="3"/>
      <c r="K85" s="3"/>
      <c r="L85" s="3"/>
      <c r="M85" s="3"/>
      <c r="N85" s="3"/>
    </row>
    <row r="86" spans="1:14" ht="15">
      <c r="A86" s="3"/>
      <c r="B86" s="3"/>
      <c r="C86" s="3"/>
      <c r="D86" s="3"/>
      <c r="E86" s="3"/>
      <c r="F86" s="3"/>
      <c r="G86" s="3"/>
      <c r="H86" s="3"/>
      <c r="I86" s="3"/>
      <c r="J86" s="3"/>
      <c r="K86" s="3"/>
      <c r="L86" s="3"/>
      <c r="M86" s="3"/>
      <c r="N86" s="3"/>
    </row>
    <row r="87" spans="1:14" ht="15">
      <c r="A87" s="3"/>
      <c r="B87" s="3"/>
      <c r="C87" s="3"/>
      <c r="D87" s="3"/>
      <c r="E87" s="3"/>
      <c r="F87" s="3"/>
      <c r="G87" s="3"/>
      <c r="H87" s="3"/>
      <c r="I87" s="3"/>
      <c r="J87" s="3"/>
      <c r="K87" s="3"/>
      <c r="L87" s="3"/>
      <c r="M87" s="3"/>
      <c r="N87" s="3"/>
    </row>
    <row r="88" spans="1:14" ht="15">
      <c r="A88" s="3"/>
      <c r="B88" s="3"/>
      <c r="C88" s="3"/>
      <c r="D88" s="3"/>
      <c r="E88" s="3"/>
      <c r="F88" s="3"/>
      <c r="G88" s="3"/>
      <c r="H88" s="3"/>
      <c r="I88" s="3"/>
      <c r="J88" s="3"/>
      <c r="K88" s="3"/>
      <c r="L88" s="3"/>
      <c r="M88" s="3"/>
      <c r="N88" s="3"/>
    </row>
    <row r="89" spans="1:14" ht="15">
      <c r="A89" s="3"/>
      <c r="B89" s="3"/>
      <c r="C89" s="3"/>
      <c r="D89" s="3"/>
      <c r="E89" s="3"/>
      <c r="F89" s="3"/>
      <c r="G89" s="3"/>
      <c r="H89" s="3"/>
      <c r="I89" s="3"/>
      <c r="J89" s="3"/>
      <c r="K89" s="3"/>
      <c r="L89" s="3"/>
      <c r="M89" s="3"/>
      <c r="N89" s="3"/>
    </row>
    <row r="90" spans="1:14" ht="15">
      <c r="A90" s="3"/>
      <c r="B90" s="3"/>
      <c r="C90" s="3"/>
      <c r="D90" s="3"/>
      <c r="E90" s="3"/>
      <c r="F90" s="3"/>
      <c r="G90" s="3"/>
      <c r="H90" s="3"/>
      <c r="I90" s="3"/>
      <c r="J90" s="3"/>
      <c r="K90" s="3"/>
      <c r="L90" s="3"/>
      <c r="M90" s="3"/>
      <c r="N90" s="3"/>
    </row>
    <row r="91" spans="1:14" ht="15">
      <c r="A91" s="3"/>
      <c r="B91" s="3"/>
      <c r="C91" s="3"/>
      <c r="D91" s="3"/>
      <c r="E91" s="3"/>
      <c r="F91" s="3"/>
      <c r="G91" s="3"/>
      <c r="H91" s="3"/>
      <c r="I91" s="3"/>
      <c r="J91" s="3"/>
      <c r="K91" s="3"/>
      <c r="L91" s="3"/>
      <c r="M91" s="3"/>
      <c r="N91" s="3"/>
    </row>
    <row r="92" spans="1:14" ht="15">
      <c r="A92" s="3"/>
      <c r="B92" s="3"/>
      <c r="C92" s="3"/>
      <c r="D92" s="3"/>
      <c r="E92" s="3"/>
      <c r="F92" s="3"/>
      <c r="G92" s="3"/>
      <c r="H92" s="3"/>
      <c r="I92" s="3"/>
      <c r="J92" s="3"/>
      <c r="K92" s="3"/>
      <c r="L92" s="3"/>
      <c r="M92" s="3"/>
      <c r="N92" s="3"/>
    </row>
    <row r="93" spans="1:14" ht="15">
      <c r="A93" s="3"/>
      <c r="B93" s="3"/>
      <c r="C93" s="3"/>
      <c r="D93" s="3"/>
      <c r="E93" s="3"/>
      <c r="F93" s="3"/>
      <c r="G93" s="3"/>
      <c r="H93" s="3"/>
      <c r="I93" s="3"/>
      <c r="J93" s="3"/>
      <c r="K93" s="3"/>
      <c r="L93" s="3"/>
      <c r="M93" s="3"/>
      <c r="N93" s="3"/>
    </row>
    <row r="94" spans="1:14" ht="15">
      <c r="A94" s="3"/>
      <c r="B94" s="3"/>
      <c r="C94" s="3"/>
      <c r="D94" s="3"/>
      <c r="E94" s="3"/>
      <c r="F94" s="3"/>
      <c r="G94" s="3"/>
      <c r="H94" s="3"/>
      <c r="I94" s="3"/>
      <c r="J94" s="3"/>
      <c r="K94" s="3"/>
      <c r="L94" s="3"/>
      <c r="M94" s="3"/>
      <c r="N94" s="3"/>
    </row>
    <row r="95" spans="1:14" ht="15">
      <c r="A95" s="3"/>
      <c r="B95" s="3"/>
      <c r="C95" s="3"/>
      <c r="D95" s="3"/>
      <c r="E95" s="3"/>
      <c r="F95" s="3"/>
      <c r="G95" s="3"/>
      <c r="H95" s="3"/>
      <c r="I95" s="3"/>
      <c r="J95" s="3"/>
      <c r="K95" s="3"/>
      <c r="L95" s="3"/>
      <c r="M95" s="3"/>
      <c r="N95" s="3"/>
    </row>
    <row r="96" spans="1:14" ht="15">
      <c r="A96" s="3"/>
      <c r="B96" s="3"/>
      <c r="C96" s="3"/>
      <c r="D96" s="3"/>
      <c r="E96" s="3"/>
      <c r="F96" s="3"/>
      <c r="G96" s="3"/>
      <c r="H96" s="3"/>
      <c r="I96" s="3"/>
      <c r="J96" s="3"/>
      <c r="K96" s="3"/>
      <c r="L96" s="3"/>
      <c r="M96" s="3"/>
      <c r="N96" s="3"/>
    </row>
    <row r="97" spans="1:14" ht="15">
      <c r="A97" s="3"/>
      <c r="B97" s="3"/>
      <c r="C97" s="3"/>
      <c r="D97" s="3"/>
      <c r="E97" s="3"/>
      <c r="F97" s="3"/>
      <c r="G97" s="3"/>
      <c r="H97" s="3"/>
      <c r="I97" s="3"/>
      <c r="J97" s="3"/>
      <c r="K97" s="3"/>
      <c r="L97" s="3"/>
      <c r="M97" s="3"/>
      <c r="N97" s="3"/>
    </row>
    <row r="98" spans="1:14" ht="15">
      <c r="A98" s="3"/>
      <c r="B98" s="3"/>
      <c r="C98" s="3"/>
      <c r="D98" s="3"/>
      <c r="E98" s="3"/>
      <c r="F98" s="3"/>
      <c r="G98" s="3"/>
      <c r="H98" s="3"/>
      <c r="I98" s="3"/>
      <c r="J98" s="3"/>
      <c r="K98" s="3"/>
      <c r="L98" s="3"/>
      <c r="M98" s="3"/>
      <c r="N98" s="3"/>
    </row>
    <row r="99" spans="1:14" ht="15">
      <c r="A99" s="3"/>
      <c r="B99" s="3"/>
      <c r="C99" s="3"/>
      <c r="D99" s="3"/>
      <c r="E99" s="3"/>
      <c r="F99" s="3"/>
      <c r="G99" s="3"/>
      <c r="H99" s="3"/>
      <c r="I99" s="3"/>
      <c r="J99" s="3"/>
      <c r="K99" s="3"/>
      <c r="L99" s="3"/>
      <c r="M99" s="3"/>
      <c r="N99" s="3"/>
    </row>
    <row r="100" spans="1:14" ht="15">
      <c r="A100" s="3"/>
      <c r="B100" s="3"/>
      <c r="C100" s="3"/>
      <c r="D100" s="3"/>
      <c r="E100" s="3"/>
      <c r="F100" s="3"/>
      <c r="G100" s="3"/>
      <c r="H100" s="3"/>
      <c r="I100" s="3"/>
      <c r="J100" s="3"/>
      <c r="K100" s="3"/>
      <c r="L100" s="3"/>
      <c r="M100" s="3"/>
      <c r="N100" s="3"/>
    </row>
    <row r="101" spans="1:14" ht="15">
      <c r="A101" s="3"/>
      <c r="B101" s="3"/>
      <c r="C101" s="3"/>
      <c r="D101" s="3"/>
      <c r="E101" s="3"/>
      <c r="F101" s="3"/>
      <c r="G101" s="3"/>
      <c r="H101" s="3"/>
      <c r="I101" s="3"/>
      <c r="J101" s="3"/>
      <c r="K101" s="3"/>
      <c r="L101" s="3"/>
      <c r="M101" s="3"/>
      <c r="N101" s="3"/>
    </row>
    <row r="102" spans="1:14" ht="15">
      <c r="A102" s="3"/>
      <c r="B102" s="3"/>
      <c r="C102" s="3"/>
      <c r="D102" s="3"/>
      <c r="E102" s="3"/>
      <c r="F102" s="3"/>
      <c r="G102" s="3"/>
      <c r="H102" s="3"/>
      <c r="I102" s="3"/>
      <c r="J102" s="3"/>
      <c r="K102" s="3"/>
      <c r="L102" s="3"/>
      <c r="M102" s="3"/>
      <c r="N102" s="3"/>
    </row>
    <row r="103" spans="1:14" ht="15">
      <c r="A103" s="3"/>
      <c r="B103" s="3"/>
      <c r="C103" s="3"/>
      <c r="D103" s="3"/>
      <c r="E103" s="3"/>
      <c r="F103" s="3"/>
      <c r="G103" s="3"/>
      <c r="H103" s="3"/>
      <c r="I103" s="3"/>
      <c r="J103" s="3"/>
      <c r="K103" s="3"/>
      <c r="L103" s="3"/>
      <c r="M103" s="3"/>
      <c r="N103" s="3"/>
    </row>
    <row r="104" spans="1:14" ht="15">
      <c r="A104" s="3"/>
      <c r="B104" s="3"/>
      <c r="C104" s="3"/>
      <c r="D104" s="3"/>
      <c r="E104" s="3"/>
      <c r="F104" s="3"/>
      <c r="G104" s="3"/>
      <c r="H104" s="3"/>
      <c r="I104" s="3"/>
      <c r="J104" s="3"/>
      <c r="K104" s="3"/>
      <c r="L104" s="3"/>
      <c r="M104" s="3"/>
      <c r="N104" s="3"/>
    </row>
    <row r="105" spans="1:14" ht="15">
      <c r="A105" s="3"/>
      <c r="B105" s="3"/>
      <c r="C105" s="3"/>
      <c r="D105" s="3"/>
      <c r="E105" s="3"/>
      <c r="F105" s="3"/>
      <c r="G105" s="3"/>
      <c r="H105" s="3"/>
      <c r="I105" s="3"/>
      <c r="J105" s="3"/>
      <c r="K105" s="3"/>
      <c r="L105" s="3"/>
      <c r="M105" s="3"/>
      <c r="N105" s="3"/>
    </row>
  </sheetData>
  <sheetProtection/>
  <mergeCells count="15">
    <mergeCell ref="A23:A26"/>
    <mergeCell ref="K1:N1"/>
    <mergeCell ref="A3:A7"/>
    <mergeCell ref="A8:A11"/>
    <mergeCell ref="A12:A15"/>
    <mergeCell ref="A16:A18"/>
    <mergeCell ref="A19:A22"/>
    <mergeCell ref="C1:F1"/>
    <mergeCell ref="G1:J1"/>
    <mergeCell ref="A27:A31"/>
    <mergeCell ref="A32:A34"/>
    <mergeCell ref="A35:A37"/>
    <mergeCell ref="A38:A40"/>
    <mergeCell ref="A41:A44"/>
    <mergeCell ref="A45:A46"/>
  </mergeCells>
  <printOptions/>
  <pageMargins left="0.75" right="0.75" top="1" bottom="1" header="0.3" footer="0.3"/>
  <pageSetup orientation="portrait" paperSize="3"/>
</worksheet>
</file>

<file path=xl/worksheets/sheet3.xml><?xml version="1.0" encoding="utf-8"?>
<worksheet xmlns="http://schemas.openxmlformats.org/spreadsheetml/2006/main" xmlns:r="http://schemas.openxmlformats.org/officeDocument/2006/relationships">
  <sheetPr>
    <tabColor theme="9"/>
    <pageSetUpPr fitToPage="1"/>
  </sheetPr>
  <dimension ref="A1:AO48"/>
  <sheetViews>
    <sheetView showGridLines="0" workbookViewId="0" topLeftCell="A1">
      <selection activeCell="A1" sqref="A1:AD47"/>
    </sheetView>
  </sheetViews>
  <sheetFormatPr defaultColWidth="11.42187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6"/>
      <c r="Z1" s="406"/>
      <c r="AA1" s="407"/>
      <c r="AB1" s="408" t="s">
        <v>18</v>
      </c>
      <c r="AC1" s="409"/>
      <c r="AD1" s="410"/>
    </row>
    <row r="2" spans="1:30"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2"/>
      <c r="Z2" s="412"/>
      <c r="AA2" s="413"/>
      <c r="AB2" s="414" t="s">
        <v>405</v>
      </c>
      <c r="AC2" s="415"/>
      <c r="AD2" s="416"/>
    </row>
    <row r="3" spans="1:30"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414" t="s">
        <v>404</v>
      </c>
      <c r="AC3" s="415"/>
      <c r="AD3" s="416"/>
    </row>
    <row r="4" spans="1:30" ht="21.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433" t="s">
        <v>176</v>
      </c>
      <c r="AC4" s="434"/>
      <c r="AD4" s="43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5" t="s">
        <v>294</v>
      </c>
      <c r="B7" s="446"/>
      <c r="C7" s="451" t="s">
        <v>42</v>
      </c>
      <c r="D7" s="394" t="s">
        <v>71</v>
      </c>
      <c r="E7" s="454"/>
      <c r="F7" s="454"/>
      <c r="G7" s="454"/>
      <c r="H7" s="395"/>
      <c r="I7" s="388">
        <v>44687</v>
      </c>
      <c r="J7" s="389"/>
      <c r="K7" s="394" t="s">
        <v>67</v>
      </c>
      <c r="L7" s="395"/>
      <c r="M7" s="400" t="s">
        <v>70</v>
      </c>
      <c r="N7" s="401"/>
      <c r="O7" s="423"/>
      <c r="P7" s="424"/>
      <c r="Q7" s="56"/>
      <c r="R7" s="56"/>
      <c r="S7" s="56"/>
      <c r="T7" s="56"/>
      <c r="U7" s="56"/>
      <c r="V7" s="56"/>
      <c r="W7" s="56"/>
      <c r="X7" s="56"/>
      <c r="Y7" s="56"/>
      <c r="Z7" s="57"/>
      <c r="AA7" s="56"/>
      <c r="AB7" s="56"/>
      <c r="AC7" s="62"/>
      <c r="AD7" s="63"/>
    </row>
    <row r="8" spans="1:30" ht="15">
      <c r="A8" s="447"/>
      <c r="B8" s="448"/>
      <c r="C8" s="452"/>
      <c r="D8" s="396"/>
      <c r="E8" s="455"/>
      <c r="F8" s="455"/>
      <c r="G8" s="455"/>
      <c r="H8" s="397"/>
      <c r="I8" s="390"/>
      <c r="J8" s="391"/>
      <c r="K8" s="396"/>
      <c r="L8" s="397"/>
      <c r="M8" s="425" t="s">
        <v>68</v>
      </c>
      <c r="N8" s="426"/>
      <c r="O8" s="427"/>
      <c r="P8" s="428"/>
      <c r="Q8" s="56"/>
      <c r="R8" s="56"/>
      <c r="S8" s="56"/>
      <c r="T8" s="56"/>
      <c r="U8" s="56"/>
      <c r="V8" s="56"/>
      <c r="W8" s="56"/>
      <c r="X8" s="56"/>
      <c r="Y8" s="56"/>
      <c r="Z8" s="57"/>
      <c r="AA8" s="56"/>
      <c r="AB8" s="56"/>
      <c r="AC8" s="62"/>
      <c r="AD8" s="63"/>
    </row>
    <row r="9" spans="1:30" ht="15.75" thickBot="1">
      <c r="A9" s="449"/>
      <c r="B9" s="450"/>
      <c r="C9" s="453"/>
      <c r="D9" s="398"/>
      <c r="E9" s="456"/>
      <c r="F9" s="456"/>
      <c r="G9" s="456"/>
      <c r="H9" s="399"/>
      <c r="I9" s="392"/>
      <c r="J9" s="393"/>
      <c r="K9" s="398"/>
      <c r="L9" s="399"/>
      <c r="M9" s="429" t="s">
        <v>69</v>
      </c>
      <c r="N9" s="430"/>
      <c r="O9" s="431" t="s">
        <v>637</v>
      </c>
      <c r="P9" s="432"/>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94" t="s">
        <v>0</v>
      </c>
      <c r="B11" s="395"/>
      <c r="C11" s="436" t="s">
        <v>413</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ht="15" customHeight="1">
      <c r="A12" s="396"/>
      <c r="B12" s="397"/>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row>
    <row r="13" spans="1:30" ht="15" customHeight="1" thickBot="1">
      <c r="A13" s="398"/>
      <c r="B13" s="399"/>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59" t="s">
        <v>414</v>
      </c>
      <c r="D15" s="460"/>
      <c r="E15" s="460"/>
      <c r="F15" s="460"/>
      <c r="G15" s="460"/>
      <c r="H15" s="460"/>
      <c r="I15" s="460"/>
      <c r="J15" s="460"/>
      <c r="K15" s="461"/>
      <c r="L15" s="462" t="s">
        <v>73</v>
      </c>
      <c r="M15" s="463"/>
      <c r="N15" s="463"/>
      <c r="O15" s="463"/>
      <c r="P15" s="463"/>
      <c r="Q15" s="464"/>
      <c r="R15" s="465" t="s">
        <v>416</v>
      </c>
      <c r="S15" s="466"/>
      <c r="T15" s="466"/>
      <c r="U15" s="466"/>
      <c r="V15" s="466"/>
      <c r="W15" s="466"/>
      <c r="X15" s="467"/>
      <c r="Y15" s="462" t="s">
        <v>72</v>
      </c>
      <c r="Z15" s="464"/>
      <c r="AA15" s="459" t="s">
        <v>418</v>
      </c>
      <c r="AB15" s="460"/>
      <c r="AC15" s="460"/>
      <c r="AD15" s="461"/>
    </row>
    <row r="16" spans="1:30" ht="9" customHeight="1" thickBot="1">
      <c r="A16" s="61"/>
      <c r="B16" s="5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75"/>
      <c r="AD16" s="76"/>
    </row>
    <row r="17" spans="1:30" s="78" customFormat="1" ht="37.5" customHeight="1" thickBot="1">
      <c r="A17" s="457" t="s">
        <v>79</v>
      </c>
      <c r="B17" s="458"/>
      <c r="C17" s="469" t="s">
        <v>417</v>
      </c>
      <c r="D17" s="470"/>
      <c r="E17" s="470"/>
      <c r="F17" s="470"/>
      <c r="G17" s="470"/>
      <c r="H17" s="470"/>
      <c r="I17" s="470"/>
      <c r="J17" s="470"/>
      <c r="K17" s="470"/>
      <c r="L17" s="470"/>
      <c r="M17" s="470"/>
      <c r="N17" s="470"/>
      <c r="O17" s="470"/>
      <c r="P17" s="470"/>
      <c r="Q17" s="471"/>
      <c r="R17" s="472" t="s">
        <v>378</v>
      </c>
      <c r="S17" s="473"/>
      <c r="T17" s="473"/>
      <c r="U17" s="473"/>
      <c r="V17" s="474"/>
      <c r="W17" s="475">
        <v>1</v>
      </c>
      <c r="X17" s="476"/>
      <c r="Y17" s="473" t="s">
        <v>15</v>
      </c>
      <c r="Z17" s="473"/>
      <c r="AA17" s="473"/>
      <c r="AB17" s="474"/>
      <c r="AC17" s="477">
        <v>0.58</v>
      </c>
      <c r="AD17" s="47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72" t="s">
        <v>1</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6"/>
      <c r="AF19" s="86"/>
    </row>
    <row r="20" spans="1:32" ht="31.5" customHeight="1" thickBot="1">
      <c r="A20" s="85"/>
      <c r="B20" s="62"/>
      <c r="C20" s="479" t="s">
        <v>380</v>
      </c>
      <c r="D20" s="480"/>
      <c r="E20" s="480"/>
      <c r="F20" s="480"/>
      <c r="G20" s="480"/>
      <c r="H20" s="480"/>
      <c r="I20" s="480"/>
      <c r="J20" s="480"/>
      <c r="K20" s="480"/>
      <c r="L20" s="480"/>
      <c r="M20" s="480"/>
      <c r="N20" s="480"/>
      <c r="O20" s="480"/>
      <c r="P20" s="481"/>
      <c r="Q20" s="482" t="s">
        <v>381</v>
      </c>
      <c r="R20" s="483"/>
      <c r="S20" s="483"/>
      <c r="T20" s="483"/>
      <c r="U20" s="483"/>
      <c r="V20" s="483"/>
      <c r="W20" s="483"/>
      <c r="X20" s="483"/>
      <c r="Y20" s="483"/>
      <c r="Z20" s="483"/>
      <c r="AA20" s="483"/>
      <c r="AB20" s="483"/>
      <c r="AC20" s="483"/>
      <c r="AD20" s="484"/>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386</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386</v>
      </c>
      <c r="AE21" s="4"/>
      <c r="AF21" s="4"/>
    </row>
    <row r="22" spans="1:33" ht="31.5" customHeight="1">
      <c r="A22" s="485" t="s">
        <v>382</v>
      </c>
      <c r="B22" s="486"/>
      <c r="C22" s="198">
        <f>+SPI!A14</f>
        <v>37857500</v>
      </c>
      <c r="D22" s="196">
        <v>-15600000</v>
      </c>
      <c r="E22" s="196">
        <v>-575000</v>
      </c>
      <c r="F22" s="196"/>
      <c r="G22" s="196"/>
      <c r="H22" s="196">
        <v>-8000000</v>
      </c>
      <c r="I22" s="196"/>
      <c r="J22" s="196"/>
      <c r="K22" s="196"/>
      <c r="L22" s="196"/>
      <c r="M22" s="196"/>
      <c r="N22" s="196"/>
      <c r="O22" s="196">
        <f>SUM(C22:N22)</f>
        <v>13682500</v>
      </c>
      <c r="P22" s="199"/>
      <c r="Q22" s="198">
        <v>6552771836</v>
      </c>
      <c r="R22" s="196"/>
      <c r="S22" s="196">
        <v>6000000</v>
      </c>
      <c r="T22" s="196">
        <v>72100000</v>
      </c>
      <c r="U22" s="196"/>
      <c r="V22" s="196">
        <v>35232333</v>
      </c>
      <c r="W22" s="196"/>
      <c r="X22" s="196"/>
      <c r="Y22" s="196">
        <v>35200000</v>
      </c>
      <c r="Z22" s="196"/>
      <c r="AA22" s="196"/>
      <c r="AB22" s="196"/>
      <c r="AC22" s="196">
        <f>SUM(Q22:AB22)</f>
        <v>6701304169</v>
      </c>
      <c r="AD22" s="203"/>
      <c r="AE22" s="4"/>
      <c r="AF22" s="224"/>
      <c r="AG22" s="97"/>
    </row>
    <row r="23" spans="1:32" ht="31.5" customHeight="1">
      <c r="A23" s="487" t="s">
        <v>383</v>
      </c>
      <c r="B23" s="488"/>
      <c r="C23" s="240">
        <f>+SPI!A14</f>
        <v>37857500</v>
      </c>
      <c r="D23" s="239">
        <f>-SPI!E14</f>
        <v>-15600000</v>
      </c>
      <c r="E23" s="239">
        <f>-SPI!G14</f>
        <v>-575000</v>
      </c>
      <c r="F23" s="192">
        <v>-8000000</v>
      </c>
      <c r="G23" s="192">
        <f>+D23+E23+F23</f>
        <v>-24175000</v>
      </c>
      <c r="I23" s="192"/>
      <c r="J23" s="192"/>
      <c r="K23" s="192"/>
      <c r="L23" s="192"/>
      <c r="M23" s="192"/>
      <c r="N23" s="192"/>
      <c r="O23" s="192">
        <f>SUM(C23:N23)</f>
        <v>-10492500</v>
      </c>
      <c r="P23" s="374">
        <f>(D23+E23+F23)/(D22+E22+F22)</f>
        <v>1.4945904173106646</v>
      </c>
      <c r="Q23" s="193">
        <v>6522682969</v>
      </c>
      <c r="R23" s="239">
        <f>6522682969-Q23</f>
        <v>0</v>
      </c>
      <c r="S23" s="239">
        <v>-60931137</v>
      </c>
      <c r="T23" s="192">
        <f>+SPI!I5</f>
        <v>-49392000</v>
      </c>
      <c r="U23" s="192"/>
      <c r="V23" s="192"/>
      <c r="W23" s="192"/>
      <c r="X23" s="192"/>
      <c r="Y23" s="192"/>
      <c r="Z23" s="192"/>
      <c r="AA23" s="192"/>
      <c r="AB23" s="192"/>
      <c r="AC23" s="192">
        <f>SUM(Q23:AB23)</f>
        <v>6412359832</v>
      </c>
      <c r="AD23" s="201">
        <f>AC23/(Q22+R22+S22+T22)</f>
        <v>0.9670462633867141</v>
      </c>
      <c r="AE23" s="4"/>
      <c r="AF23" s="4"/>
    </row>
    <row r="24" spans="1:32" ht="31.5" customHeight="1">
      <c r="A24" s="487" t="s">
        <v>384</v>
      </c>
      <c r="B24" s="488"/>
      <c r="C24" s="240"/>
      <c r="D24" s="239">
        <v>13682500</v>
      </c>
      <c r="E24" s="239"/>
      <c r="F24" s="192"/>
      <c r="G24" s="192"/>
      <c r="H24" s="192"/>
      <c r="I24" s="192"/>
      <c r="J24" s="192"/>
      <c r="K24" s="192"/>
      <c r="L24" s="192"/>
      <c r="M24" s="192"/>
      <c r="N24" s="192"/>
      <c r="O24" s="192">
        <f>SUM(C24:N24)</f>
        <v>13682500</v>
      </c>
      <c r="P24" s="197"/>
      <c r="Q24" s="193"/>
      <c r="R24" s="192">
        <v>451539636</v>
      </c>
      <c r="S24" s="192">
        <v>574317400</v>
      </c>
      <c r="T24" s="192">
        <v>581317400</v>
      </c>
      <c r="U24" s="192">
        <v>579917400</v>
      </c>
      <c r="V24" s="192">
        <v>580917400</v>
      </c>
      <c r="W24" s="192">
        <v>573417400</v>
      </c>
      <c r="X24" s="192">
        <v>595539733</v>
      </c>
      <c r="Y24" s="192">
        <v>564307400</v>
      </c>
      <c r="Z24" s="192">
        <v>562223400</v>
      </c>
      <c r="AA24" s="192">
        <v>555652600</v>
      </c>
      <c r="AB24" s="192">
        <v>1082154400</v>
      </c>
      <c r="AC24" s="192">
        <f>SUM(Q24:AB24)</f>
        <v>6701304169</v>
      </c>
      <c r="AD24" s="201"/>
      <c r="AE24" s="4"/>
      <c r="AF24" s="4"/>
    </row>
    <row r="25" spans="1:32" ht="31.5" customHeight="1" thickBot="1">
      <c r="A25" s="489" t="s">
        <v>385</v>
      </c>
      <c r="B25" s="490"/>
      <c r="C25" s="358">
        <f>+SPI!D14</f>
        <v>13682500</v>
      </c>
      <c r="D25" s="315">
        <f>+SPI!F14</f>
        <v>0</v>
      </c>
      <c r="E25" s="315">
        <f>+SPI!H14</f>
        <v>0</v>
      </c>
      <c r="F25" s="195">
        <f>+SPI!J14</f>
        <v>0</v>
      </c>
      <c r="G25" s="195"/>
      <c r="H25" s="195"/>
      <c r="I25" s="195"/>
      <c r="J25" s="195"/>
      <c r="K25" s="195"/>
      <c r="L25" s="195"/>
      <c r="M25" s="195"/>
      <c r="N25" s="195"/>
      <c r="O25" s="195">
        <f>SUM(C25:N25)</f>
        <v>13682500</v>
      </c>
      <c r="P25" s="200">
        <f>O25/(C24+D24+E24+F24)</f>
        <v>1</v>
      </c>
      <c r="Q25" s="194"/>
      <c r="R25" s="315">
        <v>360942869</v>
      </c>
      <c r="S25" s="315">
        <v>582852699</v>
      </c>
      <c r="T25" s="195">
        <f>+SPI!J5</f>
        <v>555745400</v>
      </c>
      <c r="U25" s="195"/>
      <c r="V25" s="195"/>
      <c r="W25" s="195"/>
      <c r="X25" s="195"/>
      <c r="Y25" s="195"/>
      <c r="Z25" s="195"/>
      <c r="AA25" s="195"/>
      <c r="AB25" s="195"/>
      <c r="AC25" s="195">
        <f>SUM(Q25:AB25)</f>
        <v>1499540968</v>
      </c>
      <c r="AD25" s="202">
        <f>AC25/(Q24+R24+S24+T24)</f>
        <v>0.9330293802657275</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491" t="s">
        <v>76</v>
      </c>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4"/>
    </row>
    <row r="28" spans="1:30" ht="15" customHeight="1">
      <c r="A28" s="495" t="s">
        <v>190</v>
      </c>
      <c r="B28" s="497" t="s">
        <v>6</v>
      </c>
      <c r="C28" s="498"/>
      <c r="D28" s="488" t="s">
        <v>402</v>
      </c>
      <c r="E28" s="501"/>
      <c r="F28" s="501"/>
      <c r="G28" s="501"/>
      <c r="H28" s="501"/>
      <c r="I28" s="501"/>
      <c r="J28" s="501"/>
      <c r="K28" s="501"/>
      <c r="L28" s="501"/>
      <c r="M28" s="501"/>
      <c r="N28" s="501"/>
      <c r="O28" s="502"/>
      <c r="P28" s="503" t="s">
        <v>8</v>
      </c>
      <c r="Q28" s="503" t="s">
        <v>84</v>
      </c>
      <c r="R28" s="503"/>
      <c r="S28" s="503"/>
      <c r="T28" s="503"/>
      <c r="U28" s="503"/>
      <c r="V28" s="503"/>
      <c r="W28" s="503"/>
      <c r="X28" s="503"/>
      <c r="Y28" s="503"/>
      <c r="Z28" s="503"/>
      <c r="AA28" s="503"/>
      <c r="AB28" s="503"/>
      <c r="AC28" s="503"/>
      <c r="AD28" s="504"/>
    </row>
    <row r="29" spans="1:30" ht="27" customHeight="1">
      <c r="A29" s="496"/>
      <c r="B29" s="499"/>
      <c r="C29" s="500"/>
      <c r="D29" s="220" t="s">
        <v>39</v>
      </c>
      <c r="E29" s="220" t="s">
        <v>40</v>
      </c>
      <c r="F29" s="220" t="s">
        <v>41</v>
      </c>
      <c r="G29" s="220" t="s">
        <v>42</v>
      </c>
      <c r="H29" s="220" t="s">
        <v>43</v>
      </c>
      <c r="I29" s="220" t="s">
        <v>44</v>
      </c>
      <c r="J29" s="220" t="s">
        <v>45</v>
      </c>
      <c r="K29" s="220" t="s">
        <v>46</v>
      </c>
      <c r="L29" s="220" t="s">
        <v>47</v>
      </c>
      <c r="M29" s="220" t="s">
        <v>48</v>
      </c>
      <c r="N29" s="220" t="s">
        <v>49</v>
      </c>
      <c r="O29" s="220" t="s">
        <v>50</v>
      </c>
      <c r="P29" s="502"/>
      <c r="Q29" s="503"/>
      <c r="R29" s="503"/>
      <c r="S29" s="503"/>
      <c r="T29" s="503"/>
      <c r="U29" s="503"/>
      <c r="V29" s="503"/>
      <c r="W29" s="503"/>
      <c r="X29" s="503"/>
      <c r="Y29" s="503"/>
      <c r="Z29" s="503"/>
      <c r="AA29" s="503"/>
      <c r="AB29" s="503"/>
      <c r="AC29" s="503"/>
      <c r="AD29" s="504"/>
    </row>
    <row r="30" spans="1:30" ht="61.5" customHeight="1" thickBot="1">
      <c r="A30" s="219" t="str">
        <f>C17</f>
        <v>Ejecutar el 100%  las actividades programadas para una correcta gestión administrativa y organizacional</v>
      </c>
      <c r="B30" s="505" t="s">
        <v>412</v>
      </c>
      <c r="C30" s="506"/>
      <c r="D30" s="92" t="s">
        <v>412</v>
      </c>
      <c r="E30" s="92" t="s">
        <v>412</v>
      </c>
      <c r="F30" s="92" t="s">
        <v>412</v>
      </c>
      <c r="G30" s="92" t="s">
        <v>412</v>
      </c>
      <c r="H30" s="92" t="s">
        <v>412</v>
      </c>
      <c r="I30" s="92" t="s">
        <v>412</v>
      </c>
      <c r="J30" s="92" t="s">
        <v>412</v>
      </c>
      <c r="K30" s="92" t="s">
        <v>412</v>
      </c>
      <c r="L30" s="92" t="s">
        <v>412</v>
      </c>
      <c r="M30" s="92" t="s">
        <v>412</v>
      </c>
      <c r="N30" s="92" t="s">
        <v>412</v>
      </c>
      <c r="O30" s="92" t="s">
        <v>412</v>
      </c>
      <c r="P30" s="89">
        <f>SUM(D30:O30)</f>
        <v>0</v>
      </c>
      <c r="Q30" s="507"/>
      <c r="R30" s="507"/>
      <c r="S30" s="507"/>
      <c r="T30" s="507"/>
      <c r="U30" s="507"/>
      <c r="V30" s="507"/>
      <c r="W30" s="507"/>
      <c r="X30" s="507"/>
      <c r="Y30" s="507"/>
      <c r="Z30" s="507"/>
      <c r="AA30" s="507"/>
      <c r="AB30" s="507"/>
      <c r="AC30" s="507"/>
      <c r="AD30" s="508"/>
    </row>
    <row r="31" spans="1:30" ht="45" customHeight="1">
      <c r="A31" s="509" t="s">
        <v>293</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row>
    <row r="32" spans="1:41" ht="22.5" customHeight="1">
      <c r="A32" s="487" t="s">
        <v>191</v>
      </c>
      <c r="B32" s="503" t="s">
        <v>62</v>
      </c>
      <c r="C32" s="503" t="s">
        <v>6</v>
      </c>
      <c r="D32" s="503" t="s">
        <v>60</v>
      </c>
      <c r="E32" s="503"/>
      <c r="F32" s="503"/>
      <c r="G32" s="503"/>
      <c r="H32" s="503"/>
      <c r="I32" s="503"/>
      <c r="J32" s="503"/>
      <c r="K32" s="503"/>
      <c r="L32" s="503"/>
      <c r="M32" s="503"/>
      <c r="N32" s="503"/>
      <c r="O32" s="503"/>
      <c r="P32" s="503"/>
      <c r="Q32" s="503" t="s">
        <v>85</v>
      </c>
      <c r="R32" s="503"/>
      <c r="S32" s="503"/>
      <c r="T32" s="503"/>
      <c r="U32" s="503"/>
      <c r="V32" s="503"/>
      <c r="W32" s="503"/>
      <c r="X32" s="503"/>
      <c r="Y32" s="503"/>
      <c r="Z32" s="503"/>
      <c r="AA32" s="503"/>
      <c r="AB32" s="503"/>
      <c r="AC32" s="503"/>
      <c r="AD32" s="504"/>
      <c r="AG32" s="90"/>
      <c r="AH32" s="90"/>
      <c r="AI32" s="90"/>
      <c r="AJ32" s="90"/>
      <c r="AK32" s="90"/>
      <c r="AL32" s="90"/>
      <c r="AM32" s="90"/>
      <c r="AN32" s="90"/>
      <c r="AO32" s="90"/>
    </row>
    <row r="33" spans="1:41" ht="22.5" customHeight="1">
      <c r="A33" s="487"/>
      <c r="B33" s="503"/>
      <c r="C33" s="512"/>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499" t="s">
        <v>80</v>
      </c>
      <c r="R33" s="513"/>
      <c r="S33" s="513"/>
      <c r="T33" s="513"/>
      <c r="U33" s="513"/>
      <c r="V33" s="500"/>
      <c r="W33" s="499" t="s">
        <v>81</v>
      </c>
      <c r="X33" s="513"/>
      <c r="Y33" s="513"/>
      <c r="Z33" s="500"/>
      <c r="AA33" s="499" t="s">
        <v>82</v>
      </c>
      <c r="AB33" s="513"/>
      <c r="AC33" s="513"/>
      <c r="AD33" s="514"/>
      <c r="AG33" s="90"/>
      <c r="AH33" s="90"/>
      <c r="AI33" s="90"/>
      <c r="AJ33" s="90"/>
      <c r="AK33" s="90"/>
      <c r="AL33" s="90"/>
      <c r="AM33" s="90"/>
      <c r="AN33" s="90"/>
      <c r="AO33" s="90"/>
    </row>
    <row r="34" spans="1:41" ht="54" customHeight="1">
      <c r="A34" s="515" t="str">
        <f>A30</f>
        <v>Ejecutar el 100%  las actividades programadas para una correcta gestión administrativa y organizacional</v>
      </c>
      <c r="B34" s="595">
        <f>+AC17</f>
        <v>0.58</v>
      </c>
      <c r="C34" s="93" t="s">
        <v>9</v>
      </c>
      <c r="D34" s="178">
        <f>+(D38*($B$38/$B$34))+(D40*($B$40/$B$34))+(D42*($B$42/$B$34))+(D44*($B$44/$B$34))+(D46*($B$46/$B$34))</f>
        <v>0.162</v>
      </c>
      <c r="E34" s="178">
        <f aca="true" t="shared" si="0" ref="E34:O34">+(E38*($B$38/$B$34))+(E40*($B$40/$B$34))+(E42*($B$42/$B$34))+(E44*($B$44/$B$34))+(E46*($B$46/$B$34))</f>
        <v>0.058</v>
      </c>
      <c r="F34" s="178">
        <f t="shared" si="0"/>
        <v>0.07800000000000001</v>
      </c>
      <c r="G34" s="178">
        <f t="shared" si="0"/>
        <v>0.082</v>
      </c>
      <c r="H34" s="178">
        <f t="shared" si="0"/>
        <v>0.082</v>
      </c>
      <c r="I34" s="178">
        <f t="shared" si="0"/>
        <v>0.07800000000000001</v>
      </c>
      <c r="J34" s="178">
        <f t="shared" si="0"/>
        <v>0.07800000000000001</v>
      </c>
      <c r="K34" s="178">
        <f>+(K38*($B$38/$B$34))+(K40*($B$40/$B$34))+(K42*($B$42/$B$34))+(K44*($B$44/$B$34))+(K46*($B$46/$B$34))</f>
        <v>0.07600000000000001</v>
      </c>
      <c r="L34" s="178">
        <f t="shared" si="0"/>
        <v>0.07600000000000001</v>
      </c>
      <c r="M34" s="178">
        <f t="shared" si="0"/>
        <v>0.082</v>
      </c>
      <c r="N34" s="178">
        <f t="shared" si="0"/>
        <v>0.084</v>
      </c>
      <c r="O34" s="178">
        <f t="shared" si="0"/>
        <v>0.064</v>
      </c>
      <c r="P34" s="178">
        <f>SUM(D34:O34)</f>
        <v>1.0000000000000002</v>
      </c>
      <c r="Q34" s="597" t="s">
        <v>867</v>
      </c>
      <c r="R34" s="598"/>
      <c r="S34" s="598"/>
      <c r="T34" s="598"/>
      <c r="U34" s="598"/>
      <c r="V34" s="599"/>
      <c r="W34" s="603"/>
      <c r="X34" s="604"/>
      <c r="Y34" s="604"/>
      <c r="Z34" s="605"/>
      <c r="AA34" s="597" t="s">
        <v>801</v>
      </c>
      <c r="AB34" s="598"/>
      <c r="AC34" s="598"/>
      <c r="AD34" s="609"/>
      <c r="AG34" s="90"/>
      <c r="AH34" s="90"/>
      <c r="AI34" s="90"/>
      <c r="AJ34" s="90"/>
      <c r="AK34" s="90"/>
      <c r="AL34" s="90"/>
      <c r="AM34" s="90"/>
      <c r="AN34" s="90"/>
      <c r="AO34" s="90"/>
    </row>
    <row r="35" spans="1:41" ht="54" customHeight="1" thickBot="1">
      <c r="A35" s="516"/>
      <c r="B35" s="596"/>
      <c r="C35" s="94" t="s">
        <v>10</v>
      </c>
      <c r="D35" s="279">
        <f>+(D39*($B$38/$B$34))+(D41*($B$40/$B$34))+(D43*($B$42/$B$34))+(D45*($B$44/$B$34))+(D47*($B$46/$B$34))</f>
        <v>0.162</v>
      </c>
      <c r="E35" s="279">
        <f>+(E39*($B$38/$B$34))+(E41*($B$40/$B$34))+(E43*($B$42/$B$34))+(E45*($B$44/$B$34))+(E47*($B$46/$B$34))</f>
        <v>0.058</v>
      </c>
      <c r="F35" s="279">
        <f>+(F39*($B$38/$B$34))+(F41*($B$40/$B$34))+(F43*($B$42/$B$34))+(F45*($B$44/$B$34))+(F47*($B$46/$B$34))</f>
        <v>0.07800000000000001</v>
      </c>
      <c r="G35" s="279">
        <f>+(G39*($B$38/$B$34))+(G41*($B$40/$B$34))+(G43*($B$42/$B$34))+(G45*($B$44/$B$34))+(G47*($B$46/$B$34))</f>
        <v>0.082</v>
      </c>
      <c r="H35" s="96"/>
      <c r="I35" s="96"/>
      <c r="J35" s="96"/>
      <c r="K35" s="96"/>
      <c r="L35" s="96"/>
      <c r="M35" s="96"/>
      <c r="N35" s="96"/>
      <c r="O35" s="96"/>
      <c r="P35" s="179">
        <f>SUM(D35:O35)</f>
        <v>0.38000000000000006</v>
      </c>
      <c r="Q35" s="600"/>
      <c r="R35" s="601"/>
      <c r="S35" s="601"/>
      <c r="T35" s="601"/>
      <c r="U35" s="601"/>
      <c r="V35" s="602"/>
      <c r="W35" s="606"/>
      <c r="X35" s="607"/>
      <c r="Y35" s="607"/>
      <c r="Z35" s="608"/>
      <c r="AA35" s="600"/>
      <c r="AB35" s="601"/>
      <c r="AC35" s="601"/>
      <c r="AD35" s="610"/>
      <c r="AE35" s="50"/>
      <c r="AF35" s="97"/>
      <c r="AG35" s="90"/>
      <c r="AH35" s="90"/>
      <c r="AI35" s="90"/>
      <c r="AJ35" s="90"/>
      <c r="AK35" s="90"/>
      <c r="AL35" s="90"/>
      <c r="AM35" s="90"/>
      <c r="AN35" s="90"/>
      <c r="AO35" s="90"/>
    </row>
    <row r="36" spans="1:41" ht="25.5" customHeight="1">
      <c r="A36" s="485" t="s">
        <v>192</v>
      </c>
      <c r="B36" s="537" t="s">
        <v>61</v>
      </c>
      <c r="C36" s="539" t="s">
        <v>11</v>
      </c>
      <c r="D36" s="539"/>
      <c r="E36" s="539"/>
      <c r="F36" s="539"/>
      <c r="G36" s="539"/>
      <c r="H36" s="539"/>
      <c r="I36" s="539"/>
      <c r="J36" s="539"/>
      <c r="K36" s="539"/>
      <c r="L36" s="539"/>
      <c r="M36" s="539"/>
      <c r="N36" s="539"/>
      <c r="O36" s="539"/>
      <c r="P36" s="539"/>
      <c r="Q36" s="486" t="s">
        <v>78</v>
      </c>
      <c r="R36" s="540"/>
      <c r="S36" s="540"/>
      <c r="T36" s="540"/>
      <c r="U36" s="540"/>
      <c r="V36" s="540"/>
      <c r="W36" s="540"/>
      <c r="X36" s="540"/>
      <c r="Y36" s="540"/>
      <c r="Z36" s="540"/>
      <c r="AA36" s="540"/>
      <c r="AB36" s="540"/>
      <c r="AC36" s="540"/>
      <c r="AD36" s="541"/>
      <c r="AG36" s="90"/>
      <c r="AH36" s="90"/>
      <c r="AI36" s="90"/>
      <c r="AJ36" s="90"/>
      <c r="AK36" s="90"/>
      <c r="AL36" s="90"/>
      <c r="AM36" s="90"/>
      <c r="AN36" s="90"/>
      <c r="AO36" s="90"/>
    </row>
    <row r="37" spans="1:41" ht="25.5" customHeight="1">
      <c r="A37" s="487"/>
      <c r="B37" s="538"/>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488" t="s">
        <v>83</v>
      </c>
      <c r="R37" s="501"/>
      <c r="S37" s="501"/>
      <c r="T37" s="501"/>
      <c r="U37" s="501"/>
      <c r="V37" s="501"/>
      <c r="W37" s="501"/>
      <c r="X37" s="501"/>
      <c r="Y37" s="501"/>
      <c r="Z37" s="501"/>
      <c r="AA37" s="501"/>
      <c r="AB37" s="501"/>
      <c r="AC37" s="501"/>
      <c r="AD37" s="542"/>
      <c r="AG37" s="98"/>
      <c r="AH37" s="98"/>
      <c r="AI37" s="98"/>
      <c r="AJ37" s="98"/>
      <c r="AK37" s="98"/>
      <c r="AL37" s="98"/>
      <c r="AM37" s="98"/>
      <c r="AN37" s="98"/>
      <c r="AO37" s="98"/>
    </row>
    <row r="38" spans="1:41" ht="54" customHeight="1">
      <c r="A38" s="592" t="s">
        <v>421</v>
      </c>
      <c r="B38" s="594">
        <v>0.11599999999999999</v>
      </c>
      <c r="C38" s="93" t="s">
        <v>9</v>
      </c>
      <c r="D38" s="99">
        <v>0.12</v>
      </c>
      <c r="E38" s="99">
        <v>0.08</v>
      </c>
      <c r="F38" s="99">
        <v>0.08</v>
      </c>
      <c r="G38" s="99">
        <v>0.08</v>
      </c>
      <c r="H38" s="99">
        <v>0.08</v>
      </c>
      <c r="I38" s="99">
        <v>0.08</v>
      </c>
      <c r="J38" s="99">
        <v>0.08</v>
      </c>
      <c r="K38" s="99">
        <v>0.08</v>
      </c>
      <c r="L38" s="99">
        <v>0.08</v>
      </c>
      <c r="M38" s="99">
        <v>0.08</v>
      </c>
      <c r="N38" s="99">
        <v>0.08</v>
      </c>
      <c r="O38" s="99">
        <v>0.08</v>
      </c>
      <c r="P38" s="100">
        <f aca="true" t="shared" si="1" ref="P38:P47">SUM(D38:O38)</f>
        <v>0.9999999999999998</v>
      </c>
      <c r="Q38" s="581" t="s">
        <v>798</v>
      </c>
      <c r="R38" s="582"/>
      <c r="S38" s="582"/>
      <c r="T38" s="582"/>
      <c r="U38" s="582"/>
      <c r="V38" s="582"/>
      <c r="W38" s="582"/>
      <c r="X38" s="582"/>
      <c r="Y38" s="582"/>
      <c r="Z38" s="582"/>
      <c r="AA38" s="582"/>
      <c r="AB38" s="582"/>
      <c r="AC38" s="582"/>
      <c r="AD38" s="583"/>
      <c r="AE38" s="101"/>
      <c r="AG38" s="102"/>
      <c r="AH38" s="102"/>
      <c r="AI38" s="102"/>
      <c r="AJ38" s="102"/>
      <c r="AK38" s="102"/>
      <c r="AL38" s="102"/>
      <c r="AM38" s="102"/>
      <c r="AN38" s="102"/>
      <c r="AO38" s="102"/>
    </row>
    <row r="39" spans="1:31" ht="54" customHeight="1">
      <c r="A39" s="593"/>
      <c r="B39" s="574"/>
      <c r="C39" s="103" t="s">
        <v>10</v>
      </c>
      <c r="D39" s="104">
        <v>0.12</v>
      </c>
      <c r="E39" s="104">
        <v>0.08</v>
      </c>
      <c r="F39" s="104">
        <v>0.08</v>
      </c>
      <c r="G39" s="104">
        <v>0.08</v>
      </c>
      <c r="H39" s="104"/>
      <c r="I39" s="104"/>
      <c r="J39" s="104"/>
      <c r="K39" s="104"/>
      <c r="L39" s="104"/>
      <c r="M39" s="104"/>
      <c r="N39" s="104"/>
      <c r="O39" s="104"/>
      <c r="P39" s="105">
        <f t="shared" si="1"/>
        <v>0.36000000000000004</v>
      </c>
      <c r="Q39" s="584"/>
      <c r="R39" s="585"/>
      <c r="S39" s="585"/>
      <c r="T39" s="585"/>
      <c r="U39" s="585"/>
      <c r="V39" s="585"/>
      <c r="W39" s="585"/>
      <c r="X39" s="585"/>
      <c r="Y39" s="585"/>
      <c r="Z39" s="585"/>
      <c r="AA39" s="585"/>
      <c r="AB39" s="585"/>
      <c r="AC39" s="585"/>
      <c r="AD39" s="586"/>
      <c r="AE39" s="101"/>
    </row>
    <row r="40" spans="1:31" ht="54" customHeight="1">
      <c r="A40" s="562" t="s">
        <v>422</v>
      </c>
      <c r="B40" s="564">
        <v>0.11599999999999999</v>
      </c>
      <c r="C40" s="106" t="s">
        <v>9</v>
      </c>
      <c r="D40" s="225">
        <v>0.6</v>
      </c>
      <c r="E40" s="225">
        <v>0.05</v>
      </c>
      <c r="F40" s="225">
        <v>0.05</v>
      </c>
      <c r="G40" s="225">
        <v>0.05</v>
      </c>
      <c r="H40" s="225">
        <v>0.05</v>
      </c>
      <c r="I40" s="225">
        <v>0.02</v>
      </c>
      <c r="J40" s="225">
        <v>0.02</v>
      </c>
      <c r="K40" s="225">
        <v>0.01</v>
      </c>
      <c r="L40" s="225">
        <v>0.01</v>
      </c>
      <c r="M40" s="225">
        <v>0.04</v>
      </c>
      <c r="N40" s="225">
        <v>0.05</v>
      </c>
      <c r="O40" s="225">
        <v>0.05</v>
      </c>
      <c r="P40" s="105">
        <f t="shared" si="1"/>
        <v>1.0000000000000002</v>
      </c>
      <c r="Q40" s="581" t="s">
        <v>799</v>
      </c>
      <c r="R40" s="582"/>
      <c r="S40" s="582"/>
      <c r="T40" s="582"/>
      <c r="U40" s="582"/>
      <c r="V40" s="582"/>
      <c r="W40" s="582"/>
      <c r="X40" s="582"/>
      <c r="Y40" s="582"/>
      <c r="Z40" s="582"/>
      <c r="AA40" s="582"/>
      <c r="AB40" s="582"/>
      <c r="AC40" s="582"/>
      <c r="AD40" s="583"/>
      <c r="AE40" s="101"/>
    </row>
    <row r="41" spans="1:31" ht="54" customHeight="1">
      <c r="A41" s="562"/>
      <c r="B41" s="574"/>
      <c r="C41" s="103" t="s">
        <v>10</v>
      </c>
      <c r="D41" s="104">
        <v>0.6</v>
      </c>
      <c r="E41" s="104">
        <v>0.05</v>
      </c>
      <c r="F41" s="104">
        <v>0.05</v>
      </c>
      <c r="G41" s="104">
        <v>0.05</v>
      </c>
      <c r="H41" s="104"/>
      <c r="I41" s="104"/>
      <c r="J41" s="104"/>
      <c r="K41" s="104"/>
      <c r="L41" s="108"/>
      <c r="M41" s="108"/>
      <c r="N41" s="108"/>
      <c r="O41" s="108"/>
      <c r="P41" s="105">
        <f t="shared" si="1"/>
        <v>0.7500000000000001</v>
      </c>
      <c r="Q41" s="584"/>
      <c r="R41" s="585"/>
      <c r="S41" s="585"/>
      <c r="T41" s="585"/>
      <c r="U41" s="585"/>
      <c r="V41" s="585"/>
      <c r="W41" s="585"/>
      <c r="X41" s="585"/>
      <c r="Y41" s="585"/>
      <c r="Z41" s="585"/>
      <c r="AA41" s="585"/>
      <c r="AB41" s="585"/>
      <c r="AC41" s="585"/>
      <c r="AD41" s="586"/>
      <c r="AE41" s="101"/>
    </row>
    <row r="42" spans="1:31" ht="54" customHeight="1">
      <c r="A42" s="572" t="s">
        <v>423</v>
      </c>
      <c r="B42" s="564">
        <v>0.11599999999999999</v>
      </c>
      <c r="C42" s="106" t="s">
        <v>9</v>
      </c>
      <c r="D42" s="226">
        <v>0.02</v>
      </c>
      <c r="E42" s="226">
        <v>0.03</v>
      </c>
      <c r="F42" s="226">
        <v>0.1</v>
      </c>
      <c r="G42" s="226">
        <v>0.1</v>
      </c>
      <c r="H42" s="226">
        <v>0.1</v>
      </c>
      <c r="I42" s="226">
        <v>0.1</v>
      </c>
      <c r="J42" s="226">
        <v>0.1</v>
      </c>
      <c r="K42" s="226">
        <v>0.1</v>
      </c>
      <c r="L42" s="226">
        <v>0.1</v>
      </c>
      <c r="M42" s="226">
        <v>0.1</v>
      </c>
      <c r="N42" s="226">
        <v>0.1</v>
      </c>
      <c r="O42" s="226">
        <v>0.05</v>
      </c>
      <c r="P42" s="105">
        <f>SUM(D42:O42)</f>
        <v>0.9999999999999999</v>
      </c>
      <c r="Q42" s="575" t="s">
        <v>868</v>
      </c>
      <c r="R42" s="576"/>
      <c r="S42" s="576"/>
      <c r="T42" s="576"/>
      <c r="U42" s="576"/>
      <c r="V42" s="576"/>
      <c r="W42" s="576"/>
      <c r="X42" s="576"/>
      <c r="Y42" s="576"/>
      <c r="Z42" s="576"/>
      <c r="AA42" s="576"/>
      <c r="AB42" s="576"/>
      <c r="AC42" s="576"/>
      <c r="AD42" s="577"/>
      <c r="AE42" s="101"/>
    </row>
    <row r="43" spans="1:31" ht="54" customHeight="1">
      <c r="A43" s="573"/>
      <c r="B43" s="574"/>
      <c r="C43" s="103" t="s">
        <v>10</v>
      </c>
      <c r="D43" s="104">
        <v>0.02</v>
      </c>
      <c r="E43" s="104">
        <v>0.03</v>
      </c>
      <c r="F43" s="104">
        <v>0.1</v>
      </c>
      <c r="G43" s="109">
        <v>0.1</v>
      </c>
      <c r="H43" s="104"/>
      <c r="I43" s="104"/>
      <c r="J43" s="104"/>
      <c r="K43" s="104"/>
      <c r="L43" s="108"/>
      <c r="M43" s="108"/>
      <c r="N43" s="108"/>
      <c r="O43" s="108"/>
      <c r="P43" s="105">
        <f>SUM(D43:O43)</f>
        <v>0.25</v>
      </c>
      <c r="Q43" s="578"/>
      <c r="R43" s="579"/>
      <c r="S43" s="579"/>
      <c r="T43" s="579"/>
      <c r="U43" s="579"/>
      <c r="V43" s="579"/>
      <c r="W43" s="579"/>
      <c r="X43" s="579"/>
      <c r="Y43" s="579"/>
      <c r="Z43" s="579"/>
      <c r="AA43" s="579"/>
      <c r="AB43" s="579"/>
      <c r="AC43" s="579"/>
      <c r="AD43" s="580"/>
      <c r="AE43" s="101"/>
    </row>
    <row r="44" spans="1:31" ht="54" customHeight="1">
      <c r="A44" s="587" t="s">
        <v>424</v>
      </c>
      <c r="B44" s="564">
        <v>0.11599999999999999</v>
      </c>
      <c r="C44" s="106" t="s">
        <v>9</v>
      </c>
      <c r="D44" s="226">
        <v>0.05</v>
      </c>
      <c r="E44" s="226">
        <v>0.05</v>
      </c>
      <c r="F44" s="226">
        <v>0.07</v>
      </c>
      <c r="G44" s="226">
        <v>0.09</v>
      </c>
      <c r="H44" s="226">
        <v>0.09</v>
      </c>
      <c r="I44" s="226">
        <v>0.1</v>
      </c>
      <c r="J44" s="226">
        <v>0.1</v>
      </c>
      <c r="K44" s="226">
        <v>0.1</v>
      </c>
      <c r="L44" s="226">
        <v>0.1</v>
      </c>
      <c r="M44" s="226">
        <v>0.1</v>
      </c>
      <c r="N44" s="226">
        <v>0.1</v>
      </c>
      <c r="O44" s="226">
        <v>0.05</v>
      </c>
      <c r="P44" s="105">
        <f t="shared" si="1"/>
        <v>0.9999999999999999</v>
      </c>
      <c r="Q44" s="581" t="s">
        <v>800</v>
      </c>
      <c r="R44" s="582"/>
      <c r="S44" s="582"/>
      <c r="T44" s="582"/>
      <c r="U44" s="582"/>
      <c r="V44" s="582"/>
      <c r="W44" s="582"/>
      <c r="X44" s="582"/>
      <c r="Y44" s="582"/>
      <c r="Z44" s="582"/>
      <c r="AA44" s="582"/>
      <c r="AB44" s="582"/>
      <c r="AC44" s="582"/>
      <c r="AD44" s="583"/>
      <c r="AE44" s="101"/>
    </row>
    <row r="45" spans="1:31" ht="54" customHeight="1">
      <c r="A45" s="588"/>
      <c r="B45" s="574"/>
      <c r="C45" s="103" t="s">
        <v>10</v>
      </c>
      <c r="D45" s="104">
        <v>0.05</v>
      </c>
      <c r="E45" s="104">
        <v>0.05</v>
      </c>
      <c r="F45" s="104">
        <v>0.07</v>
      </c>
      <c r="G45" s="109">
        <v>0.09</v>
      </c>
      <c r="H45" s="104"/>
      <c r="I45" s="104"/>
      <c r="J45" s="104"/>
      <c r="K45" s="104"/>
      <c r="L45" s="108"/>
      <c r="M45" s="108"/>
      <c r="N45" s="108"/>
      <c r="O45" s="108"/>
      <c r="P45" s="105">
        <f t="shared" si="1"/>
        <v>0.26</v>
      </c>
      <c r="Q45" s="589"/>
      <c r="R45" s="590"/>
      <c r="S45" s="590"/>
      <c r="T45" s="590"/>
      <c r="U45" s="590"/>
      <c r="V45" s="590"/>
      <c r="W45" s="590"/>
      <c r="X45" s="590"/>
      <c r="Y45" s="590"/>
      <c r="Z45" s="590"/>
      <c r="AA45" s="590"/>
      <c r="AB45" s="590"/>
      <c r="AC45" s="590"/>
      <c r="AD45" s="591"/>
      <c r="AE45" s="101"/>
    </row>
    <row r="46" spans="1:31" ht="54" customHeight="1">
      <c r="A46" s="562" t="s">
        <v>425</v>
      </c>
      <c r="B46" s="564">
        <v>0.11599999999999999</v>
      </c>
      <c r="C46" s="106" t="s">
        <v>9</v>
      </c>
      <c r="D46" s="226">
        <v>0.02</v>
      </c>
      <c r="E46" s="226">
        <v>0.08</v>
      </c>
      <c r="F46" s="226">
        <v>0.09</v>
      </c>
      <c r="G46" s="226">
        <v>0.09</v>
      </c>
      <c r="H46" s="226">
        <v>0.09</v>
      </c>
      <c r="I46" s="226">
        <v>0.09</v>
      </c>
      <c r="J46" s="226">
        <v>0.09</v>
      </c>
      <c r="K46" s="226">
        <v>0.09</v>
      </c>
      <c r="L46" s="226">
        <v>0.09</v>
      </c>
      <c r="M46" s="226">
        <v>0.09</v>
      </c>
      <c r="N46" s="226">
        <v>0.09</v>
      </c>
      <c r="O46" s="226">
        <v>0.09</v>
      </c>
      <c r="P46" s="105">
        <f t="shared" si="1"/>
        <v>0.9999999999999998</v>
      </c>
      <c r="Q46" s="566" t="s">
        <v>854</v>
      </c>
      <c r="R46" s="567"/>
      <c r="S46" s="567"/>
      <c r="T46" s="567"/>
      <c r="U46" s="567"/>
      <c r="V46" s="567"/>
      <c r="W46" s="567"/>
      <c r="X46" s="567"/>
      <c r="Y46" s="567"/>
      <c r="Z46" s="567"/>
      <c r="AA46" s="567"/>
      <c r="AB46" s="567"/>
      <c r="AC46" s="567"/>
      <c r="AD46" s="568"/>
      <c r="AE46" s="101"/>
    </row>
    <row r="47" spans="1:31" ht="54" customHeight="1" thickBot="1">
      <c r="A47" s="563"/>
      <c r="B47" s="565"/>
      <c r="C47" s="94" t="s">
        <v>10</v>
      </c>
      <c r="D47" s="110">
        <v>0.02</v>
      </c>
      <c r="E47" s="110">
        <v>0.08</v>
      </c>
      <c r="F47" s="110">
        <v>0.09</v>
      </c>
      <c r="G47" s="110">
        <v>0.09</v>
      </c>
      <c r="H47" s="110"/>
      <c r="I47" s="110"/>
      <c r="J47" s="110"/>
      <c r="K47" s="110"/>
      <c r="L47" s="111"/>
      <c r="M47" s="111"/>
      <c r="N47" s="111"/>
      <c r="O47" s="111"/>
      <c r="P47" s="112">
        <f t="shared" si="1"/>
        <v>0.28</v>
      </c>
      <c r="Q47" s="569"/>
      <c r="R47" s="570"/>
      <c r="S47" s="570"/>
      <c r="T47" s="570"/>
      <c r="U47" s="570"/>
      <c r="V47" s="570"/>
      <c r="W47" s="570"/>
      <c r="X47" s="570"/>
      <c r="Y47" s="570"/>
      <c r="Z47" s="570"/>
      <c r="AA47" s="570"/>
      <c r="AB47" s="570"/>
      <c r="AC47" s="570"/>
      <c r="AD47" s="571"/>
      <c r="AE47" s="101"/>
    </row>
    <row r="48" ht="15">
      <c r="A48" s="52" t="s">
        <v>295</v>
      </c>
    </row>
  </sheetData>
  <sheetProtection/>
  <mergeCells count="83">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4:A45"/>
    <mergeCell ref="B44:B45"/>
    <mergeCell ref="Q44:AD45"/>
    <mergeCell ref="A46:A47"/>
    <mergeCell ref="B46:B47"/>
    <mergeCell ref="Q46:AD47"/>
    <mergeCell ref="A42:A43"/>
    <mergeCell ref="B42:B43"/>
    <mergeCell ref="Q42:AD43"/>
  </mergeCells>
  <dataValidations count="3">
    <dataValidation type="textLength" operator="lessThanOrEqual" allowBlank="1" showInputMessage="1" showErrorMessage="1" errorTitle="Máximo 2.000 caracteres" error="Máximo 2.000 caracteres" sqref="R38:AD45 Q34 W34 AA34 Q38:Q46">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 2'!$C$21:$N$21</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4.xml><?xml version="1.0" encoding="utf-8"?>
<worksheet xmlns="http://schemas.openxmlformats.org/spreadsheetml/2006/main" xmlns:r="http://schemas.openxmlformats.org/officeDocument/2006/relationships">
  <sheetPr>
    <tabColor theme="9"/>
    <pageSetUpPr fitToPage="1"/>
  </sheetPr>
  <dimension ref="A1:AO44"/>
  <sheetViews>
    <sheetView showGridLines="0" zoomScale="94" zoomScaleNormal="94" workbookViewId="0" topLeftCell="U2">
      <selection activeCell="A1" sqref="A1:AD43"/>
    </sheetView>
  </sheetViews>
  <sheetFormatPr defaultColWidth="11.42187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6"/>
      <c r="Z1" s="406"/>
      <c r="AA1" s="407"/>
      <c r="AB1" s="408" t="s">
        <v>18</v>
      </c>
      <c r="AC1" s="409"/>
      <c r="AD1" s="410"/>
    </row>
    <row r="2" spans="1:30"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2"/>
      <c r="Z2" s="412"/>
      <c r="AA2" s="413"/>
      <c r="AB2" s="414" t="s">
        <v>405</v>
      </c>
      <c r="AC2" s="415"/>
      <c r="AD2" s="416"/>
    </row>
    <row r="3" spans="1:30"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414" t="s">
        <v>404</v>
      </c>
      <c r="AC3" s="415"/>
      <c r="AD3" s="416"/>
    </row>
    <row r="4" spans="1:30" ht="21.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433" t="s">
        <v>176</v>
      </c>
      <c r="AC4" s="434"/>
      <c r="AD4" s="43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5" t="s">
        <v>294</v>
      </c>
      <c r="B7" s="446"/>
      <c r="C7" s="451" t="s">
        <v>42</v>
      </c>
      <c r="D7" s="394" t="s">
        <v>71</v>
      </c>
      <c r="E7" s="454"/>
      <c r="F7" s="454"/>
      <c r="G7" s="454"/>
      <c r="H7" s="395"/>
      <c r="I7" s="388">
        <v>44687</v>
      </c>
      <c r="J7" s="389"/>
      <c r="K7" s="394" t="s">
        <v>67</v>
      </c>
      <c r="L7" s="395"/>
      <c r="M7" s="400" t="s">
        <v>70</v>
      </c>
      <c r="N7" s="401"/>
      <c r="O7" s="423"/>
      <c r="P7" s="424"/>
      <c r="Q7" s="56"/>
      <c r="R7" s="56"/>
      <c r="S7" s="56"/>
      <c r="T7" s="56"/>
      <c r="U7" s="56"/>
      <c r="V7" s="56"/>
      <c r="W7" s="56"/>
      <c r="X7" s="56"/>
      <c r="Y7" s="56"/>
      <c r="Z7" s="57"/>
      <c r="AA7" s="56"/>
      <c r="AB7" s="56"/>
      <c r="AC7" s="62"/>
      <c r="AD7" s="63"/>
    </row>
    <row r="8" spans="1:30" ht="15">
      <c r="A8" s="447"/>
      <c r="B8" s="448"/>
      <c r="C8" s="452"/>
      <c r="D8" s="396"/>
      <c r="E8" s="455"/>
      <c r="F8" s="455"/>
      <c r="G8" s="455"/>
      <c r="H8" s="397"/>
      <c r="I8" s="390"/>
      <c r="J8" s="391"/>
      <c r="K8" s="396"/>
      <c r="L8" s="397"/>
      <c r="M8" s="425" t="s">
        <v>68</v>
      </c>
      <c r="N8" s="426"/>
      <c r="O8" s="427"/>
      <c r="P8" s="428"/>
      <c r="Q8" s="56"/>
      <c r="R8" s="56"/>
      <c r="S8" s="56"/>
      <c r="T8" s="56"/>
      <c r="U8" s="56"/>
      <c r="V8" s="56"/>
      <c r="W8" s="56"/>
      <c r="X8" s="56"/>
      <c r="Y8" s="56"/>
      <c r="Z8" s="57"/>
      <c r="AA8" s="56"/>
      <c r="AB8" s="56"/>
      <c r="AC8" s="62"/>
      <c r="AD8" s="63"/>
    </row>
    <row r="9" spans="1:30" ht="15.75" thickBot="1">
      <c r="A9" s="449"/>
      <c r="B9" s="450"/>
      <c r="C9" s="453"/>
      <c r="D9" s="398"/>
      <c r="E9" s="456"/>
      <c r="F9" s="456"/>
      <c r="G9" s="456"/>
      <c r="H9" s="399"/>
      <c r="I9" s="392"/>
      <c r="J9" s="393"/>
      <c r="K9" s="398"/>
      <c r="L9" s="399"/>
      <c r="M9" s="429" t="s">
        <v>69</v>
      </c>
      <c r="N9" s="430"/>
      <c r="O9" s="431" t="s">
        <v>637</v>
      </c>
      <c r="P9" s="432"/>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94" t="s">
        <v>0</v>
      </c>
      <c r="B11" s="395"/>
      <c r="C11" s="436" t="s">
        <v>413</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ht="15" customHeight="1">
      <c r="A12" s="396"/>
      <c r="B12" s="397"/>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row>
    <row r="13" spans="1:30" ht="15" customHeight="1" thickBot="1">
      <c r="A13" s="398"/>
      <c r="B13" s="399"/>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59" t="s">
        <v>414</v>
      </c>
      <c r="D15" s="460"/>
      <c r="E15" s="460"/>
      <c r="F15" s="460"/>
      <c r="G15" s="460"/>
      <c r="H15" s="460"/>
      <c r="I15" s="460"/>
      <c r="J15" s="460"/>
      <c r="K15" s="461"/>
      <c r="L15" s="462" t="s">
        <v>73</v>
      </c>
      <c r="M15" s="463"/>
      <c r="N15" s="463"/>
      <c r="O15" s="463"/>
      <c r="P15" s="463"/>
      <c r="Q15" s="464"/>
      <c r="R15" s="465" t="s">
        <v>416</v>
      </c>
      <c r="S15" s="466"/>
      <c r="T15" s="466"/>
      <c r="U15" s="466"/>
      <c r="V15" s="466"/>
      <c r="W15" s="466"/>
      <c r="X15" s="467"/>
      <c r="Y15" s="462" t="s">
        <v>72</v>
      </c>
      <c r="Z15" s="464"/>
      <c r="AA15" s="459" t="s">
        <v>418</v>
      </c>
      <c r="AB15" s="460"/>
      <c r="AC15" s="460"/>
      <c r="AD15" s="461"/>
    </row>
    <row r="16" spans="1:30" ht="9" customHeight="1" thickBot="1">
      <c r="A16" s="61"/>
      <c r="B16" s="5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75"/>
      <c r="AD16" s="76"/>
    </row>
    <row r="17" spans="1:30" s="78" customFormat="1" ht="37.5" customHeight="1" thickBot="1">
      <c r="A17" s="457" t="s">
        <v>79</v>
      </c>
      <c r="B17" s="458"/>
      <c r="C17" s="469" t="s">
        <v>419</v>
      </c>
      <c r="D17" s="470"/>
      <c r="E17" s="470"/>
      <c r="F17" s="470"/>
      <c r="G17" s="470"/>
      <c r="H17" s="470"/>
      <c r="I17" s="470"/>
      <c r="J17" s="470"/>
      <c r="K17" s="470"/>
      <c r="L17" s="470"/>
      <c r="M17" s="470"/>
      <c r="N17" s="470"/>
      <c r="O17" s="470"/>
      <c r="P17" s="470"/>
      <c r="Q17" s="471"/>
      <c r="R17" s="472" t="s">
        <v>378</v>
      </c>
      <c r="S17" s="473"/>
      <c r="T17" s="473"/>
      <c r="U17" s="473"/>
      <c r="V17" s="474"/>
      <c r="W17" s="475">
        <v>1</v>
      </c>
      <c r="X17" s="476"/>
      <c r="Y17" s="473" t="s">
        <v>15</v>
      </c>
      <c r="Z17" s="473"/>
      <c r="AA17" s="473"/>
      <c r="AB17" s="474"/>
      <c r="AC17" s="477">
        <v>0.12</v>
      </c>
      <c r="AD17" s="47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72" t="s">
        <v>1</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6"/>
      <c r="AF19" s="86"/>
    </row>
    <row r="20" spans="1:32" ht="31.5" customHeight="1" thickBot="1">
      <c r="A20" s="85"/>
      <c r="B20" s="62"/>
      <c r="C20" s="479" t="s">
        <v>380</v>
      </c>
      <c r="D20" s="480"/>
      <c r="E20" s="480"/>
      <c r="F20" s="480"/>
      <c r="G20" s="480"/>
      <c r="H20" s="480"/>
      <c r="I20" s="480"/>
      <c r="J20" s="480"/>
      <c r="K20" s="480"/>
      <c r="L20" s="480"/>
      <c r="M20" s="480"/>
      <c r="N20" s="480"/>
      <c r="O20" s="480"/>
      <c r="P20" s="481"/>
      <c r="Q20" s="482" t="s">
        <v>381</v>
      </c>
      <c r="R20" s="483"/>
      <c r="S20" s="483"/>
      <c r="T20" s="483"/>
      <c r="U20" s="483"/>
      <c r="V20" s="483"/>
      <c r="W20" s="483"/>
      <c r="X20" s="483"/>
      <c r="Y20" s="483"/>
      <c r="Z20" s="483"/>
      <c r="AA20" s="483"/>
      <c r="AB20" s="483"/>
      <c r="AC20" s="483"/>
      <c r="AD20" s="484"/>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386</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386</v>
      </c>
      <c r="AE21" s="4"/>
      <c r="AF21" s="4"/>
    </row>
    <row r="22" spans="1:33" ht="31.5" customHeight="1">
      <c r="A22" s="485" t="s">
        <v>382</v>
      </c>
      <c r="B22" s="486"/>
      <c r="C22" s="198"/>
      <c r="D22" s="196"/>
      <c r="E22" s="196"/>
      <c r="F22" s="196"/>
      <c r="G22" s="196"/>
      <c r="H22" s="196"/>
      <c r="I22" s="196"/>
      <c r="J22" s="196"/>
      <c r="K22" s="196"/>
      <c r="L22" s="196"/>
      <c r="M22" s="196"/>
      <c r="N22" s="196"/>
      <c r="O22" s="196">
        <f>SUM(C22:N22)</f>
        <v>0</v>
      </c>
      <c r="P22" s="199"/>
      <c r="Q22" s="198">
        <v>1373622666</v>
      </c>
      <c r="R22" s="196"/>
      <c r="S22" s="196"/>
      <c r="T22" s="196"/>
      <c r="U22" s="196"/>
      <c r="V22" s="196"/>
      <c r="W22" s="196"/>
      <c r="X22" s="196"/>
      <c r="Y22" s="196"/>
      <c r="Z22" s="196"/>
      <c r="AA22" s="196"/>
      <c r="AB22" s="196"/>
      <c r="AC22" s="196">
        <f>SUM(Q22:AB22)</f>
        <v>1373622666</v>
      </c>
      <c r="AD22" s="203"/>
      <c r="AE22" s="4"/>
      <c r="AF22" s="224"/>
      <c r="AG22" s="97"/>
    </row>
    <row r="23" spans="1:32" ht="31.5" customHeight="1">
      <c r="A23" s="487" t="s">
        <v>383</v>
      </c>
      <c r="B23" s="488"/>
      <c r="C23" s="193"/>
      <c r="D23" s="192"/>
      <c r="E23" s="192"/>
      <c r="F23" s="192"/>
      <c r="G23" s="192"/>
      <c r="H23" s="192"/>
      <c r="I23" s="192"/>
      <c r="J23" s="192"/>
      <c r="K23" s="192"/>
      <c r="L23" s="192"/>
      <c r="M23" s="192"/>
      <c r="N23" s="192"/>
      <c r="O23" s="192">
        <f>SUM(C23:N23)</f>
        <v>0</v>
      </c>
      <c r="P23" s="213" t="str">
        <f>_xlfn.IFERROR(O23/(SUMIF(C23:N23,"&gt;0",C22:N22))," ")</f>
        <v> </v>
      </c>
      <c r="Q23" s="193">
        <v>1373622666</v>
      </c>
      <c r="R23" s="239">
        <f>1373622666-Q23</f>
        <v>0</v>
      </c>
      <c r="S23" s="239">
        <v>-20101167</v>
      </c>
      <c r="T23" s="192">
        <f>+SPI!I6</f>
        <v>0</v>
      </c>
      <c r="U23" s="192"/>
      <c r="V23" s="192"/>
      <c r="W23" s="192"/>
      <c r="X23" s="192"/>
      <c r="Y23" s="192"/>
      <c r="Z23" s="192"/>
      <c r="AA23" s="192"/>
      <c r="AB23" s="192"/>
      <c r="AC23" s="192">
        <f>SUM(Q23:AB23)</f>
        <v>1353521499</v>
      </c>
      <c r="AD23" s="201">
        <f>AC23/(Q22+R22+S22+T22)</f>
        <v>0.9853663109254489</v>
      </c>
      <c r="AE23" s="4"/>
      <c r="AF23" s="4"/>
    </row>
    <row r="24" spans="1:32" ht="31.5" customHeight="1">
      <c r="A24" s="487" t="s">
        <v>384</v>
      </c>
      <c r="B24" s="488"/>
      <c r="C24" s="193"/>
      <c r="D24" s="192"/>
      <c r="E24" s="192"/>
      <c r="F24" s="192"/>
      <c r="G24" s="192"/>
      <c r="H24" s="192"/>
      <c r="I24" s="192"/>
      <c r="J24" s="192"/>
      <c r="K24" s="192"/>
      <c r="L24" s="192"/>
      <c r="M24" s="192"/>
      <c r="N24" s="192"/>
      <c r="O24" s="192">
        <f>SUM(C24:N24)</f>
        <v>0</v>
      </c>
      <c r="P24" s="197"/>
      <c r="Q24" s="193"/>
      <c r="R24" s="192">
        <v>94432666</v>
      </c>
      <c r="S24" s="192">
        <v>116290000</v>
      </c>
      <c r="T24" s="192">
        <v>116290000</v>
      </c>
      <c r="U24" s="192">
        <v>116290000</v>
      </c>
      <c r="V24" s="192">
        <v>116290000</v>
      </c>
      <c r="W24" s="192">
        <v>116290000</v>
      </c>
      <c r="X24" s="192">
        <v>116290000</v>
      </c>
      <c r="Y24" s="192">
        <v>116290000</v>
      </c>
      <c r="Z24" s="192">
        <v>116290000</v>
      </c>
      <c r="AA24" s="192">
        <v>116290000</v>
      </c>
      <c r="AB24" s="192">
        <v>232580000</v>
      </c>
      <c r="AC24" s="192">
        <f>SUM(Q24:AB24)</f>
        <v>1373622666</v>
      </c>
      <c r="AD24" s="201"/>
      <c r="AE24" s="4"/>
      <c r="AF24" s="4"/>
    </row>
    <row r="25" spans="1:32" ht="31.5" customHeight="1" thickBot="1">
      <c r="A25" s="489" t="s">
        <v>385</v>
      </c>
      <c r="B25" s="490"/>
      <c r="C25" s="194"/>
      <c r="D25" s="195"/>
      <c r="E25" s="315"/>
      <c r="F25" s="195"/>
      <c r="G25" s="195"/>
      <c r="H25" s="195"/>
      <c r="I25" s="195"/>
      <c r="J25" s="195"/>
      <c r="K25" s="195"/>
      <c r="L25" s="195"/>
      <c r="M25" s="195"/>
      <c r="N25" s="195"/>
      <c r="O25" s="195">
        <f>SUM(C25:N25)</f>
        <v>0</v>
      </c>
      <c r="P25" s="200" t="str">
        <f>_xlfn.IFERROR(O25/(SUMIF(C25:N25,"&gt;0",C24:N24))," ")</f>
        <v> </v>
      </c>
      <c r="Q25" s="194"/>
      <c r="R25" s="315">
        <v>74577632</v>
      </c>
      <c r="S25" s="315">
        <v>116290000</v>
      </c>
      <c r="T25" s="195">
        <f>+SPI!J6</f>
        <v>116290000</v>
      </c>
      <c r="U25" s="195"/>
      <c r="V25" s="195"/>
      <c r="W25" s="195"/>
      <c r="X25" s="195"/>
      <c r="Y25" s="195"/>
      <c r="Z25" s="195"/>
      <c r="AA25" s="195"/>
      <c r="AB25" s="195"/>
      <c r="AC25" s="195">
        <f>SUM(Q25:AB25)</f>
        <v>307157632</v>
      </c>
      <c r="AD25" s="202">
        <f>AC25/(Q24+R24+S24+T24)</f>
        <v>0.9392835933761661</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491" t="s">
        <v>76</v>
      </c>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4"/>
    </row>
    <row r="28" spans="1:30" ht="15" customHeight="1">
      <c r="A28" s="495" t="s">
        <v>190</v>
      </c>
      <c r="B28" s="497" t="s">
        <v>6</v>
      </c>
      <c r="C28" s="498"/>
      <c r="D28" s="488" t="s">
        <v>402</v>
      </c>
      <c r="E28" s="501"/>
      <c r="F28" s="501"/>
      <c r="G28" s="501"/>
      <c r="H28" s="501"/>
      <c r="I28" s="501"/>
      <c r="J28" s="501"/>
      <c r="K28" s="501"/>
      <c r="L28" s="501"/>
      <c r="M28" s="501"/>
      <c r="N28" s="501"/>
      <c r="O28" s="502"/>
      <c r="P28" s="503" t="s">
        <v>8</v>
      </c>
      <c r="Q28" s="503" t="s">
        <v>84</v>
      </c>
      <c r="R28" s="503"/>
      <c r="S28" s="503"/>
      <c r="T28" s="503"/>
      <c r="U28" s="503"/>
      <c r="V28" s="503"/>
      <c r="W28" s="503"/>
      <c r="X28" s="503"/>
      <c r="Y28" s="503"/>
      <c r="Z28" s="503"/>
      <c r="AA28" s="503"/>
      <c r="AB28" s="503"/>
      <c r="AC28" s="503"/>
      <c r="AD28" s="504"/>
    </row>
    <row r="29" spans="1:30" ht="27" customHeight="1">
      <c r="A29" s="496"/>
      <c r="B29" s="499"/>
      <c r="C29" s="500"/>
      <c r="D29" s="220" t="s">
        <v>39</v>
      </c>
      <c r="E29" s="220" t="s">
        <v>40</v>
      </c>
      <c r="F29" s="220" t="s">
        <v>41</v>
      </c>
      <c r="G29" s="220" t="s">
        <v>42</v>
      </c>
      <c r="H29" s="220" t="s">
        <v>43</v>
      </c>
      <c r="I29" s="220" t="s">
        <v>44</v>
      </c>
      <c r="J29" s="220" t="s">
        <v>45</v>
      </c>
      <c r="K29" s="220" t="s">
        <v>46</v>
      </c>
      <c r="L29" s="220" t="s">
        <v>47</v>
      </c>
      <c r="M29" s="220" t="s">
        <v>48</v>
      </c>
      <c r="N29" s="220" t="s">
        <v>49</v>
      </c>
      <c r="O29" s="220" t="s">
        <v>50</v>
      </c>
      <c r="P29" s="502"/>
      <c r="Q29" s="503"/>
      <c r="R29" s="503"/>
      <c r="S29" s="503"/>
      <c r="T29" s="503"/>
      <c r="U29" s="503"/>
      <c r="V29" s="503"/>
      <c r="W29" s="503"/>
      <c r="X29" s="503"/>
      <c r="Y29" s="503"/>
      <c r="Z29" s="503"/>
      <c r="AA29" s="503"/>
      <c r="AB29" s="503"/>
      <c r="AC29" s="503"/>
      <c r="AD29" s="504"/>
    </row>
    <row r="30" spans="1:30" ht="61.5" customHeight="1" thickBot="1">
      <c r="A30" s="219" t="str">
        <f>C17</f>
        <v>Soportar al 100% la implementación de las políticas del Modelo Integrado de Planeación y Gestión</v>
      </c>
      <c r="B30" s="505" t="s">
        <v>412</v>
      </c>
      <c r="C30" s="506"/>
      <c r="D30" s="92" t="s">
        <v>412</v>
      </c>
      <c r="E30" s="92" t="s">
        <v>412</v>
      </c>
      <c r="F30" s="92" t="s">
        <v>412</v>
      </c>
      <c r="G30" s="92" t="s">
        <v>412</v>
      </c>
      <c r="H30" s="92" t="s">
        <v>412</v>
      </c>
      <c r="I30" s="92" t="s">
        <v>412</v>
      </c>
      <c r="J30" s="92" t="s">
        <v>412</v>
      </c>
      <c r="K30" s="92" t="s">
        <v>412</v>
      </c>
      <c r="L30" s="92" t="s">
        <v>412</v>
      </c>
      <c r="M30" s="92" t="s">
        <v>412</v>
      </c>
      <c r="N30" s="92" t="s">
        <v>412</v>
      </c>
      <c r="O30" s="92" t="s">
        <v>412</v>
      </c>
      <c r="P30" s="89">
        <f>SUM(D30:O30)</f>
        <v>0</v>
      </c>
      <c r="Q30" s="507"/>
      <c r="R30" s="507"/>
      <c r="S30" s="507"/>
      <c r="T30" s="507"/>
      <c r="U30" s="507"/>
      <c r="V30" s="507"/>
      <c r="W30" s="507"/>
      <c r="X30" s="507"/>
      <c r="Y30" s="507"/>
      <c r="Z30" s="507"/>
      <c r="AA30" s="507"/>
      <c r="AB30" s="507"/>
      <c r="AC30" s="507"/>
      <c r="AD30" s="508"/>
    </row>
    <row r="31" spans="1:30" ht="45" customHeight="1">
      <c r="A31" s="509" t="s">
        <v>293</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row>
    <row r="32" spans="1:41" ht="22.5" customHeight="1">
      <c r="A32" s="487" t="s">
        <v>191</v>
      </c>
      <c r="B32" s="503" t="s">
        <v>62</v>
      </c>
      <c r="C32" s="503" t="s">
        <v>6</v>
      </c>
      <c r="D32" s="503" t="s">
        <v>60</v>
      </c>
      <c r="E32" s="503"/>
      <c r="F32" s="503"/>
      <c r="G32" s="503"/>
      <c r="H32" s="503"/>
      <c r="I32" s="503"/>
      <c r="J32" s="503"/>
      <c r="K32" s="503"/>
      <c r="L32" s="503"/>
      <c r="M32" s="503"/>
      <c r="N32" s="503"/>
      <c r="O32" s="503"/>
      <c r="P32" s="503"/>
      <c r="Q32" s="503" t="s">
        <v>85</v>
      </c>
      <c r="R32" s="503"/>
      <c r="S32" s="503"/>
      <c r="T32" s="503"/>
      <c r="U32" s="503"/>
      <c r="V32" s="503"/>
      <c r="W32" s="503"/>
      <c r="X32" s="503"/>
      <c r="Y32" s="503"/>
      <c r="Z32" s="503"/>
      <c r="AA32" s="503"/>
      <c r="AB32" s="503"/>
      <c r="AC32" s="503"/>
      <c r="AD32" s="504"/>
      <c r="AG32" s="90"/>
      <c r="AH32" s="90"/>
      <c r="AI32" s="90"/>
      <c r="AJ32" s="90"/>
      <c r="AK32" s="90"/>
      <c r="AL32" s="90"/>
      <c r="AM32" s="90"/>
      <c r="AN32" s="90"/>
      <c r="AO32" s="90"/>
    </row>
    <row r="33" spans="1:41" ht="22.5" customHeight="1">
      <c r="A33" s="487"/>
      <c r="B33" s="503"/>
      <c r="C33" s="512"/>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499" t="s">
        <v>80</v>
      </c>
      <c r="R33" s="513"/>
      <c r="S33" s="513"/>
      <c r="T33" s="513"/>
      <c r="U33" s="513"/>
      <c r="V33" s="500"/>
      <c r="W33" s="499" t="s">
        <v>81</v>
      </c>
      <c r="X33" s="513"/>
      <c r="Y33" s="513"/>
      <c r="Z33" s="500"/>
      <c r="AA33" s="499" t="s">
        <v>82</v>
      </c>
      <c r="AB33" s="513"/>
      <c r="AC33" s="513"/>
      <c r="AD33" s="514"/>
      <c r="AG33" s="90"/>
      <c r="AH33" s="90"/>
      <c r="AI33" s="90"/>
      <c r="AJ33" s="90"/>
      <c r="AK33" s="90"/>
      <c r="AL33" s="90"/>
      <c r="AM33" s="90"/>
      <c r="AN33" s="90"/>
      <c r="AO33" s="90"/>
    </row>
    <row r="34" spans="1:41" ht="48.75" customHeight="1">
      <c r="A34" s="515" t="str">
        <f>A30</f>
        <v>Soportar al 100% la implementación de las políticas del Modelo Integrado de Planeación y Gestión</v>
      </c>
      <c r="B34" s="595">
        <f>+AC17</f>
        <v>0.12</v>
      </c>
      <c r="C34" s="93" t="s">
        <v>9</v>
      </c>
      <c r="D34" s="178">
        <f>+(D38*($B$38/$B$34))+(D40*($B$40/$B$34))+(D42*($B$42/$B$34))</f>
        <v>0.05666666666666667</v>
      </c>
      <c r="E34" s="178">
        <f aca="true" t="shared" si="0" ref="E34:O34">+(E38*($B$38/$B$34))+(E40*($B$40/$B$34))+(E42*($B$42/$B$34))</f>
        <v>0.1</v>
      </c>
      <c r="F34" s="178">
        <f t="shared" si="0"/>
        <v>0.08</v>
      </c>
      <c r="G34" s="178">
        <f t="shared" si="0"/>
        <v>0.09083333333333335</v>
      </c>
      <c r="H34" s="178">
        <f t="shared" si="0"/>
        <v>0.07666666666666666</v>
      </c>
      <c r="I34" s="178">
        <f t="shared" si="0"/>
        <v>0.07666666666666666</v>
      </c>
      <c r="J34" s="178">
        <f t="shared" si="0"/>
        <v>0.08916666666666667</v>
      </c>
      <c r="K34" s="178">
        <f>+(K38*($B$38/$B$34))+(K40*($B$40/$B$34))+(K42*($B$42/$B$34))</f>
        <v>0.09833333333333333</v>
      </c>
      <c r="L34" s="178">
        <f t="shared" si="0"/>
        <v>0.08</v>
      </c>
      <c r="M34" s="178">
        <f t="shared" si="0"/>
        <v>0.0875</v>
      </c>
      <c r="N34" s="178">
        <f t="shared" si="0"/>
        <v>0.08</v>
      </c>
      <c r="O34" s="178">
        <f t="shared" si="0"/>
        <v>0.08416666666666667</v>
      </c>
      <c r="P34" s="178">
        <f>SUM(D34:O34)</f>
        <v>1</v>
      </c>
      <c r="Q34" s="621" t="s">
        <v>840</v>
      </c>
      <c r="R34" s="622"/>
      <c r="S34" s="622"/>
      <c r="T34" s="622"/>
      <c r="U34" s="622"/>
      <c r="V34" s="623"/>
      <c r="W34" s="621"/>
      <c r="X34" s="622"/>
      <c r="Y34" s="622"/>
      <c r="Z34" s="623"/>
      <c r="AA34" s="621" t="s">
        <v>841</v>
      </c>
      <c r="AB34" s="622"/>
      <c r="AC34" s="622"/>
      <c r="AD34" s="627"/>
      <c r="AG34" s="90"/>
      <c r="AH34" s="90"/>
      <c r="AI34" s="90"/>
      <c r="AJ34" s="90"/>
      <c r="AK34" s="90"/>
      <c r="AL34" s="90"/>
      <c r="AM34" s="90"/>
      <c r="AN34" s="90"/>
      <c r="AO34" s="90"/>
    </row>
    <row r="35" spans="1:41" ht="48.75" customHeight="1" thickBot="1">
      <c r="A35" s="516"/>
      <c r="B35" s="596"/>
      <c r="C35" s="94" t="s">
        <v>10</v>
      </c>
      <c r="D35" s="279">
        <f>+(D39*($B$38/$B$34))+(D41*($B$40/$B$34))+(D43*($B$42/$B$34))</f>
        <v>0.05666666666666667</v>
      </c>
      <c r="E35" s="279">
        <f>+(E39*($B$38/$B$34))+(E41*($B$40/$B$34))+(E43*($B$42/$B$34))</f>
        <v>0.1</v>
      </c>
      <c r="F35" s="279">
        <f>+(F39*($B$38/$B$34))+(F41*($B$40/$B$34))+(F43*($B$42/$B$34))</f>
        <v>0.08</v>
      </c>
      <c r="G35" s="279">
        <f>+(G39*($B$38/$B$34))+(G41*($B$40/$B$34))+(G43*($B$42/$B$34))</f>
        <v>0.09083333333333335</v>
      </c>
      <c r="H35" s="96"/>
      <c r="I35" s="96"/>
      <c r="J35" s="96"/>
      <c r="K35" s="96"/>
      <c r="L35" s="96"/>
      <c r="M35" s="96"/>
      <c r="N35" s="96"/>
      <c r="O35" s="96"/>
      <c r="P35" s="179">
        <f>SUM(D35:O35)</f>
        <v>0.3275</v>
      </c>
      <c r="Q35" s="624"/>
      <c r="R35" s="625"/>
      <c r="S35" s="625"/>
      <c r="T35" s="625"/>
      <c r="U35" s="625"/>
      <c r="V35" s="626"/>
      <c r="W35" s="624"/>
      <c r="X35" s="625"/>
      <c r="Y35" s="625"/>
      <c r="Z35" s="626"/>
      <c r="AA35" s="624"/>
      <c r="AB35" s="625"/>
      <c r="AC35" s="625"/>
      <c r="AD35" s="628"/>
      <c r="AE35" s="50"/>
      <c r="AF35" s="97"/>
      <c r="AG35" s="90"/>
      <c r="AH35" s="90"/>
      <c r="AI35" s="90"/>
      <c r="AJ35" s="90"/>
      <c r="AK35" s="90"/>
      <c r="AL35" s="90"/>
      <c r="AM35" s="90"/>
      <c r="AN35" s="90"/>
      <c r="AO35" s="90"/>
    </row>
    <row r="36" spans="1:41" ht="25.5" customHeight="1">
      <c r="A36" s="485" t="s">
        <v>192</v>
      </c>
      <c r="B36" s="537" t="s">
        <v>61</v>
      </c>
      <c r="C36" s="539" t="s">
        <v>11</v>
      </c>
      <c r="D36" s="539"/>
      <c r="E36" s="539"/>
      <c r="F36" s="539"/>
      <c r="G36" s="539"/>
      <c r="H36" s="539"/>
      <c r="I36" s="539"/>
      <c r="J36" s="539"/>
      <c r="K36" s="539"/>
      <c r="L36" s="539"/>
      <c r="M36" s="539"/>
      <c r="N36" s="539"/>
      <c r="O36" s="539"/>
      <c r="P36" s="539"/>
      <c r="Q36" s="619" t="s">
        <v>78</v>
      </c>
      <c r="R36" s="540"/>
      <c r="S36" s="540"/>
      <c r="T36" s="540"/>
      <c r="U36" s="540"/>
      <c r="V36" s="540"/>
      <c r="W36" s="540"/>
      <c r="X36" s="540"/>
      <c r="Y36" s="540"/>
      <c r="Z36" s="540"/>
      <c r="AA36" s="540"/>
      <c r="AB36" s="540"/>
      <c r="AC36" s="540"/>
      <c r="AD36" s="541"/>
      <c r="AG36" s="90"/>
      <c r="AH36" s="90"/>
      <c r="AI36" s="90"/>
      <c r="AJ36" s="90"/>
      <c r="AK36" s="90"/>
      <c r="AL36" s="90"/>
      <c r="AM36" s="90"/>
      <c r="AN36" s="90"/>
      <c r="AO36" s="90"/>
    </row>
    <row r="37" spans="1:41" ht="25.5" customHeight="1">
      <c r="A37" s="487"/>
      <c r="B37" s="538"/>
      <c r="C37" s="354" t="s">
        <v>12</v>
      </c>
      <c r="D37" s="354" t="s">
        <v>36</v>
      </c>
      <c r="E37" s="354" t="s">
        <v>37</v>
      </c>
      <c r="F37" s="354" t="s">
        <v>38</v>
      </c>
      <c r="G37" s="354" t="s">
        <v>51</v>
      </c>
      <c r="H37" s="354" t="s">
        <v>52</v>
      </c>
      <c r="I37" s="354" t="s">
        <v>53</v>
      </c>
      <c r="J37" s="354" t="s">
        <v>54</v>
      </c>
      <c r="K37" s="354" t="s">
        <v>55</v>
      </c>
      <c r="L37" s="354" t="s">
        <v>56</v>
      </c>
      <c r="M37" s="354" t="s">
        <v>57</v>
      </c>
      <c r="N37" s="354" t="s">
        <v>58</v>
      </c>
      <c r="O37" s="354" t="s">
        <v>59</v>
      </c>
      <c r="P37" s="354" t="s">
        <v>63</v>
      </c>
      <c r="Q37" s="504" t="s">
        <v>83</v>
      </c>
      <c r="R37" s="501"/>
      <c r="S37" s="501"/>
      <c r="T37" s="501"/>
      <c r="U37" s="501"/>
      <c r="V37" s="501"/>
      <c r="W37" s="501"/>
      <c r="X37" s="501"/>
      <c r="Y37" s="501"/>
      <c r="Z37" s="501"/>
      <c r="AA37" s="501"/>
      <c r="AB37" s="501"/>
      <c r="AC37" s="501"/>
      <c r="AD37" s="542"/>
      <c r="AG37" s="98"/>
      <c r="AH37" s="98"/>
      <c r="AI37" s="98"/>
      <c r="AJ37" s="98"/>
      <c r="AK37" s="98"/>
      <c r="AL37" s="98"/>
      <c r="AM37" s="98"/>
      <c r="AN37" s="98"/>
      <c r="AO37" s="98"/>
    </row>
    <row r="38" spans="1:41" ht="69" customHeight="1">
      <c r="A38" s="543" t="s">
        <v>429</v>
      </c>
      <c r="B38" s="545">
        <v>0.05</v>
      </c>
      <c r="C38" s="93" t="s">
        <v>9</v>
      </c>
      <c r="D38" s="241">
        <v>0.03</v>
      </c>
      <c r="E38" s="241">
        <v>0.08</v>
      </c>
      <c r="F38" s="241">
        <v>0.1</v>
      </c>
      <c r="G38" s="241">
        <v>0.1</v>
      </c>
      <c r="H38" s="241">
        <v>0.08</v>
      </c>
      <c r="I38" s="241">
        <v>0.08</v>
      </c>
      <c r="J38" s="241">
        <v>0.1</v>
      </c>
      <c r="K38" s="241">
        <v>0.1</v>
      </c>
      <c r="L38" s="241">
        <v>0.08</v>
      </c>
      <c r="M38" s="241">
        <v>0.08</v>
      </c>
      <c r="N38" s="241">
        <v>0.08</v>
      </c>
      <c r="O38" s="241">
        <v>0.09</v>
      </c>
      <c r="P38" s="178">
        <f aca="true" t="shared" si="1" ref="P38:P43">SUM(D38:O38)</f>
        <v>0.9999999999999999</v>
      </c>
      <c r="Q38" s="620" t="s">
        <v>839</v>
      </c>
      <c r="R38" s="582"/>
      <c r="S38" s="582"/>
      <c r="T38" s="582"/>
      <c r="U38" s="582"/>
      <c r="V38" s="582"/>
      <c r="W38" s="582"/>
      <c r="X38" s="582"/>
      <c r="Y38" s="582"/>
      <c r="Z38" s="582"/>
      <c r="AA38" s="582"/>
      <c r="AB38" s="582"/>
      <c r="AC38" s="582"/>
      <c r="AD38" s="583"/>
      <c r="AE38" s="101"/>
      <c r="AG38" s="102"/>
      <c r="AH38" s="102"/>
      <c r="AI38" s="102"/>
      <c r="AJ38" s="102"/>
      <c r="AK38" s="102"/>
      <c r="AL38" s="102"/>
      <c r="AM38" s="102"/>
      <c r="AN38" s="102"/>
      <c r="AO38" s="102"/>
    </row>
    <row r="39" spans="1:31" ht="69" customHeight="1">
      <c r="A39" s="544"/>
      <c r="B39" s="546"/>
      <c r="C39" s="103" t="s">
        <v>10</v>
      </c>
      <c r="D39" s="104">
        <v>0.03</v>
      </c>
      <c r="E39" s="104">
        <v>0.08</v>
      </c>
      <c r="F39" s="104">
        <v>0.1</v>
      </c>
      <c r="G39" s="104">
        <v>0.1</v>
      </c>
      <c r="H39" s="104"/>
      <c r="I39" s="104"/>
      <c r="J39" s="104"/>
      <c r="K39" s="104"/>
      <c r="L39" s="104"/>
      <c r="M39" s="104"/>
      <c r="N39" s="104"/>
      <c r="O39" s="104"/>
      <c r="P39" s="105">
        <f t="shared" si="1"/>
        <v>0.31000000000000005</v>
      </c>
      <c r="Q39" s="584"/>
      <c r="R39" s="585"/>
      <c r="S39" s="585"/>
      <c r="T39" s="585"/>
      <c r="U39" s="585"/>
      <c r="V39" s="585"/>
      <c r="W39" s="585"/>
      <c r="X39" s="585"/>
      <c r="Y39" s="585"/>
      <c r="Z39" s="585"/>
      <c r="AA39" s="585"/>
      <c r="AB39" s="585"/>
      <c r="AC39" s="585"/>
      <c r="AD39" s="586"/>
      <c r="AE39" s="101"/>
    </row>
    <row r="40" spans="1:31" ht="69" customHeight="1">
      <c r="A40" s="544" t="s">
        <v>449</v>
      </c>
      <c r="B40" s="555">
        <v>0.02</v>
      </c>
      <c r="C40" s="106" t="s">
        <v>9</v>
      </c>
      <c r="D40" s="107">
        <v>0.04</v>
      </c>
      <c r="E40" s="107">
        <v>0.2</v>
      </c>
      <c r="F40" s="107">
        <v>0.03</v>
      </c>
      <c r="G40" s="107">
        <v>0.07</v>
      </c>
      <c r="H40" s="107">
        <v>0.06</v>
      </c>
      <c r="I40" s="107">
        <v>0.06</v>
      </c>
      <c r="J40" s="107">
        <v>0.06</v>
      </c>
      <c r="K40" s="107">
        <v>0.14</v>
      </c>
      <c r="L40" s="107">
        <v>0.08</v>
      </c>
      <c r="M40" s="107">
        <v>0.1</v>
      </c>
      <c r="N40" s="107">
        <v>0.08</v>
      </c>
      <c r="O40" s="107">
        <v>0.08</v>
      </c>
      <c r="P40" s="105">
        <f t="shared" si="1"/>
        <v>0.9999999999999999</v>
      </c>
      <c r="Q40" s="611" t="s">
        <v>797</v>
      </c>
      <c r="R40" s="548"/>
      <c r="S40" s="548"/>
      <c r="T40" s="548"/>
      <c r="U40" s="548"/>
      <c r="V40" s="548"/>
      <c r="W40" s="548"/>
      <c r="X40" s="548"/>
      <c r="Y40" s="548"/>
      <c r="Z40" s="548"/>
      <c r="AA40" s="548"/>
      <c r="AB40" s="548"/>
      <c r="AC40" s="548"/>
      <c r="AD40" s="612"/>
      <c r="AE40" s="101"/>
    </row>
    <row r="41" spans="1:31" ht="69" customHeight="1">
      <c r="A41" s="544"/>
      <c r="B41" s="546"/>
      <c r="C41" s="103" t="s">
        <v>10</v>
      </c>
      <c r="D41" s="104">
        <v>0.04</v>
      </c>
      <c r="E41" s="104">
        <v>0.2</v>
      </c>
      <c r="F41" s="104">
        <v>0.03</v>
      </c>
      <c r="G41" s="104">
        <v>0.07</v>
      </c>
      <c r="H41" s="104"/>
      <c r="I41" s="104"/>
      <c r="J41" s="104"/>
      <c r="K41" s="104"/>
      <c r="L41" s="108"/>
      <c r="M41" s="108"/>
      <c r="N41" s="108"/>
      <c r="O41" s="108"/>
      <c r="P41" s="105">
        <f t="shared" si="1"/>
        <v>0.34</v>
      </c>
      <c r="Q41" s="613"/>
      <c r="R41" s="558"/>
      <c r="S41" s="558"/>
      <c r="T41" s="558"/>
      <c r="U41" s="558"/>
      <c r="V41" s="558"/>
      <c r="W41" s="558"/>
      <c r="X41" s="558"/>
      <c r="Y41" s="558"/>
      <c r="Z41" s="558"/>
      <c r="AA41" s="558"/>
      <c r="AB41" s="558"/>
      <c r="AC41" s="558"/>
      <c r="AD41" s="614"/>
      <c r="AE41" s="101"/>
    </row>
    <row r="42" spans="1:31" ht="69" customHeight="1">
      <c r="A42" s="615" t="s">
        <v>448</v>
      </c>
      <c r="B42" s="555">
        <v>0.05</v>
      </c>
      <c r="C42" s="106" t="s">
        <v>9</v>
      </c>
      <c r="D42" s="107">
        <v>0.09</v>
      </c>
      <c r="E42" s="107">
        <v>0.08</v>
      </c>
      <c r="F42" s="107">
        <v>0.08</v>
      </c>
      <c r="G42" s="107">
        <v>0.09</v>
      </c>
      <c r="H42" s="107">
        <v>0.08</v>
      </c>
      <c r="I42" s="107">
        <v>0.08</v>
      </c>
      <c r="J42" s="107">
        <v>0.09</v>
      </c>
      <c r="K42" s="107">
        <v>0.08</v>
      </c>
      <c r="L42" s="107">
        <v>0.08</v>
      </c>
      <c r="M42" s="107">
        <v>0.09</v>
      </c>
      <c r="N42" s="107">
        <v>0.08</v>
      </c>
      <c r="O42" s="107">
        <v>0.08</v>
      </c>
      <c r="P42" s="105">
        <f t="shared" si="1"/>
        <v>0.9999999999999998</v>
      </c>
      <c r="Q42" s="611" t="s">
        <v>865</v>
      </c>
      <c r="R42" s="548"/>
      <c r="S42" s="548"/>
      <c r="T42" s="548"/>
      <c r="U42" s="548"/>
      <c r="V42" s="548"/>
      <c r="W42" s="548"/>
      <c r="X42" s="548"/>
      <c r="Y42" s="548"/>
      <c r="Z42" s="548"/>
      <c r="AA42" s="548"/>
      <c r="AB42" s="548"/>
      <c r="AC42" s="548"/>
      <c r="AD42" s="549"/>
      <c r="AE42" s="101"/>
    </row>
    <row r="43" spans="1:31" ht="69" customHeight="1" thickBot="1">
      <c r="A43" s="616"/>
      <c r="B43" s="617"/>
      <c r="C43" s="94" t="s">
        <v>10</v>
      </c>
      <c r="D43" s="110">
        <v>0.09</v>
      </c>
      <c r="E43" s="110">
        <v>0.08</v>
      </c>
      <c r="F43" s="110">
        <v>0.08</v>
      </c>
      <c r="G43" s="359">
        <v>0.09</v>
      </c>
      <c r="H43" s="110"/>
      <c r="I43" s="110"/>
      <c r="J43" s="110"/>
      <c r="K43" s="110"/>
      <c r="L43" s="111"/>
      <c r="M43" s="111"/>
      <c r="N43" s="111"/>
      <c r="O43" s="111"/>
      <c r="P43" s="112">
        <f t="shared" si="1"/>
        <v>0.33999999999999997</v>
      </c>
      <c r="Q43" s="618"/>
      <c r="R43" s="558"/>
      <c r="S43" s="558"/>
      <c r="T43" s="558"/>
      <c r="U43" s="558"/>
      <c r="V43" s="558"/>
      <c r="W43" s="558"/>
      <c r="X43" s="558"/>
      <c r="Y43" s="558"/>
      <c r="Z43" s="558"/>
      <c r="AA43" s="558"/>
      <c r="AB43" s="558"/>
      <c r="AC43" s="558"/>
      <c r="AD43" s="559"/>
      <c r="AE43" s="101"/>
    </row>
    <row r="44" ht="15">
      <c r="A44" s="52" t="s">
        <v>295</v>
      </c>
    </row>
  </sheetData>
  <sheetProtection/>
  <mergeCells count="77">
    <mergeCell ref="I7:J9"/>
    <mergeCell ref="K7:L9"/>
    <mergeCell ref="M7:N7"/>
    <mergeCell ref="A1:A4"/>
    <mergeCell ref="B1:AA1"/>
    <mergeCell ref="AB1:AD1"/>
    <mergeCell ref="B2:AA2"/>
    <mergeCell ref="AB2:AD2"/>
    <mergeCell ref="B3:AA4"/>
    <mergeCell ref="AB3:AD3"/>
    <mergeCell ref="O7:P7"/>
    <mergeCell ref="M8:N8"/>
    <mergeCell ref="O8:P8"/>
    <mergeCell ref="M9:N9"/>
    <mergeCell ref="O9:P9"/>
    <mergeCell ref="AB4:AD4"/>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0:A41"/>
    <mergeCell ref="B40:B41"/>
    <mergeCell ref="Q40:AD41"/>
    <mergeCell ref="A42:A43"/>
    <mergeCell ref="B42:B43"/>
    <mergeCell ref="Q42:AD43"/>
  </mergeCells>
  <dataValidations count="3">
    <dataValidation type="list" allowBlank="1" showInputMessage="1" showErrorMessage="1" sqref="C7:C9">
      <formula1>'Meta 3'!$C$21:$N$21</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textLength" operator="lessThanOrEqual" allowBlank="1" showInputMessage="1" showErrorMessage="1" errorTitle="Máximo 2.000 caracteres" error="Máximo 2.000 caracteres" sqref="Q38:AD43 AA34 Q34 W34">
      <formula1>2000</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5.xml><?xml version="1.0" encoding="utf-8"?>
<worksheet xmlns="http://schemas.openxmlformats.org/spreadsheetml/2006/main" xmlns:r="http://schemas.openxmlformats.org/officeDocument/2006/relationships">
  <sheetPr>
    <tabColor theme="9"/>
    <pageSetUpPr fitToPage="1"/>
  </sheetPr>
  <dimension ref="A1:AO51"/>
  <sheetViews>
    <sheetView showGridLines="0" zoomScale="124" zoomScaleNormal="124" workbookViewId="0" topLeftCell="A1">
      <selection activeCell="A1" sqref="A1:AD51"/>
    </sheetView>
  </sheetViews>
  <sheetFormatPr defaultColWidth="11.421875" defaultRowHeight="15"/>
  <cols>
    <col min="1" max="1" width="40.00390625" style="52" customWidth="1"/>
    <col min="2" max="2" width="15.421875" style="52" customWidth="1"/>
    <col min="3" max="14" width="20.7109375" style="52" customWidth="1"/>
    <col min="15" max="15" width="16.140625" style="52" customWidth="1"/>
    <col min="16" max="27" width="18.140625" style="52" customWidth="1"/>
    <col min="28" max="28" width="22.7109375" style="52" customWidth="1"/>
    <col min="29" max="29" width="19.00390625" style="52" customWidth="1"/>
    <col min="30" max="30" width="19.421875" style="52" customWidth="1"/>
    <col min="31" max="31" width="6.28125" style="51" bestFit="1" customWidth="1"/>
    <col min="32" max="32" width="22.8515625" style="52" customWidth="1"/>
    <col min="33" max="33" width="18.421875" style="52" bestFit="1" customWidth="1"/>
    <col min="34" max="34" width="8.421875" style="52" customWidth="1"/>
    <col min="35" max="35" width="18.421875" style="52" bestFit="1" customWidth="1"/>
    <col min="36" max="36" width="5.7109375" style="52" customWidth="1"/>
    <col min="37" max="37" width="18.421875" style="52" bestFit="1" customWidth="1"/>
    <col min="38" max="38" width="4.7109375" style="52" customWidth="1"/>
    <col min="39" max="39" width="23.00390625" style="52" bestFit="1" customWidth="1"/>
    <col min="40" max="40" width="10.8515625" style="52" customWidth="1"/>
    <col min="41" max="41" width="18.421875" style="52" bestFit="1" customWidth="1"/>
    <col min="42" max="42" width="16.140625" style="52" customWidth="1"/>
    <col min="43" max="16384" width="10.8515625" style="52" customWidth="1"/>
  </cols>
  <sheetData>
    <row r="1" spans="1:30" ht="32.25" customHeight="1">
      <c r="A1" s="402"/>
      <c r="B1" s="405" t="s">
        <v>16</v>
      </c>
      <c r="C1" s="406"/>
      <c r="D1" s="406"/>
      <c r="E1" s="406"/>
      <c r="F1" s="406"/>
      <c r="G1" s="406"/>
      <c r="H1" s="406"/>
      <c r="I1" s="406"/>
      <c r="J1" s="406"/>
      <c r="K1" s="406"/>
      <c r="L1" s="406"/>
      <c r="M1" s="406"/>
      <c r="N1" s="406"/>
      <c r="O1" s="406"/>
      <c r="P1" s="406"/>
      <c r="Q1" s="406"/>
      <c r="R1" s="406"/>
      <c r="S1" s="406"/>
      <c r="T1" s="406"/>
      <c r="U1" s="406"/>
      <c r="V1" s="406"/>
      <c r="W1" s="406"/>
      <c r="X1" s="406"/>
      <c r="Y1" s="406"/>
      <c r="Z1" s="406"/>
      <c r="AA1" s="407"/>
      <c r="AB1" s="408" t="s">
        <v>18</v>
      </c>
      <c r="AC1" s="409"/>
      <c r="AD1" s="410"/>
    </row>
    <row r="2" spans="1:30" ht="30.75" customHeight="1">
      <c r="A2" s="403"/>
      <c r="B2" s="411" t="s">
        <v>17</v>
      </c>
      <c r="C2" s="412"/>
      <c r="D2" s="412"/>
      <c r="E2" s="412"/>
      <c r="F2" s="412"/>
      <c r="G2" s="412"/>
      <c r="H2" s="412"/>
      <c r="I2" s="412"/>
      <c r="J2" s="412"/>
      <c r="K2" s="412"/>
      <c r="L2" s="412"/>
      <c r="M2" s="412"/>
      <c r="N2" s="412"/>
      <c r="O2" s="412"/>
      <c r="P2" s="412"/>
      <c r="Q2" s="412"/>
      <c r="R2" s="412"/>
      <c r="S2" s="412"/>
      <c r="T2" s="412"/>
      <c r="U2" s="412"/>
      <c r="V2" s="412"/>
      <c r="W2" s="412"/>
      <c r="X2" s="412"/>
      <c r="Y2" s="412"/>
      <c r="Z2" s="412"/>
      <c r="AA2" s="413"/>
      <c r="AB2" s="414" t="s">
        <v>405</v>
      </c>
      <c r="AC2" s="415"/>
      <c r="AD2" s="416"/>
    </row>
    <row r="3" spans="1:30" ht="24" customHeight="1">
      <c r="A3" s="403"/>
      <c r="B3" s="417" t="s">
        <v>296</v>
      </c>
      <c r="C3" s="418"/>
      <c r="D3" s="418"/>
      <c r="E3" s="418"/>
      <c r="F3" s="418"/>
      <c r="G3" s="418"/>
      <c r="H3" s="418"/>
      <c r="I3" s="418"/>
      <c r="J3" s="418"/>
      <c r="K3" s="418"/>
      <c r="L3" s="418"/>
      <c r="M3" s="418"/>
      <c r="N3" s="418"/>
      <c r="O3" s="418"/>
      <c r="P3" s="418"/>
      <c r="Q3" s="418"/>
      <c r="R3" s="418"/>
      <c r="S3" s="418"/>
      <c r="T3" s="418"/>
      <c r="U3" s="418"/>
      <c r="V3" s="418"/>
      <c r="W3" s="418"/>
      <c r="X3" s="418"/>
      <c r="Y3" s="418"/>
      <c r="Z3" s="418"/>
      <c r="AA3" s="419"/>
      <c r="AB3" s="414" t="s">
        <v>404</v>
      </c>
      <c r="AC3" s="415"/>
      <c r="AD3" s="416"/>
    </row>
    <row r="4" spans="1:30" ht="21.75" customHeight="1" thickBot="1">
      <c r="A4" s="404"/>
      <c r="B4" s="420"/>
      <c r="C4" s="421"/>
      <c r="D4" s="421"/>
      <c r="E4" s="421"/>
      <c r="F4" s="421"/>
      <c r="G4" s="421"/>
      <c r="H4" s="421"/>
      <c r="I4" s="421"/>
      <c r="J4" s="421"/>
      <c r="K4" s="421"/>
      <c r="L4" s="421"/>
      <c r="M4" s="421"/>
      <c r="N4" s="421"/>
      <c r="O4" s="421"/>
      <c r="P4" s="421"/>
      <c r="Q4" s="421"/>
      <c r="R4" s="421"/>
      <c r="S4" s="421"/>
      <c r="T4" s="421"/>
      <c r="U4" s="421"/>
      <c r="V4" s="421"/>
      <c r="W4" s="421"/>
      <c r="X4" s="421"/>
      <c r="Y4" s="421"/>
      <c r="Z4" s="421"/>
      <c r="AA4" s="422"/>
      <c r="AB4" s="433" t="s">
        <v>176</v>
      </c>
      <c r="AC4" s="434"/>
      <c r="AD4" s="435"/>
    </row>
    <row r="5" spans="1:30" ht="9" customHeight="1" thickBot="1">
      <c r="A5" s="53"/>
      <c r="B5" s="54"/>
      <c r="C5" s="55"/>
      <c r="D5" s="56"/>
      <c r="E5" s="56"/>
      <c r="F5" s="56"/>
      <c r="G5" s="56"/>
      <c r="H5" s="56"/>
      <c r="I5" s="56"/>
      <c r="J5" s="56"/>
      <c r="K5" s="56"/>
      <c r="L5" s="56"/>
      <c r="M5" s="56"/>
      <c r="N5" s="56"/>
      <c r="O5" s="56"/>
      <c r="P5" s="56"/>
      <c r="Q5" s="56"/>
      <c r="R5" s="56"/>
      <c r="S5" s="56"/>
      <c r="T5" s="56"/>
      <c r="U5" s="56"/>
      <c r="V5" s="56"/>
      <c r="W5" s="56"/>
      <c r="X5" s="56"/>
      <c r="Y5" s="56"/>
      <c r="Z5" s="57"/>
      <c r="AA5" s="56"/>
      <c r="AB5" s="58"/>
      <c r="AC5" s="59"/>
      <c r="AD5" s="60"/>
    </row>
    <row r="6" spans="1:30" ht="9" customHeight="1" thickBot="1">
      <c r="A6" s="61"/>
      <c r="B6" s="56"/>
      <c r="C6" s="56"/>
      <c r="D6" s="56"/>
      <c r="E6" s="56"/>
      <c r="F6" s="56"/>
      <c r="G6" s="56"/>
      <c r="H6" s="56"/>
      <c r="I6" s="56"/>
      <c r="J6" s="56"/>
      <c r="K6" s="56"/>
      <c r="L6" s="56"/>
      <c r="M6" s="56"/>
      <c r="N6" s="56"/>
      <c r="O6" s="56"/>
      <c r="P6" s="56"/>
      <c r="Q6" s="56"/>
      <c r="R6" s="56"/>
      <c r="S6" s="56"/>
      <c r="T6" s="56"/>
      <c r="U6" s="56"/>
      <c r="V6" s="56"/>
      <c r="W6" s="56"/>
      <c r="X6" s="56"/>
      <c r="Y6" s="56"/>
      <c r="Z6" s="57"/>
      <c r="AA6" s="56"/>
      <c r="AB6" s="56"/>
      <c r="AC6" s="62"/>
      <c r="AD6" s="63"/>
    </row>
    <row r="7" spans="1:30" ht="15">
      <c r="A7" s="445" t="s">
        <v>294</v>
      </c>
      <c r="B7" s="446"/>
      <c r="C7" s="451" t="s">
        <v>42</v>
      </c>
      <c r="D7" s="394" t="s">
        <v>71</v>
      </c>
      <c r="E7" s="454"/>
      <c r="F7" s="454"/>
      <c r="G7" s="454"/>
      <c r="H7" s="395"/>
      <c r="I7" s="388">
        <v>44687</v>
      </c>
      <c r="J7" s="389"/>
      <c r="K7" s="394" t="s">
        <v>67</v>
      </c>
      <c r="L7" s="395"/>
      <c r="M7" s="400" t="s">
        <v>70</v>
      </c>
      <c r="N7" s="401"/>
      <c r="O7" s="423"/>
      <c r="P7" s="424"/>
      <c r="Q7" s="56"/>
      <c r="R7" s="56"/>
      <c r="S7" s="56"/>
      <c r="T7" s="56"/>
      <c r="U7" s="56"/>
      <c r="V7" s="56"/>
      <c r="W7" s="56"/>
      <c r="X7" s="56"/>
      <c r="Y7" s="56"/>
      <c r="Z7" s="57"/>
      <c r="AA7" s="56"/>
      <c r="AB7" s="56"/>
      <c r="AC7" s="62"/>
      <c r="AD7" s="63"/>
    </row>
    <row r="8" spans="1:30" ht="15">
      <c r="A8" s="447"/>
      <c r="B8" s="448"/>
      <c r="C8" s="452"/>
      <c r="D8" s="396"/>
      <c r="E8" s="455"/>
      <c r="F8" s="455"/>
      <c r="G8" s="455"/>
      <c r="H8" s="397"/>
      <c r="I8" s="390"/>
      <c r="J8" s="391"/>
      <c r="K8" s="396"/>
      <c r="L8" s="397"/>
      <c r="M8" s="425" t="s">
        <v>68</v>
      </c>
      <c r="N8" s="426"/>
      <c r="O8" s="427"/>
      <c r="P8" s="428"/>
      <c r="Q8" s="56"/>
      <c r="R8" s="56"/>
      <c r="S8" s="56"/>
      <c r="T8" s="56"/>
      <c r="U8" s="56"/>
      <c r="V8" s="56"/>
      <c r="W8" s="56"/>
      <c r="X8" s="56"/>
      <c r="Y8" s="56"/>
      <c r="Z8" s="57"/>
      <c r="AA8" s="56"/>
      <c r="AB8" s="56"/>
      <c r="AC8" s="62"/>
      <c r="AD8" s="63"/>
    </row>
    <row r="9" spans="1:30" ht="15.75" thickBot="1">
      <c r="A9" s="449"/>
      <c r="B9" s="450"/>
      <c r="C9" s="453"/>
      <c r="D9" s="398"/>
      <c r="E9" s="456"/>
      <c r="F9" s="456"/>
      <c r="G9" s="456"/>
      <c r="H9" s="399"/>
      <c r="I9" s="392"/>
      <c r="J9" s="393"/>
      <c r="K9" s="398"/>
      <c r="L9" s="399"/>
      <c r="M9" s="429" t="s">
        <v>69</v>
      </c>
      <c r="N9" s="430"/>
      <c r="O9" s="431" t="s">
        <v>637</v>
      </c>
      <c r="P9" s="432"/>
      <c r="Q9" s="56"/>
      <c r="R9" s="56"/>
      <c r="S9" s="56"/>
      <c r="T9" s="56"/>
      <c r="U9" s="56"/>
      <c r="V9" s="56"/>
      <c r="W9" s="56"/>
      <c r="X9" s="56"/>
      <c r="Y9" s="56"/>
      <c r="Z9" s="57"/>
      <c r="AA9" s="56"/>
      <c r="AB9" s="56"/>
      <c r="AC9" s="62"/>
      <c r="AD9" s="63"/>
    </row>
    <row r="10" spans="1:30" s="190" customFormat="1" ht="15" customHeight="1" thickBot="1">
      <c r="A10" s="186"/>
      <c r="B10" s="187"/>
      <c r="C10" s="187"/>
      <c r="D10" s="67"/>
      <c r="E10" s="67"/>
      <c r="F10" s="67"/>
      <c r="G10" s="67"/>
      <c r="H10" s="67"/>
      <c r="I10" s="183"/>
      <c r="J10" s="183"/>
      <c r="K10" s="67"/>
      <c r="L10" s="67"/>
      <c r="M10" s="184"/>
      <c r="N10" s="184"/>
      <c r="O10" s="185"/>
      <c r="P10" s="185"/>
      <c r="Q10" s="187"/>
      <c r="R10" s="187"/>
      <c r="S10" s="187"/>
      <c r="T10" s="187"/>
      <c r="U10" s="187"/>
      <c r="V10" s="187"/>
      <c r="W10" s="187"/>
      <c r="X10" s="187"/>
      <c r="Y10" s="187"/>
      <c r="Z10" s="188"/>
      <c r="AA10" s="187"/>
      <c r="AB10" s="187"/>
      <c r="AC10" s="189"/>
      <c r="AD10" s="191"/>
    </row>
    <row r="11" spans="1:30" ht="15" customHeight="1">
      <c r="A11" s="394" t="s">
        <v>0</v>
      </c>
      <c r="B11" s="395"/>
      <c r="C11" s="436" t="s">
        <v>413</v>
      </c>
      <c r="D11" s="437"/>
      <c r="E11" s="437"/>
      <c r="F11" s="437"/>
      <c r="G11" s="437"/>
      <c r="H11" s="437"/>
      <c r="I11" s="437"/>
      <c r="J11" s="437"/>
      <c r="K11" s="437"/>
      <c r="L11" s="437"/>
      <c r="M11" s="437"/>
      <c r="N11" s="437"/>
      <c r="O11" s="437"/>
      <c r="P11" s="437"/>
      <c r="Q11" s="437"/>
      <c r="R11" s="437"/>
      <c r="S11" s="437"/>
      <c r="T11" s="437"/>
      <c r="U11" s="437"/>
      <c r="V11" s="437"/>
      <c r="W11" s="437"/>
      <c r="X11" s="437"/>
      <c r="Y11" s="437"/>
      <c r="Z11" s="437"/>
      <c r="AA11" s="437"/>
      <c r="AB11" s="437"/>
      <c r="AC11" s="437"/>
      <c r="AD11" s="438"/>
    </row>
    <row r="12" spans="1:30" ht="15" customHeight="1">
      <c r="A12" s="396"/>
      <c r="B12" s="397"/>
      <c r="C12" s="439"/>
      <c r="D12" s="440"/>
      <c r="E12" s="440"/>
      <c r="F12" s="440"/>
      <c r="G12" s="440"/>
      <c r="H12" s="440"/>
      <c r="I12" s="440"/>
      <c r="J12" s="440"/>
      <c r="K12" s="440"/>
      <c r="L12" s="440"/>
      <c r="M12" s="440"/>
      <c r="N12" s="440"/>
      <c r="O12" s="440"/>
      <c r="P12" s="440"/>
      <c r="Q12" s="440"/>
      <c r="R12" s="440"/>
      <c r="S12" s="440"/>
      <c r="T12" s="440"/>
      <c r="U12" s="440"/>
      <c r="V12" s="440"/>
      <c r="W12" s="440"/>
      <c r="X12" s="440"/>
      <c r="Y12" s="440"/>
      <c r="Z12" s="440"/>
      <c r="AA12" s="440"/>
      <c r="AB12" s="440"/>
      <c r="AC12" s="440"/>
      <c r="AD12" s="441"/>
    </row>
    <row r="13" spans="1:30" ht="15" customHeight="1" thickBot="1">
      <c r="A13" s="398"/>
      <c r="B13" s="399"/>
      <c r="C13" s="442"/>
      <c r="D13" s="443"/>
      <c r="E13" s="443"/>
      <c r="F13" s="443"/>
      <c r="G13" s="443"/>
      <c r="H13" s="443"/>
      <c r="I13" s="443"/>
      <c r="J13" s="443"/>
      <c r="K13" s="443"/>
      <c r="L13" s="443"/>
      <c r="M13" s="443"/>
      <c r="N13" s="443"/>
      <c r="O13" s="443"/>
      <c r="P13" s="443"/>
      <c r="Q13" s="443"/>
      <c r="R13" s="443"/>
      <c r="S13" s="443"/>
      <c r="T13" s="443"/>
      <c r="U13" s="443"/>
      <c r="V13" s="443"/>
      <c r="W13" s="443"/>
      <c r="X13" s="443"/>
      <c r="Y13" s="443"/>
      <c r="Z13" s="443"/>
      <c r="AA13" s="443"/>
      <c r="AB13" s="443"/>
      <c r="AC13" s="443"/>
      <c r="AD13" s="444"/>
    </row>
    <row r="14" spans="1:30" ht="9" customHeight="1" thickBot="1">
      <c r="A14" s="69"/>
      <c r="B14" s="70"/>
      <c r="C14" s="71"/>
      <c r="D14" s="71"/>
      <c r="E14" s="71"/>
      <c r="F14" s="71"/>
      <c r="G14" s="71"/>
      <c r="H14" s="71"/>
      <c r="I14" s="71"/>
      <c r="J14" s="71"/>
      <c r="K14" s="71"/>
      <c r="L14" s="71"/>
      <c r="M14" s="72"/>
      <c r="N14" s="72"/>
      <c r="O14" s="72"/>
      <c r="P14" s="72"/>
      <c r="Q14" s="72"/>
      <c r="R14" s="73"/>
      <c r="S14" s="73"/>
      <c r="T14" s="73"/>
      <c r="U14" s="73"/>
      <c r="V14" s="73"/>
      <c r="W14" s="73"/>
      <c r="X14" s="73"/>
      <c r="Y14" s="67"/>
      <c r="Z14" s="67"/>
      <c r="AA14" s="67"/>
      <c r="AB14" s="67"/>
      <c r="AC14" s="67"/>
      <c r="AD14" s="68"/>
    </row>
    <row r="15" spans="1:30" ht="39" customHeight="1" thickBot="1">
      <c r="A15" s="457" t="s">
        <v>77</v>
      </c>
      <c r="B15" s="458"/>
      <c r="C15" s="459" t="s">
        <v>414</v>
      </c>
      <c r="D15" s="460"/>
      <c r="E15" s="460"/>
      <c r="F15" s="460"/>
      <c r="G15" s="460"/>
      <c r="H15" s="460"/>
      <c r="I15" s="460"/>
      <c r="J15" s="460"/>
      <c r="K15" s="461"/>
      <c r="L15" s="462" t="s">
        <v>73</v>
      </c>
      <c r="M15" s="463"/>
      <c r="N15" s="463"/>
      <c r="O15" s="463"/>
      <c r="P15" s="463"/>
      <c r="Q15" s="464"/>
      <c r="R15" s="465" t="s">
        <v>416</v>
      </c>
      <c r="S15" s="466"/>
      <c r="T15" s="466"/>
      <c r="U15" s="466"/>
      <c r="V15" s="466"/>
      <c r="W15" s="466"/>
      <c r="X15" s="467"/>
      <c r="Y15" s="462" t="s">
        <v>72</v>
      </c>
      <c r="Z15" s="464"/>
      <c r="AA15" s="459" t="s">
        <v>418</v>
      </c>
      <c r="AB15" s="460"/>
      <c r="AC15" s="460"/>
      <c r="AD15" s="461"/>
    </row>
    <row r="16" spans="1:30" ht="9" customHeight="1" thickBot="1">
      <c r="A16" s="61"/>
      <c r="B16" s="56"/>
      <c r="C16" s="468"/>
      <c r="D16" s="468"/>
      <c r="E16" s="468"/>
      <c r="F16" s="468"/>
      <c r="G16" s="468"/>
      <c r="H16" s="468"/>
      <c r="I16" s="468"/>
      <c r="J16" s="468"/>
      <c r="K16" s="468"/>
      <c r="L16" s="468"/>
      <c r="M16" s="468"/>
      <c r="N16" s="468"/>
      <c r="O16" s="468"/>
      <c r="P16" s="468"/>
      <c r="Q16" s="468"/>
      <c r="R16" s="468"/>
      <c r="S16" s="468"/>
      <c r="T16" s="468"/>
      <c r="U16" s="468"/>
      <c r="V16" s="468"/>
      <c r="W16" s="468"/>
      <c r="X16" s="468"/>
      <c r="Y16" s="468"/>
      <c r="Z16" s="468"/>
      <c r="AA16" s="468"/>
      <c r="AB16" s="468"/>
      <c r="AC16" s="75"/>
      <c r="AD16" s="76"/>
    </row>
    <row r="17" spans="1:30" s="78" customFormat="1" ht="37.5" customHeight="1" thickBot="1">
      <c r="A17" s="457" t="s">
        <v>79</v>
      </c>
      <c r="B17" s="458"/>
      <c r="C17" s="469" t="s">
        <v>420</v>
      </c>
      <c r="D17" s="470"/>
      <c r="E17" s="470"/>
      <c r="F17" s="470"/>
      <c r="G17" s="470"/>
      <c r="H17" s="470"/>
      <c r="I17" s="470"/>
      <c r="J17" s="470"/>
      <c r="K17" s="470"/>
      <c r="L17" s="470"/>
      <c r="M17" s="470"/>
      <c r="N17" s="470"/>
      <c r="O17" s="470"/>
      <c r="P17" s="470"/>
      <c r="Q17" s="471"/>
      <c r="R17" s="472" t="s">
        <v>378</v>
      </c>
      <c r="S17" s="473"/>
      <c r="T17" s="473"/>
      <c r="U17" s="473"/>
      <c r="V17" s="474"/>
      <c r="W17" s="475">
        <v>0.6</v>
      </c>
      <c r="X17" s="476"/>
      <c r="Y17" s="473" t="s">
        <v>15</v>
      </c>
      <c r="Z17" s="473"/>
      <c r="AA17" s="473"/>
      <c r="AB17" s="474"/>
      <c r="AC17" s="477">
        <v>0.09</v>
      </c>
      <c r="AD17" s="478"/>
    </row>
    <row r="18" spans="1:30" ht="16.5" customHeight="1" thickBot="1">
      <c r="A18" s="79"/>
      <c r="B18" s="80"/>
      <c r="C18" s="80"/>
      <c r="D18" s="80"/>
      <c r="E18" s="80"/>
      <c r="F18" s="80"/>
      <c r="G18" s="80"/>
      <c r="H18" s="80"/>
      <c r="I18" s="80"/>
      <c r="J18" s="80"/>
      <c r="K18" s="80"/>
      <c r="L18" s="80"/>
      <c r="M18" s="80"/>
      <c r="N18" s="80"/>
      <c r="O18" s="80"/>
      <c r="P18" s="80"/>
      <c r="Q18" s="80"/>
      <c r="R18" s="80"/>
      <c r="S18" s="80"/>
      <c r="T18" s="80"/>
      <c r="U18" s="80"/>
      <c r="V18" s="80"/>
      <c r="W18" s="80"/>
      <c r="X18" s="80"/>
      <c r="Y18" s="80"/>
      <c r="Z18" s="80"/>
      <c r="AA18" s="80"/>
      <c r="AB18" s="80"/>
      <c r="AC18" s="80"/>
      <c r="AD18" s="81"/>
    </row>
    <row r="19" spans="1:32" ht="31.5" customHeight="1" thickBot="1">
      <c r="A19" s="472" t="s">
        <v>1</v>
      </c>
      <c r="B19" s="473"/>
      <c r="C19" s="473"/>
      <c r="D19" s="473"/>
      <c r="E19" s="473"/>
      <c r="F19" s="473"/>
      <c r="G19" s="473"/>
      <c r="H19" s="473"/>
      <c r="I19" s="473"/>
      <c r="J19" s="473"/>
      <c r="K19" s="473"/>
      <c r="L19" s="473"/>
      <c r="M19" s="473"/>
      <c r="N19" s="473"/>
      <c r="O19" s="473"/>
      <c r="P19" s="473"/>
      <c r="Q19" s="473"/>
      <c r="R19" s="473"/>
      <c r="S19" s="473"/>
      <c r="T19" s="473"/>
      <c r="U19" s="473"/>
      <c r="V19" s="473"/>
      <c r="W19" s="473"/>
      <c r="X19" s="473"/>
      <c r="Y19" s="473"/>
      <c r="Z19" s="473"/>
      <c r="AA19" s="473"/>
      <c r="AB19" s="473"/>
      <c r="AC19" s="473"/>
      <c r="AD19" s="474"/>
      <c r="AE19" s="86"/>
      <c r="AF19" s="86"/>
    </row>
    <row r="20" spans="1:32" ht="31.5" customHeight="1" thickBot="1">
      <c r="A20" s="85"/>
      <c r="B20" s="62"/>
      <c r="C20" s="479" t="s">
        <v>380</v>
      </c>
      <c r="D20" s="480"/>
      <c r="E20" s="480"/>
      <c r="F20" s="480"/>
      <c r="G20" s="480"/>
      <c r="H20" s="480"/>
      <c r="I20" s="480"/>
      <c r="J20" s="480"/>
      <c r="K20" s="480"/>
      <c r="L20" s="480"/>
      <c r="M20" s="480"/>
      <c r="N20" s="480"/>
      <c r="O20" s="480"/>
      <c r="P20" s="481"/>
      <c r="Q20" s="482" t="s">
        <v>381</v>
      </c>
      <c r="R20" s="483"/>
      <c r="S20" s="483"/>
      <c r="T20" s="483"/>
      <c r="U20" s="483"/>
      <c r="V20" s="483"/>
      <c r="W20" s="483"/>
      <c r="X20" s="483"/>
      <c r="Y20" s="483"/>
      <c r="Z20" s="483"/>
      <c r="AA20" s="483"/>
      <c r="AB20" s="483"/>
      <c r="AC20" s="483"/>
      <c r="AD20" s="484"/>
      <c r="AE20" s="86"/>
      <c r="AF20" s="86"/>
    </row>
    <row r="21" spans="1:32" ht="31.5" customHeight="1" thickBot="1">
      <c r="A21" s="61"/>
      <c r="B21" s="56"/>
      <c r="C21" s="221" t="s">
        <v>39</v>
      </c>
      <c r="D21" s="222" t="s">
        <v>40</v>
      </c>
      <c r="E21" s="222" t="s">
        <v>41</v>
      </c>
      <c r="F21" s="222" t="s">
        <v>42</v>
      </c>
      <c r="G21" s="222" t="s">
        <v>43</v>
      </c>
      <c r="H21" s="222" t="s">
        <v>44</v>
      </c>
      <c r="I21" s="222" t="s">
        <v>45</v>
      </c>
      <c r="J21" s="222" t="s">
        <v>46</v>
      </c>
      <c r="K21" s="222" t="s">
        <v>47</v>
      </c>
      <c r="L21" s="222" t="s">
        <v>48</v>
      </c>
      <c r="M21" s="222" t="s">
        <v>49</v>
      </c>
      <c r="N21" s="222" t="s">
        <v>50</v>
      </c>
      <c r="O21" s="222" t="s">
        <v>8</v>
      </c>
      <c r="P21" s="223" t="s">
        <v>386</v>
      </c>
      <c r="Q21" s="221" t="s">
        <v>39</v>
      </c>
      <c r="R21" s="222" t="s">
        <v>40</v>
      </c>
      <c r="S21" s="222" t="s">
        <v>41</v>
      </c>
      <c r="T21" s="222" t="s">
        <v>42</v>
      </c>
      <c r="U21" s="222" t="s">
        <v>43</v>
      </c>
      <c r="V21" s="222" t="s">
        <v>44</v>
      </c>
      <c r="W21" s="222" t="s">
        <v>45</v>
      </c>
      <c r="X21" s="222" t="s">
        <v>46</v>
      </c>
      <c r="Y21" s="222" t="s">
        <v>47</v>
      </c>
      <c r="Z21" s="222" t="s">
        <v>48</v>
      </c>
      <c r="AA21" s="222" t="s">
        <v>49</v>
      </c>
      <c r="AB21" s="222" t="s">
        <v>50</v>
      </c>
      <c r="AC21" s="222" t="s">
        <v>8</v>
      </c>
      <c r="AD21" s="223" t="s">
        <v>386</v>
      </c>
      <c r="AE21" s="4"/>
      <c r="AF21" s="4"/>
    </row>
    <row r="22" spans="1:33" ht="31.5" customHeight="1">
      <c r="A22" s="485" t="s">
        <v>382</v>
      </c>
      <c r="B22" s="486"/>
      <c r="C22" s="198">
        <f>+SPI!A16</f>
        <v>2200000</v>
      </c>
      <c r="D22" s="196"/>
      <c r="E22" s="196"/>
      <c r="F22" s="196"/>
      <c r="G22" s="196"/>
      <c r="H22" s="196">
        <v>-2200000</v>
      </c>
      <c r="I22" s="196"/>
      <c r="J22" s="196"/>
      <c r="K22" s="196"/>
      <c r="L22" s="196"/>
      <c r="M22" s="196"/>
      <c r="N22" s="196"/>
      <c r="O22" s="196">
        <f>SUM(C22:N22)</f>
        <v>0</v>
      </c>
      <c r="P22" s="199"/>
      <c r="Q22" s="198">
        <v>711955832</v>
      </c>
      <c r="R22" s="196">
        <v>172295301</v>
      </c>
      <c r="S22" s="196">
        <v>61000000</v>
      </c>
      <c r="T22" s="196">
        <v>16602000</v>
      </c>
      <c r="U22" s="196"/>
      <c r="V22" s="196">
        <v>62764884</v>
      </c>
      <c r="W22" s="196"/>
      <c r="X22" s="196"/>
      <c r="Y22" s="196"/>
      <c r="Z22" s="196"/>
      <c r="AA22" s="196"/>
      <c r="AB22" s="196"/>
      <c r="AC22" s="196">
        <f>SUM(Q22:AB22)</f>
        <v>1024618017</v>
      </c>
      <c r="AD22" s="203"/>
      <c r="AE22" s="4"/>
      <c r="AF22" s="224"/>
      <c r="AG22" s="97"/>
    </row>
    <row r="23" spans="1:32" ht="31.5" customHeight="1">
      <c r="A23" s="487" t="s">
        <v>383</v>
      </c>
      <c r="B23" s="488"/>
      <c r="C23" s="193">
        <v>2200000</v>
      </c>
      <c r="D23" s="192"/>
      <c r="E23" s="192"/>
      <c r="F23" s="192">
        <v>-2200000</v>
      </c>
      <c r="G23" s="192"/>
      <c r="H23" s="192"/>
      <c r="I23" s="192"/>
      <c r="J23" s="192"/>
      <c r="K23" s="192"/>
      <c r="L23" s="192"/>
      <c r="M23" s="192"/>
      <c r="N23" s="192"/>
      <c r="O23" s="192">
        <f>SUM(C23:N23)</f>
        <v>0</v>
      </c>
      <c r="P23" s="213">
        <v>1</v>
      </c>
      <c r="Q23" s="193">
        <v>683555832</v>
      </c>
      <c r="R23" s="239">
        <f>683555832-Q23</f>
        <v>0</v>
      </c>
      <c r="S23" s="239">
        <v>20550818</v>
      </c>
      <c r="T23" s="192">
        <f>+SPI!I7</f>
        <v>14856240</v>
      </c>
      <c r="U23" s="192"/>
      <c r="V23" s="192"/>
      <c r="W23" s="192"/>
      <c r="X23" s="192"/>
      <c r="Y23" s="192"/>
      <c r="Z23" s="192"/>
      <c r="AA23" s="192"/>
      <c r="AB23" s="192"/>
      <c r="AC23" s="192">
        <f>SUM(Q23:AB23)</f>
        <v>718962890</v>
      </c>
      <c r="AD23" s="201">
        <f>AC23/(Q22+R22+S22+T22)</f>
        <v>0.7474767876022503</v>
      </c>
      <c r="AE23" s="4"/>
      <c r="AF23" s="4"/>
    </row>
    <row r="24" spans="1:32" ht="31.5" customHeight="1">
      <c r="A24" s="487" t="s">
        <v>384</v>
      </c>
      <c r="B24" s="488"/>
      <c r="C24" s="193"/>
      <c r="D24" s="192"/>
      <c r="E24" s="192"/>
      <c r="F24" s="192"/>
      <c r="G24" s="192"/>
      <c r="H24" s="192"/>
      <c r="I24" s="192"/>
      <c r="J24" s="192"/>
      <c r="K24" s="192"/>
      <c r="L24" s="192"/>
      <c r="M24" s="192"/>
      <c r="N24" s="192"/>
      <c r="O24" s="192">
        <f>SUM(C24:N24)</f>
        <v>0</v>
      </c>
      <c r="P24" s="197"/>
      <c r="Q24" s="193"/>
      <c r="R24" s="192">
        <v>52620832</v>
      </c>
      <c r="S24" s="192">
        <v>62285000</v>
      </c>
      <c r="T24" s="192">
        <v>62285000</v>
      </c>
      <c r="U24" s="192">
        <v>132285000</v>
      </c>
      <c r="V24" s="192">
        <v>62285000</v>
      </c>
      <c r="W24" s="192">
        <v>236682301</v>
      </c>
      <c r="X24" s="192">
        <v>73945814</v>
      </c>
      <c r="Y24" s="192">
        <v>68445814</v>
      </c>
      <c r="Z24" s="192">
        <v>68445814</v>
      </c>
      <c r="AA24" s="192">
        <v>78906628</v>
      </c>
      <c r="AB24" s="192">
        <v>126430814</v>
      </c>
      <c r="AC24" s="192">
        <f>SUM(Q24:AB24)</f>
        <v>1024618017</v>
      </c>
      <c r="AD24" s="201"/>
      <c r="AE24" s="4"/>
      <c r="AF24" s="4"/>
    </row>
    <row r="25" spans="1:32" ht="31.5" customHeight="1" thickBot="1">
      <c r="A25" s="489" t="s">
        <v>385</v>
      </c>
      <c r="B25" s="490"/>
      <c r="C25" s="194"/>
      <c r="D25" s="195"/>
      <c r="E25" s="195"/>
      <c r="F25" s="195"/>
      <c r="G25" s="195"/>
      <c r="H25" s="195"/>
      <c r="I25" s="195"/>
      <c r="J25" s="195"/>
      <c r="K25" s="195"/>
      <c r="L25" s="195"/>
      <c r="M25" s="195"/>
      <c r="N25" s="195"/>
      <c r="O25" s="195">
        <f>SUM(C25:N25)</f>
        <v>0</v>
      </c>
      <c r="P25" s="200" t="str">
        <f>_xlfn.IFERROR(O25/(SUMIF(C25:N25,"&gt;0",C24:N24))," ")</f>
        <v> </v>
      </c>
      <c r="Q25" s="194"/>
      <c r="R25" s="315">
        <v>26927734</v>
      </c>
      <c r="S25" s="315">
        <v>59885000</v>
      </c>
      <c r="T25" s="195">
        <f>+SPI!J7</f>
        <v>55585000</v>
      </c>
      <c r="U25" s="195"/>
      <c r="V25" s="195"/>
      <c r="W25" s="195"/>
      <c r="X25" s="195"/>
      <c r="Y25" s="195"/>
      <c r="Z25" s="195"/>
      <c r="AA25" s="195"/>
      <c r="AB25" s="195"/>
      <c r="AC25" s="195">
        <f>SUM(Q25:AB25)</f>
        <v>142397734</v>
      </c>
      <c r="AD25" s="202">
        <f>AC25/(Q24+R24+S24+T24)</f>
        <v>0.8036405292120306</v>
      </c>
      <c r="AE25" s="4"/>
      <c r="AF25" s="4"/>
    </row>
    <row r="26" spans="1:30" ht="31.5" customHeight="1" thickBot="1">
      <c r="A26" s="61"/>
      <c r="B26" s="56"/>
      <c r="C26" s="82"/>
      <c r="D26" s="82"/>
      <c r="E26" s="82"/>
      <c r="F26" s="82"/>
      <c r="G26" s="82"/>
      <c r="H26" s="82"/>
      <c r="I26" s="82"/>
      <c r="J26" s="82"/>
      <c r="K26" s="82"/>
      <c r="L26" s="82"/>
      <c r="M26" s="82"/>
      <c r="N26" s="82"/>
      <c r="O26" s="82"/>
      <c r="P26" s="82"/>
      <c r="Q26" s="82"/>
      <c r="R26" s="82"/>
      <c r="S26" s="82"/>
      <c r="T26" s="82"/>
      <c r="U26" s="82"/>
      <c r="V26" s="82"/>
      <c r="W26" s="82"/>
      <c r="X26" s="82"/>
      <c r="Y26" s="82"/>
      <c r="Z26" s="82"/>
      <c r="AA26" s="82"/>
      <c r="AB26" s="82"/>
      <c r="AC26" s="62"/>
      <c r="AD26" s="191"/>
    </row>
    <row r="27" spans="1:30" ht="33.75" customHeight="1">
      <c r="A27" s="491" t="s">
        <v>76</v>
      </c>
      <c r="B27" s="492"/>
      <c r="C27" s="493"/>
      <c r="D27" s="493"/>
      <c r="E27" s="493"/>
      <c r="F27" s="493"/>
      <c r="G27" s="493"/>
      <c r="H27" s="493"/>
      <c r="I27" s="493"/>
      <c r="J27" s="493"/>
      <c r="K27" s="493"/>
      <c r="L27" s="493"/>
      <c r="M27" s="493"/>
      <c r="N27" s="493"/>
      <c r="O27" s="493"/>
      <c r="P27" s="493"/>
      <c r="Q27" s="493"/>
      <c r="R27" s="493"/>
      <c r="S27" s="493"/>
      <c r="T27" s="493"/>
      <c r="U27" s="493"/>
      <c r="V27" s="493"/>
      <c r="W27" s="493"/>
      <c r="X27" s="493"/>
      <c r="Y27" s="493"/>
      <c r="Z27" s="493"/>
      <c r="AA27" s="493"/>
      <c r="AB27" s="493"/>
      <c r="AC27" s="493"/>
      <c r="AD27" s="494"/>
    </row>
    <row r="28" spans="1:30" ht="15" customHeight="1">
      <c r="A28" s="495" t="s">
        <v>190</v>
      </c>
      <c r="B28" s="497" t="s">
        <v>6</v>
      </c>
      <c r="C28" s="498"/>
      <c r="D28" s="488" t="s">
        <v>402</v>
      </c>
      <c r="E28" s="501"/>
      <c r="F28" s="501"/>
      <c r="G28" s="501"/>
      <c r="H28" s="501"/>
      <c r="I28" s="501"/>
      <c r="J28" s="501"/>
      <c r="K28" s="501"/>
      <c r="L28" s="501"/>
      <c r="M28" s="501"/>
      <c r="N28" s="501"/>
      <c r="O28" s="502"/>
      <c r="P28" s="503" t="s">
        <v>8</v>
      </c>
      <c r="Q28" s="503" t="s">
        <v>84</v>
      </c>
      <c r="R28" s="503"/>
      <c r="S28" s="503"/>
      <c r="T28" s="503"/>
      <c r="U28" s="503"/>
      <c r="V28" s="503"/>
      <c r="W28" s="503"/>
      <c r="X28" s="503"/>
      <c r="Y28" s="503"/>
      <c r="Z28" s="503"/>
      <c r="AA28" s="503"/>
      <c r="AB28" s="503"/>
      <c r="AC28" s="503"/>
      <c r="AD28" s="504"/>
    </row>
    <row r="29" spans="1:30" ht="27" customHeight="1">
      <c r="A29" s="496"/>
      <c r="B29" s="499"/>
      <c r="C29" s="500"/>
      <c r="D29" s="220" t="s">
        <v>39</v>
      </c>
      <c r="E29" s="220" t="s">
        <v>40</v>
      </c>
      <c r="F29" s="220" t="s">
        <v>41</v>
      </c>
      <c r="G29" s="220" t="s">
        <v>42</v>
      </c>
      <c r="H29" s="220" t="s">
        <v>43</v>
      </c>
      <c r="I29" s="220" t="s">
        <v>44</v>
      </c>
      <c r="J29" s="220" t="s">
        <v>45</v>
      </c>
      <c r="K29" s="220" t="s">
        <v>46</v>
      </c>
      <c r="L29" s="220" t="s">
        <v>47</v>
      </c>
      <c r="M29" s="220" t="s">
        <v>48</v>
      </c>
      <c r="N29" s="220" t="s">
        <v>49</v>
      </c>
      <c r="O29" s="220" t="s">
        <v>50</v>
      </c>
      <c r="P29" s="502"/>
      <c r="Q29" s="503"/>
      <c r="R29" s="503"/>
      <c r="S29" s="503"/>
      <c r="T29" s="503"/>
      <c r="U29" s="503"/>
      <c r="V29" s="503"/>
      <c r="W29" s="503"/>
      <c r="X29" s="503"/>
      <c r="Y29" s="503"/>
      <c r="Z29" s="503"/>
      <c r="AA29" s="503"/>
      <c r="AB29" s="503"/>
      <c r="AC29" s="503"/>
      <c r="AD29" s="504"/>
    </row>
    <row r="30" spans="1:30" ht="61.5" customHeight="1" thickBot="1">
      <c r="A30" s="219" t="str">
        <f>C17</f>
        <v>Ejecutar al 90% la implementación de la Política de Gestión Documental institucional</v>
      </c>
      <c r="B30" s="505" t="s">
        <v>412</v>
      </c>
      <c r="C30" s="506"/>
      <c r="D30" s="92" t="s">
        <v>412</v>
      </c>
      <c r="E30" s="92" t="s">
        <v>412</v>
      </c>
      <c r="F30" s="92" t="s">
        <v>412</v>
      </c>
      <c r="G30" s="92" t="s">
        <v>412</v>
      </c>
      <c r="H30" s="92" t="s">
        <v>412</v>
      </c>
      <c r="I30" s="92" t="s">
        <v>412</v>
      </c>
      <c r="J30" s="92" t="s">
        <v>412</v>
      </c>
      <c r="K30" s="92" t="s">
        <v>412</v>
      </c>
      <c r="L30" s="92" t="s">
        <v>412</v>
      </c>
      <c r="M30" s="92" t="s">
        <v>412</v>
      </c>
      <c r="N30" s="92" t="s">
        <v>412</v>
      </c>
      <c r="O30" s="92" t="s">
        <v>412</v>
      </c>
      <c r="P30" s="89">
        <f>SUM(D30:O30)</f>
        <v>0</v>
      </c>
      <c r="Q30" s="507"/>
      <c r="R30" s="507"/>
      <c r="S30" s="507"/>
      <c r="T30" s="507"/>
      <c r="U30" s="507"/>
      <c r="V30" s="507"/>
      <c r="W30" s="507"/>
      <c r="X30" s="507"/>
      <c r="Y30" s="507"/>
      <c r="Z30" s="507"/>
      <c r="AA30" s="507"/>
      <c r="AB30" s="507"/>
      <c r="AC30" s="507"/>
      <c r="AD30" s="508"/>
    </row>
    <row r="31" spans="1:30" ht="45" customHeight="1">
      <c r="A31" s="509" t="s">
        <v>293</v>
      </c>
      <c r="B31" s="510"/>
      <c r="C31" s="510"/>
      <c r="D31" s="510"/>
      <c r="E31" s="510"/>
      <c r="F31" s="510"/>
      <c r="G31" s="510"/>
      <c r="H31" s="510"/>
      <c r="I31" s="510"/>
      <c r="J31" s="510"/>
      <c r="K31" s="510"/>
      <c r="L31" s="510"/>
      <c r="M31" s="510"/>
      <c r="N31" s="510"/>
      <c r="O31" s="510"/>
      <c r="P31" s="510"/>
      <c r="Q31" s="510"/>
      <c r="R31" s="510"/>
      <c r="S31" s="510"/>
      <c r="T31" s="510"/>
      <c r="U31" s="510"/>
      <c r="V31" s="510"/>
      <c r="W31" s="510"/>
      <c r="X31" s="510"/>
      <c r="Y31" s="510"/>
      <c r="Z31" s="510"/>
      <c r="AA31" s="510"/>
      <c r="AB31" s="510"/>
      <c r="AC31" s="510"/>
      <c r="AD31" s="511"/>
    </row>
    <row r="32" spans="1:41" ht="22.5" customHeight="1">
      <c r="A32" s="487" t="s">
        <v>191</v>
      </c>
      <c r="B32" s="503" t="s">
        <v>62</v>
      </c>
      <c r="C32" s="503" t="s">
        <v>6</v>
      </c>
      <c r="D32" s="503" t="s">
        <v>60</v>
      </c>
      <c r="E32" s="503"/>
      <c r="F32" s="503"/>
      <c r="G32" s="503"/>
      <c r="H32" s="503"/>
      <c r="I32" s="503"/>
      <c r="J32" s="503"/>
      <c r="K32" s="503"/>
      <c r="L32" s="503"/>
      <c r="M32" s="503"/>
      <c r="N32" s="503"/>
      <c r="O32" s="503"/>
      <c r="P32" s="503"/>
      <c r="Q32" s="503" t="s">
        <v>85</v>
      </c>
      <c r="R32" s="503"/>
      <c r="S32" s="503"/>
      <c r="T32" s="503"/>
      <c r="U32" s="503"/>
      <c r="V32" s="503"/>
      <c r="W32" s="503"/>
      <c r="X32" s="503"/>
      <c r="Y32" s="503"/>
      <c r="Z32" s="503"/>
      <c r="AA32" s="503"/>
      <c r="AB32" s="503"/>
      <c r="AC32" s="503"/>
      <c r="AD32" s="504"/>
      <c r="AG32" s="90"/>
      <c r="AH32" s="90"/>
      <c r="AI32" s="90"/>
      <c r="AJ32" s="90"/>
      <c r="AK32" s="90"/>
      <c r="AL32" s="90"/>
      <c r="AM32" s="90"/>
      <c r="AN32" s="90"/>
      <c r="AO32" s="90"/>
    </row>
    <row r="33" spans="1:41" ht="22.5" customHeight="1">
      <c r="A33" s="487"/>
      <c r="B33" s="503"/>
      <c r="C33" s="512"/>
      <c r="D33" s="220" t="s">
        <v>39</v>
      </c>
      <c r="E33" s="220" t="s">
        <v>40</v>
      </c>
      <c r="F33" s="220" t="s">
        <v>41</v>
      </c>
      <c r="G33" s="220" t="s">
        <v>42</v>
      </c>
      <c r="H33" s="220" t="s">
        <v>43</v>
      </c>
      <c r="I33" s="220" t="s">
        <v>44</v>
      </c>
      <c r="J33" s="220" t="s">
        <v>45</v>
      </c>
      <c r="K33" s="220" t="s">
        <v>46</v>
      </c>
      <c r="L33" s="220" t="s">
        <v>47</v>
      </c>
      <c r="M33" s="220" t="s">
        <v>48</v>
      </c>
      <c r="N33" s="220" t="s">
        <v>49</v>
      </c>
      <c r="O33" s="220" t="s">
        <v>50</v>
      </c>
      <c r="P33" s="220" t="s">
        <v>8</v>
      </c>
      <c r="Q33" s="499" t="s">
        <v>80</v>
      </c>
      <c r="R33" s="513"/>
      <c r="S33" s="513"/>
      <c r="T33" s="513"/>
      <c r="U33" s="513"/>
      <c r="V33" s="500"/>
      <c r="W33" s="499" t="s">
        <v>81</v>
      </c>
      <c r="X33" s="513"/>
      <c r="Y33" s="513"/>
      <c r="Z33" s="500"/>
      <c r="AA33" s="499" t="s">
        <v>82</v>
      </c>
      <c r="AB33" s="513"/>
      <c r="AC33" s="513"/>
      <c r="AD33" s="514"/>
      <c r="AG33" s="90"/>
      <c r="AH33" s="90"/>
      <c r="AI33" s="90"/>
      <c r="AJ33" s="90"/>
      <c r="AK33" s="90"/>
      <c r="AL33" s="90"/>
      <c r="AM33" s="90"/>
      <c r="AN33" s="90"/>
      <c r="AO33" s="90"/>
    </row>
    <row r="34" spans="1:41" ht="40.5" customHeight="1">
      <c r="A34" s="515" t="str">
        <f>A30</f>
        <v>Ejecutar al 90% la implementación de la Política de Gestión Documental institucional</v>
      </c>
      <c r="B34" s="595">
        <f>+AC17</f>
        <v>0.09</v>
      </c>
      <c r="C34" s="93" t="s">
        <v>9</v>
      </c>
      <c r="D34" s="178">
        <v>0.35</v>
      </c>
      <c r="E34" s="178">
        <f>(((E38*($B$38/$B$34))+(E40*($B$40/$B$34))+(E42*($B$42/$B$34))+(E44*($B$44/$B$34))+(E46*($B$46/$B$34))))*($P$34-$D$34)</f>
        <v>0.0125</v>
      </c>
      <c r="F34" s="178">
        <f aca="true" t="shared" si="0" ref="F34:O34">(((F38*($B$38/$B$34))+(F40*($B$40/$B$34))+(F42*($B$42/$B$34))+(F44*($B$44/$B$34))+(F46*($B$46/$B$34))))*($P$34-$D$34)</f>
        <v>0.025</v>
      </c>
      <c r="G34" s="178">
        <f t="shared" si="0"/>
        <v>0.025</v>
      </c>
      <c r="H34" s="178">
        <f t="shared" si="0"/>
        <v>0.025</v>
      </c>
      <c r="I34" s="178">
        <f t="shared" si="0"/>
        <v>0.025</v>
      </c>
      <c r="J34" s="178">
        <f t="shared" si="0"/>
        <v>0.025</v>
      </c>
      <c r="K34" s="178">
        <f t="shared" si="0"/>
        <v>0.025</v>
      </c>
      <c r="L34" s="178">
        <f t="shared" si="0"/>
        <v>0.0275</v>
      </c>
      <c r="M34" s="178">
        <f t="shared" si="0"/>
        <v>0.025</v>
      </c>
      <c r="N34" s="178">
        <f t="shared" si="0"/>
        <v>0.022500000000000003</v>
      </c>
      <c r="O34" s="178">
        <f t="shared" si="0"/>
        <v>0.0125</v>
      </c>
      <c r="P34" s="178">
        <v>0.6</v>
      </c>
      <c r="Q34" s="597" t="s">
        <v>802</v>
      </c>
      <c r="R34" s="598"/>
      <c r="S34" s="598"/>
      <c r="T34" s="598"/>
      <c r="U34" s="598"/>
      <c r="V34" s="599"/>
      <c r="W34" s="603"/>
      <c r="X34" s="604"/>
      <c r="Y34" s="604"/>
      <c r="Z34" s="605"/>
      <c r="AA34" s="666" t="s">
        <v>803</v>
      </c>
      <c r="AB34" s="667"/>
      <c r="AC34" s="667"/>
      <c r="AD34" s="668"/>
      <c r="AG34" s="90"/>
      <c r="AH34" s="90"/>
      <c r="AI34" s="90"/>
      <c r="AJ34" s="90"/>
      <c r="AK34" s="90"/>
      <c r="AL34" s="90"/>
      <c r="AM34" s="90"/>
      <c r="AN34" s="90"/>
      <c r="AO34" s="90"/>
    </row>
    <row r="35" spans="1:41" ht="40.5" customHeight="1" thickBot="1">
      <c r="A35" s="516"/>
      <c r="B35" s="596"/>
      <c r="C35" s="94" t="s">
        <v>10</v>
      </c>
      <c r="D35" s="279">
        <v>0.35</v>
      </c>
      <c r="E35" s="279">
        <f>(((E39*($B$38/$B$34))+(E41*($B$40/$B$34))+(E43*($B$42/$B$34))+(E45*($B$44/$B$34))+(E47*($B$46/$B$34))))*($P$34-$D$34)</f>
        <v>0.0125</v>
      </c>
      <c r="F35" s="279">
        <f>(((F39*($B$38/$B$34))+(F41*($B$40/$B$34))+(F43*($B$42/$B$34))+(F45*($B$44/$B$34))+(F47*($B$46/$B$34))))*($P$34-$D$34)</f>
        <v>0.025</v>
      </c>
      <c r="G35" s="279">
        <f>(((G39*($B$38/$B$34))+(G41*($B$40/$B$34))+(G43*($B$42/$B$34))+(G45*($B$44/$B$34))+(G47*($B$46/$B$34))))*($P$34-$D$34)</f>
        <v>0.025</v>
      </c>
      <c r="H35" s="96"/>
      <c r="I35" s="96"/>
      <c r="J35" s="96"/>
      <c r="K35" s="96"/>
      <c r="L35" s="96"/>
      <c r="M35" s="96"/>
      <c r="N35" s="96"/>
      <c r="O35" s="96"/>
      <c r="P35" s="179">
        <f>SUM(D35:O35)</f>
        <v>0.41250000000000003</v>
      </c>
      <c r="Q35" s="600"/>
      <c r="R35" s="601"/>
      <c r="S35" s="601"/>
      <c r="T35" s="601"/>
      <c r="U35" s="601"/>
      <c r="V35" s="602"/>
      <c r="W35" s="606"/>
      <c r="X35" s="607"/>
      <c r="Y35" s="607"/>
      <c r="Z35" s="608"/>
      <c r="AA35" s="669"/>
      <c r="AB35" s="670"/>
      <c r="AC35" s="670"/>
      <c r="AD35" s="671"/>
      <c r="AE35" s="50"/>
      <c r="AF35" s="97"/>
      <c r="AG35" s="90"/>
      <c r="AH35" s="90"/>
      <c r="AI35" s="90"/>
      <c r="AJ35" s="90"/>
      <c r="AK35" s="90"/>
      <c r="AL35" s="90"/>
      <c r="AM35" s="90"/>
      <c r="AN35" s="90"/>
      <c r="AO35" s="90"/>
    </row>
    <row r="36" spans="1:41" ht="25.5" customHeight="1">
      <c r="A36" s="485" t="s">
        <v>192</v>
      </c>
      <c r="B36" s="537" t="s">
        <v>61</v>
      </c>
      <c r="C36" s="539" t="s">
        <v>11</v>
      </c>
      <c r="D36" s="539"/>
      <c r="E36" s="539"/>
      <c r="F36" s="539"/>
      <c r="G36" s="539"/>
      <c r="H36" s="539"/>
      <c r="I36" s="539"/>
      <c r="J36" s="539"/>
      <c r="K36" s="539"/>
      <c r="L36" s="539"/>
      <c r="M36" s="539"/>
      <c r="N36" s="539"/>
      <c r="O36" s="539"/>
      <c r="P36" s="539"/>
      <c r="Q36" s="486" t="s">
        <v>78</v>
      </c>
      <c r="R36" s="540"/>
      <c r="S36" s="540"/>
      <c r="T36" s="540"/>
      <c r="U36" s="540"/>
      <c r="V36" s="540"/>
      <c r="W36" s="540"/>
      <c r="X36" s="540"/>
      <c r="Y36" s="540"/>
      <c r="Z36" s="540"/>
      <c r="AA36" s="540"/>
      <c r="AB36" s="540"/>
      <c r="AC36" s="540"/>
      <c r="AD36" s="541"/>
      <c r="AG36" s="90"/>
      <c r="AH36" s="90"/>
      <c r="AI36" s="90"/>
      <c r="AJ36" s="90"/>
      <c r="AK36" s="90"/>
      <c r="AL36" s="90"/>
      <c r="AM36" s="90"/>
      <c r="AN36" s="90"/>
      <c r="AO36" s="90"/>
    </row>
    <row r="37" spans="1:41" ht="25.5" customHeight="1">
      <c r="A37" s="487"/>
      <c r="B37" s="538"/>
      <c r="C37" s="220" t="s">
        <v>12</v>
      </c>
      <c r="D37" s="220" t="s">
        <v>36</v>
      </c>
      <c r="E37" s="220" t="s">
        <v>37</v>
      </c>
      <c r="F37" s="220" t="s">
        <v>38</v>
      </c>
      <c r="G37" s="220" t="s">
        <v>51</v>
      </c>
      <c r="H37" s="220" t="s">
        <v>52</v>
      </c>
      <c r="I37" s="220" t="s">
        <v>53</v>
      </c>
      <c r="J37" s="220" t="s">
        <v>54</v>
      </c>
      <c r="K37" s="220" t="s">
        <v>55</v>
      </c>
      <c r="L37" s="220" t="s">
        <v>56</v>
      </c>
      <c r="M37" s="220" t="s">
        <v>57</v>
      </c>
      <c r="N37" s="220" t="s">
        <v>58</v>
      </c>
      <c r="O37" s="220" t="s">
        <v>59</v>
      </c>
      <c r="P37" s="220" t="s">
        <v>63</v>
      </c>
      <c r="Q37" s="488" t="s">
        <v>83</v>
      </c>
      <c r="R37" s="501"/>
      <c r="S37" s="501"/>
      <c r="T37" s="501"/>
      <c r="U37" s="501"/>
      <c r="V37" s="501"/>
      <c r="W37" s="501"/>
      <c r="X37" s="501"/>
      <c r="Y37" s="501"/>
      <c r="Z37" s="501"/>
      <c r="AA37" s="501"/>
      <c r="AB37" s="501"/>
      <c r="AC37" s="501"/>
      <c r="AD37" s="542"/>
      <c r="AG37" s="98"/>
      <c r="AH37" s="98"/>
      <c r="AI37" s="98"/>
      <c r="AJ37" s="98"/>
      <c r="AK37" s="98"/>
      <c r="AL37" s="98"/>
      <c r="AM37" s="98"/>
      <c r="AN37" s="98"/>
      <c r="AO37" s="98"/>
    </row>
    <row r="38" spans="1:41" ht="28.5" customHeight="1">
      <c r="A38" s="662" t="s">
        <v>461</v>
      </c>
      <c r="B38" s="594">
        <v>0.018</v>
      </c>
      <c r="C38" s="93" t="s">
        <v>9</v>
      </c>
      <c r="D38" s="99">
        <v>0</v>
      </c>
      <c r="E38" s="99">
        <v>0.05</v>
      </c>
      <c r="F38" s="99">
        <v>0.1</v>
      </c>
      <c r="G38" s="99">
        <v>0.1</v>
      </c>
      <c r="H38" s="99">
        <v>0.1</v>
      </c>
      <c r="I38" s="99">
        <v>0.1</v>
      </c>
      <c r="J38" s="99">
        <v>0.1</v>
      </c>
      <c r="K38" s="99">
        <v>0.1</v>
      </c>
      <c r="L38" s="99">
        <v>0.1</v>
      </c>
      <c r="M38" s="99">
        <v>0.1</v>
      </c>
      <c r="N38" s="99">
        <v>0.1</v>
      </c>
      <c r="O38" s="99">
        <v>0.05</v>
      </c>
      <c r="P38" s="100">
        <f aca="true" t="shared" si="1" ref="P38:P47">SUM(D38:O38)</f>
        <v>0.9999999999999999</v>
      </c>
      <c r="Q38" s="651" t="s">
        <v>804</v>
      </c>
      <c r="R38" s="652"/>
      <c r="S38" s="652"/>
      <c r="T38" s="652"/>
      <c r="U38" s="652"/>
      <c r="V38" s="652"/>
      <c r="W38" s="652"/>
      <c r="X38" s="652"/>
      <c r="Y38" s="652"/>
      <c r="Z38" s="652"/>
      <c r="AA38" s="652"/>
      <c r="AB38" s="652"/>
      <c r="AC38" s="652"/>
      <c r="AD38" s="653"/>
      <c r="AE38" s="101"/>
      <c r="AG38" s="102"/>
      <c r="AH38" s="102"/>
      <c r="AI38" s="102"/>
      <c r="AJ38" s="102"/>
      <c r="AK38" s="102"/>
      <c r="AL38" s="102"/>
      <c r="AM38" s="102"/>
      <c r="AN38" s="102"/>
      <c r="AO38" s="102"/>
    </row>
    <row r="39" spans="1:31" ht="28.5" customHeight="1">
      <c r="A39" s="657"/>
      <c r="B39" s="574"/>
      <c r="C39" s="103" t="s">
        <v>10</v>
      </c>
      <c r="D39" s="104">
        <v>0</v>
      </c>
      <c r="E39" s="104">
        <v>0.05</v>
      </c>
      <c r="F39" s="104">
        <v>0.1</v>
      </c>
      <c r="G39" s="104">
        <v>0.1</v>
      </c>
      <c r="H39" s="104"/>
      <c r="I39" s="104"/>
      <c r="J39" s="104"/>
      <c r="K39" s="104"/>
      <c r="L39" s="104"/>
      <c r="M39" s="104"/>
      <c r="N39" s="104"/>
      <c r="O39" s="104"/>
      <c r="P39" s="105">
        <f t="shared" si="1"/>
        <v>0.25</v>
      </c>
      <c r="Q39" s="663"/>
      <c r="R39" s="664"/>
      <c r="S39" s="664"/>
      <c r="T39" s="664"/>
      <c r="U39" s="664"/>
      <c r="V39" s="664"/>
      <c r="W39" s="664"/>
      <c r="X39" s="664"/>
      <c r="Y39" s="664"/>
      <c r="Z39" s="664"/>
      <c r="AA39" s="664"/>
      <c r="AB39" s="664"/>
      <c r="AC39" s="664"/>
      <c r="AD39" s="665"/>
      <c r="AE39" s="101"/>
    </row>
    <row r="40" spans="1:31" ht="28.5" customHeight="1">
      <c r="A40" s="657" t="s">
        <v>462</v>
      </c>
      <c r="B40" s="594">
        <v>0.018</v>
      </c>
      <c r="C40" s="106" t="s">
        <v>9</v>
      </c>
      <c r="D40" s="99">
        <v>0</v>
      </c>
      <c r="E40" s="99">
        <v>0.05</v>
      </c>
      <c r="F40" s="99">
        <v>0.1</v>
      </c>
      <c r="G40" s="99">
        <v>0.1</v>
      </c>
      <c r="H40" s="99">
        <v>0.1</v>
      </c>
      <c r="I40" s="99">
        <v>0.1</v>
      </c>
      <c r="J40" s="99">
        <v>0.1</v>
      </c>
      <c r="K40" s="99">
        <v>0.1</v>
      </c>
      <c r="L40" s="99">
        <v>0.15</v>
      </c>
      <c r="M40" s="99">
        <v>0.1</v>
      </c>
      <c r="N40" s="99">
        <v>0.05</v>
      </c>
      <c r="O40" s="99">
        <v>0.05</v>
      </c>
      <c r="P40" s="105">
        <f t="shared" si="1"/>
        <v>1</v>
      </c>
      <c r="Q40" s="651" t="s">
        <v>805</v>
      </c>
      <c r="R40" s="652"/>
      <c r="S40" s="652"/>
      <c r="T40" s="652"/>
      <c r="U40" s="652"/>
      <c r="V40" s="652"/>
      <c r="W40" s="652"/>
      <c r="X40" s="652"/>
      <c r="Y40" s="652"/>
      <c r="Z40" s="652"/>
      <c r="AA40" s="652"/>
      <c r="AB40" s="652"/>
      <c r="AC40" s="652"/>
      <c r="AD40" s="653"/>
      <c r="AE40" s="101"/>
    </row>
    <row r="41" spans="1:31" ht="28.5" customHeight="1">
      <c r="A41" s="657"/>
      <c r="B41" s="574"/>
      <c r="C41" s="103" t="s">
        <v>10</v>
      </c>
      <c r="D41" s="104">
        <v>0</v>
      </c>
      <c r="E41" s="104">
        <v>0.05</v>
      </c>
      <c r="F41" s="104">
        <v>0.1</v>
      </c>
      <c r="G41" s="104">
        <v>0.1</v>
      </c>
      <c r="H41" s="104"/>
      <c r="I41" s="104"/>
      <c r="J41" s="104"/>
      <c r="K41" s="104"/>
      <c r="L41" s="108"/>
      <c r="M41" s="108"/>
      <c r="N41" s="108"/>
      <c r="O41" s="108"/>
      <c r="P41" s="105">
        <f t="shared" si="1"/>
        <v>0.25</v>
      </c>
      <c r="Q41" s="658"/>
      <c r="R41" s="659"/>
      <c r="S41" s="659"/>
      <c r="T41" s="659"/>
      <c r="U41" s="659"/>
      <c r="V41" s="659"/>
      <c r="W41" s="659"/>
      <c r="X41" s="659"/>
      <c r="Y41" s="659"/>
      <c r="Z41" s="659"/>
      <c r="AA41" s="659"/>
      <c r="AB41" s="659"/>
      <c r="AC41" s="659"/>
      <c r="AD41" s="660"/>
      <c r="AE41" s="101"/>
    </row>
    <row r="42" spans="1:31" ht="28.5" customHeight="1">
      <c r="A42" s="615" t="s">
        <v>463</v>
      </c>
      <c r="B42" s="594">
        <v>0.018</v>
      </c>
      <c r="C42" s="106" t="s">
        <v>9</v>
      </c>
      <c r="D42" s="99">
        <v>0</v>
      </c>
      <c r="E42" s="99">
        <v>0.05</v>
      </c>
      <c r="F42" s="99">
        <v>0.1</v>
      </c>
      <c r="G42" s="99">
        <v>0.1</v>
      </c>
      <c r="H42" s="99">
        <v>0.1</v>
      </c>
      <c r="I42" s="99">
        <v>0.1</v>
      </c>
      <c r="J42" s="99">
        <v>0.1</v>
      </c>
      <c r="K42" s="99">
        <v>0.1</v>
      </c>
      <c r="L42" s="99">
        <v>0.1</v>
      </c>
      <c r="M42" s="99">
        <v>0.1</v>
      </c>
      <c r="N42" s="99">
        <v>0.1</v>
      </c>
      <c r="O42" s="99">
        <v>0.05</v>
      </c>
      <c r="P42" s="105">
        <f>SUM(D42:O42)</f>
        <v>0.9999999999999999</v>
      </c>
      <c r="Q42" s="651" t="s">
        <v>806</v>
      </c>
      <c r="R42" s="652"/>
      <c r="S42" s="652"/>
      <c r="T42" s="652"/>
      <c r="U42" s="652"/>
      <c r="V42" s="652"/>
      <c r="W42" s="652"/>
      <c r="X42" s="652"/>
      <c r="Y42" s="652"/>
      <c r="Z42" s="652"/>
      <c r="AA42" s="652"/>
      <c r="AB42" s="652"/>
      <c r="AC42" s="652"/>
      <c r="AD42" s="653"/>
      <c r="AE42" s="101"/>
    </row>
    <row r="43" spans="1:31" ht="28.5" customHeight="1">
      <c r="A43" s="662"/>
      <c r="B43" s="574"/>
      <c r="C43" s="103" t="s">
        <v>10</v>
      </c>
      <c r="D43" s="104">
        <v>0</v>
      </c>
      <c r="E43" s="104">
        <v>0.05</v>
      </c>
      <c r="F43" s="104">
        <v>0.1</v>
      </c>
      <c r="G43" s="104">
        <v>0.1</v>
      </c>
      <c r="H43" s="104"/>
      <c r="I43" s="104"/>
      <c r="J43" s="104"/>
      <c r="K43" s="104"/>
      <c r="L43" s="108"/>
      <c r="M43" s="108"/>
      <c r="N43" s="108"/>
      <c r="O43" s="108"/>
      <c r="P43" s="105">
        <f>SUM(D43:O43)</f>
        <v>0.25</v>
      </c>
      <c r="Q43" s="658"/>
      <c r="R43" s="659"/>
      <c r="S43" s="659"/>
      <c r="T43" s="659"/>
      <c r="U43" s="659"/>
      <c r="V43" s="659"/>
      <c r="W43" s="659"/>
      <c r="X43" s="659"/>
      <c r="Y43" s="659"/>
      <c r="Z43" s="659"/>
      <c r="AA43" s="659"/>
      <c r="AB43" s="659"/>
      <c r="AC43" s="659"/>
      <c r="AD43" s="660"/>
      <c r="AE43" s="101"/>
    </row>
    <row r="44" spans="1:31" ht="28.5" customHeight="1">
      <c r="A44" s="615" t="s">
        <v>464</v>
      </c>
      <c r="B44" s="594">
        <v>0.018</v>
      </c>
      <c r="C44" s="106" t="s">
        <v>9</v>
      </c>
      <c r="D44" s="99">
        <v>0</v>
      </c>
      <c r="E44" s="99">
        <v>0.05</v>
      </c>
      <c r="F44" s="99">
        <v>0.1</v>
      </c>
      <c r="G44" s="99">
        <v>0.1</v>
      </c>
      <c r="H44" s="99">
        <v>0.1</v>
      </c>
      <c r="I44" s="99">
        <v>0.1</v>
      </c>
      <c r="J44" s="99">
        <v>0.1</v>
      </c>
      <c r="K44" s="99">
        <v>0.1</v>
      </c>
      <c r="L44" s="99">
        <v>0.1</v>
      </c>
      <c r="M44" s="99">
        <v>0.1</v>
      </c>
      <c r="N44" s="99">
        <v>0.1</v>
      </c>
      <c r="O44" s="99">
        <v>0.05</v>
      </c>
      <c r="P44" s="105">
        <f t="shared" si="1"/>
        <v>0.9999999999999999</v>
      </c>
      <c r="Q44" s="651" t="s">
        <v>807</v>
      </c>
      <c r="R44" s="652"/>
      <c r="S44" s="652"/>
      <c r="T44" s="652"/>
      <c r="U44" s="652"/>
      <c r="V44" s="652"/>
      <c r="W44" s="652"/>
      <c r="X44" s="652"/>
      <c r="Y44" s="652"/>
      <c r="Z44" s="652"/>
      <c r="AA44" s="652"/>
      <c r="AB44" s="652"/>
      <c r="AC44" s="652"/>
      <c r="AD44" s="653"/>
      <c r="AE44" s="101"/>
    </row>
    <row r="45" spans="1:31" ht="28.5" customHeight="1">
      <c r="A45" s="661"/>
      <c r="B45" s="574"/>
      <c r="C45" s="103" t="s">
        <v>10</v>
      </c>
      <c r="D45" s="104">
        <v>0</v>
      </c>
      <c r="E45" s="104">
        <v>0.05</v>
      </c>
      <c r="F45" s="104">
        <v>0.1</v>
      </c>
      <c r="G45" s="104">
        <v>0.1</v>
      </c>
      <c r="H45" s="104"/>
      <c r="I45" s="104"/>
      <c r="J45" s="104"/>
      <c r="K45" s="104"/>
      <c r="L45" s="108"/>
      <c r="M45" s="108"/>
      <c r="N45" s="108"/>
      <c r="O45" s="104"/>
      <c r="P45" s="105">
        <f t="shared" si="1"/>
        <v>0.25</v>
      </c>
      <c r="Q45" s="658"/>
      <c r="R45" s="659"/>
      <c r="S45" s="659"/>
      <c r="T45" s="659"/>
      <c r="U45" s="659"/>
      <c r="V45" s="659"/>
      <c r="W45" s="659"/>
      <c r="X45" s="659"/>
      <c r="Y45" s="659"/>
      <c r="Z45" s="659"/>
      <c r="AA45" s="659"/>
      <c r="AB45" s="659"/>
      <c r="AC45" s="659"/>
      <c r="AD45" s="660"/>
      <c r="AE45" s="101"/>
    </row>
    <row r="46" spans="1:31" ht="28.5" customHeight="1">
      <c r="A46" s="649" t="s">
        <v>465</v>
      </c>
      <c r="B46" s="564">
        <v>0.018</v>
      </c>
      <c r="C46" s="106" t="s">
        <v>9</v>
      </c>
      <c r="D46" s="99">
        <v>0</v>
      </c>
      <c r="E46" s="99">
        <v>0.05</v>
      </c>
      <c r="F46" s="99">
        <v>0.1</v>
      </c>
      <c r="G46" s="99">
        <v>0.1</v>
      </c>
      <c r="H46" s="99">
        <v>0.1</v>
      </c>
      <c r="I46" s="99">
        <v>0.1</v>
      </c>
      <c r="J46" s="99">
        <v>0.1</v>
      </c>
      <c r="K46" s="99">
        <v>0.1</v>
      </c>
      <c r="L46" s="99">
        <v>0.1</v>
      </c>
      <c r="M46" s="99">
        <v>0.1</v>
      </c>
      <c r="N46" s="99">
        <v>0.1</v>
      </c>
      <c r="O46" s="99">
        <v>0.05</v>
      </c>
      <c r="P46" s="105">
        <f t="shared" si="1"/>
        <v>0.9999999999999999</v>
      </c>
      <c r="Q46" s="651" t="s">
        <v>808</v>
      </c>
      <c r="R46" s="652"/>
      <c r="S46" s="652"/>
      <c r="T46" s="652"/>
      <c r="U46" s="652"/>
      <c r="V46" s="652"/>
      <c r="W46" s="652"/>
      <c r="X46" s="652"/>
      <c r="Y46" s="652"/>
      <c r="Z46" s="652"/>
      <c r="AA46" s="652"/>
      <c r="AB46" s="652"/>
      <c r="AC46" s="652"/>
      <c r="AD46" s="653"/>
      <c r="AE46" s="101"/>
    </row>
    <row r="47" spans="1:31" ht="28.5" customHeight="1" thickBot="1">
      <c r="A47" s="650"/>
      <c r="B47" s="565"/>
      <c r="C47" s="94" t="s">
        <v>10</v>
      </c>
      <c r="D47" s="110">
        <v>0</v>
      </c>
      <c r="E47" s="110">
        <v>0.05</v>
      </c>
      <c r="F47" s="110">
        <v>0.1</v>
      </c>
      <c r="G47" s="110">
        <v>0.1</v>
      </c>
      <c r="H47" s="110"/>
      <c r="I47" s="110"/>
      <c r="J47" s="110"/>
      <c r="K47" s="110"/>
      <c r="L47" s="111"/>
      <c r="M47" s="111"/>
      <c r="N47" s="111"/>
      <c r="O47" s="111"/>
      <c r="P47" s="112">
        <f t="shared" si="1"/>
        <v>0.25</v>
      </c>
      <c r="Q47" s="654"/>
      <c r="R47" s="655"/>
      <c r="S47" s="655"/>
      <c r="T47" s="655"/>
      <c r="U47" s="655"/>
      <c r="V47" s="655"/>
      <c r="W47" s="655"/>
      <c r="X47" s="655"/>
      <c r="Y47" s="655"/>
      <c r="Z47" s="655"/>
      <c r="AA47" s="655"/>
      <c r="AB47" s="655"/>
      <c r="AC47" s="655"/>
      <c r="AD47" s="656"/>
      <c r="AE47" s="101"/>
    </row>
    <row r="48" ht="15.75" thickBot="1">
      <c r="A48" s="52" t="s">
        <v>295</v>
      </c>
    </row>
    <row r="49" spans="1:30" s="285" customFormat="1" ht="45.75" customHeight="1">
      <c r="A49" s="436" t="s">
        <v>64</v>
      </c>
      <c r="B49" s="437"/>
      <c r="C49" s="280" t="s">
        <v>629</v>
      </c>
      <c r="D49" s="281"/>
      <c r="E49" s="281"/>
      <c r="F49" s="281"/>
      <c r="G49" s="281"/>
      <c r="H49" s="282"/>
      <c r="I49" s="283"/>
      <c r="J49" s="629" t="s">
        <v>630</v>
      </c>
      <c r="K49" s="630"/>
      <c r="L49" s="631"/>
      <c r="M49" s="280" t="s">
        <v>631</v>
      </c>
      <c r="N49" s="281"/>
      <c r="O49" s="281"/>
      <c r="P49" s="281"/>
      <c r="Q49" s="281"/>
      <c r="R49" s="282"/>
      <c r="S49" s="283"/>
      <c r="T49" s="638" t="s">
        <v>632</v>
      </c>
      <c r="U49" s="638"/>
      <c r="V49" s="638"/>
      <c r="W49" s="638"/>
      <c r="X49" s="280" t="s">
        <v>633</v>
      </c>
      <c r="Y49" s="281"/>
      <c r="Z49" s="281"/>
      <c r="AA49" s="281"/>
      <c r="AB49" s="281"/>
      <c r="AC49" s="282"/>
      <c r="AD49" s="284"/>
    </row>
    <row r="50" spans="1:30" s="285" customFormat="1" ht="22.5" customHeight="1">
      <c r="A50" s="439"/>
      <c r="B50" s="440"/>
      <c r="C50" s="641" t="s">
        <v>634</v>
      </c>
      <c r="D50" s="642"/>
      <c r="E50" s="642"/>
      <c r="F50" s="642"/>
      <c r="G50" s="642"/>
      <c r="H50" s="642"/>
      <c r="I50" s="643"/>
      <c r="J50" s="632"/>
      <c r="K50" s="633"/>
      <c r="L50" s="634"/>
      <c r="M50" s="641" t="s">
        <v>635</v>
      </c>
      <c r="N50" s="642"/>
      <c r="O50" s="642"/>
      <c r="P50" s="642"/>
      <c r="Q50" s="642"/>
      <c r="R50" s="642"/>
      <c r="S50" s="643"/>
      <c r="T50" s="639"/>
      <c r="U50" s="639"/>
      <c r="V50" s="639"/>
      <c r="W50" s="639"/>
      <c r="X50" s="641" t="s">
        <v>635</v>
      </c>
      <c r="Y50" s="642"/>
      <c r="Z50" s="642"/>
      <c r="AA50" s="642"/>
      <c r="AB50" s="642"/>
      <c r="AC50" s="642"/>
      <c r="AD50" s="644"/>
    </row>
    <row r="51" spans="1:30" s="285" customFormat="1" ht="22.5" customHeight="1" thickBot="1">
      <c r="A51" s="442"/>
      <c r="B51" s="443"/>
      <c r="C51" s="645" t="s">
        <v>636</v>
      </c>
      <c r="D51" s="646"/>
      <c r="E51" s="646"/>
      <c r="F51" s="646"/>
      <c r="G51" s="646"/>
      <c r="H51" s="646"/>
      <c r="I51" s="647"/>
      <c r="J51" s="635"/>
      <c r="K51" s="636"/>
      <c r="L51" s="637"/>
      <c r="M51" s="645" t="s">
        <v>743</v>
      </c>
      <c r="N51" s="646"/>
      <c r="O51" s="646"/>
      <c r="P51" s="646"/>
      <c r="Q51" s="646"/>
      <c r="R51" s="646"/>
      <c r="S51" s="647"/>
      <c r="T51" s="640"/>
      <c r="U51" s="640"/>
      <c r="V51" s="640"/>
      <c r="W51" s="640"/>
      <c r="X51" s="645" t="s">
        <v>75</v>
      </c>
      <c r="Y51" s="646"/>
      <c r="Z51" s="646"/>
      <c r="AA51" s="646"/>
      <c r="AB51" s="646"/>
      <c r="AC51" s="646"/>
      <c r="AD51" s="648"/>
    </row>
  </sheetData>
  <sheetProtection/>
  <mergeCells count="92">
    <mergeCell ref="B42:B43"/>
    <mergeCell ref="Q42:AD43"/>
    <mergeCell ref="I7:J9"/>
    <mergeCell ref="K7:L9"/>
    <mergeCell ref="M7:N7"/>
    <mergeCell ref="A1:A4"/>
    <mergeCell ref="B1:AA1"/>
    <mergeCell ref="AB1:AD1"/>
    <mergeCell ref="B2:AA2"/>
    <mergeCell ref="AB2:AD2"/>
    <mergeCell ref="B3:AA4"/>
    <mergeCell ref="AB3:AD3"/>
    <mergeCell ref="O7:P7"/>
    <mergeCell ref="M8:N8"/>
    <mergeCell ref="O8:P8"/>
    <mergeCell ref="AB4:AD4"/>
    <mergeCell ref="M9:N9"/>
    <mergeCell ref="O9:P9"/>
    <mergeCell ref="A11:B13"/>
    <mergeCell ref="C11:AD13"/>
    <mergeCell ref="A7:B9"/>
    <mergeCell ref="C7:C9"/>
    <mergeCell ref="D7:H9"/>
    <mergeCell ref="A15:B15"/>
    <mergeCell ref="C15:K15"/>
    <mergeCell ref="L15:Q15"/>
    <mergeCell ref="R15:X15"/>
    <mergeCell ref="Y15:Z15"/>
    <mergeCell ref="AA15:AD15"/>
    <mergeCell ref="C16:AB16"/>
    <mergeCell ref="A17:B17"/>
    <mergeCell ref="C17:Q17"/>
    <mergeCell ref="R17:V17"/>
    <mergeCell ref="W17:X17"/>
    <mergeCell ref="Y17:AB17"/>
    <mergeCell ref="AC17:AD17"/>
    <mergeCell ref="A19:AD19"/>
    <mergeCell ref="C20:P20"/>
    <mergeCell ref="Q20:AD20"/>
    <mergeCell ref="A22:B22"/>
    <mergeCell ref="A23:B23"/>
    <mergeCell ref="A24:B24"/>
    <mergeCell ref="A25:B25"/>
    <mergeCell ref="A27:AD27"/>
    <mergeCell ref="A28:A29"/>
    <mergeCell ref="B28:C29"/>
    <mergeCell ref="D28:O28"/>
    <mergeCell ref="P28:P29"/>
    <mergeCell ref="Q28:AD29"/>
    <mergeCell ref="B30:C30"/>
    <mergeCell ref="Q30:AD30"/>
    <mergeCell ref="A31:AD31"/>
    <mergeCell ref="A32:A33"/>
    <mergeCell ref="B32:B33"/>
    <mergeCell ref="C32:C33"/>
    <mergeCell ref="D32:P32"/>
    <mergeCell ref="Q32:AD32"/>
    <mergeCell ref="Q33:V33"/>
    <mergeCell ref="W33:Z33"/>
    <mergeCell ref="AA33:AD33"/>
    <mergeCell ref="A34:A35"/>
    <mergeCell ref="B34:B35"/>
    <mergeCell ref="Q34:V35"/>
    <mergeCell ref="W34:Z35"/>
    <mergeCell ref="AA34:AD35"/>
    <mergeCell ref="A36:A37"/>
    <mergeCell ref="B36:B37"/>
    <mergeCell ref="C36:P36"/>
    <mergeCell ref="Q36:AD36"/>
    <mergeCell ref="Q37:AD37"/>
    <mergeCell ref="A38:A39"/>
    <mergeCell ref="B38:B39"/>
    <mergeCell ref="Q38:AD39"/>
    <mergeCell ref="A46:A47"/>
    <mergeCell ref="B46:B47"/>
    <mergeCell ref="Q46:AD47"/>
    <mergeCell ref="A40:A41"/>
    <mergeCell ref="B40:B41"/>
    <mergeCell ref="Q40:AD41"/>
    <mergeCell ref="A44:A45"/>
    <mergeCell ref="B44:B45"/>
    <mergeCell ref="Q44:AD45"/>
    <mergeCell ref="A42:A43"/>
    <mergeCell ref="A49:B51"/>
    <mergeCell ref="J49:L51"/>
    <mergeCell ref="T49:W51"/>
    <mergeCell ref="C50:I50"/>
    <mergeCell ref="M50:S50"/>
    <mergeCell ref="X50:AD50"/>
    <mergeCell ref="C51:I51"/>
    <mergeCell ref="M51:S51"/>
    <mergeCell ref="X51:AD51"/>
  </mergeCells>
  <dataValidations count="3">
    <dataValidation type="textLength" operator="lessThanOrEqual" allowBlank="1" showInputMessage="1" showErrorMessage="1" errorTitle="Máximo 2.000 caracteres" error="Máximo 2.000 caracteres" sqref="Q34 W34 AA34 Q38:AD47">
      <formula1>2000</formula1>
    </dataValidation>
    <dataValidation type="textLength" operator="lessThanOrEqual" allowBlank="1" showInputMessage="1" showErrorMessage="1" promptTitle="2.000 caracteres" errorTitle="Máximo 2.000 caracteres" error="Máximo 2.000 caracteres" sqref="Q30:AD30">
      <formula1>2000</formula1>
    </dataValidation>
    <dataValidation type="list" allowBlank="1" showInputMessage="1" showErrorMessage="1" sqref="C7:C9">
      <formula1>'Meta 4'!$C$21:$N$21</formula1>
    </dataValidation>
  </dataValidations>
  <printOptions/>
  <pageMargins left="0.25" right="0.25" top="0.7500000000000001" bottom="0.7500000000000001" header="0.30000000000000004" footer="0.30000000000000004"/>
  <pageSetup fitToHeight="0" fitToWidth="1" horizontalDpi="600" verticalDpi="600" orientation="landscape" scale="21"/>
  <drawing r:id="rId3"/>
  <legacyDrawing r:id="rId2"/>
</worksheet>
</file>

<file path=xl/worksheets/sheet6.xml><?xml version="1.0" encoding="utf-8"?>
<worksheet xmlns="http://schemas.openxmlformats.org/spreadsheetml/2006/main" xmlns:r="http://schemas.openxmlformats.org/officeDocument/2006/relationships">
  <sheetPr>
    <tabColor theme="9"/>
  </sheetPr>
  <dimension ref="A1:AX17"/>
  <sheetViews>
    <sheetView zoomScalePageLayoutView="0" workbookViewId="0" topLeftCell="AH13">
      <selection activeCell="AN20" sqref="AN20"/>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33" width="5.8515625" style="113" customWidth="1"/>
    <col min="34" max="35" width="6.421875" style="113" customWidth="1"/>
    <col min="36" max="36" width="8.140625" style="113" customWidth="1"/>
    <col min="37" max="45" width="5.8515625" style="113" customWidth="1"/>
    <col min="46" max="47" width="10.8515625" style="113" customWidth="1"/>
    <col min="48" max="48" width="77.00390625" style="113" customWidth="1"/>
    <col min="49"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366" customHeight="1">
      <c r="A13" s="126">
        <v>518</v>
      </c>
      <c r="B13" s="126"/>
      <c r="C13" s="126"/>
      <c r="D13" s="126"/>
      <c r="E13" s="126"/>
      <c r="F13" s="126"/>
      <c r="G13" s="228" t="s">
        <v>638</v>
      </c>
      <c r="H13" s="126"/>
      <c r="I13" s="148" t="s">
        <v>445</v>
      </c>
      <c r="J13" s="148" t="s">
        <v>446</v>
      </c>
      <c r="K13" s="228" t="s">
        <v>447</v>
      </c>
      <c r="L13" s="126">
        <v>3</v>
      </c>
      <c r="M13" s="228" t="s">
        <v>508</v>
      </c>
      <c r="N13" s="228" t="s">
        <v>509</v>
      </c>
      <c r="O13" s="229"/>
      <c r="P13" s="229"/>
      <c r="Q13" s="229">
        <v>3</v>
      </c>
      <c r="R13" s="229"/>
      <c r="S13" s="229"/>
      <c r="T13" s="242" t="s">
        <v>434</v>
      </c>
      <c r="U13" s="242" t="s">
        <v>510</v>
      </c>
      <c r="V13" s="230"/>
      <c r="W13" s="230"/>
      <c r="X13" s="243">
        <f>(('[1]Meta 1'!D34+'[1]Meta 1'!E34+'[1]Meta 1'!F34)/'[1]Meta 1'!P34)+(('[1]Meta 2'!D34+'[1]Meta 2'!E34+'[1]Meta 2'!F34)/'[1]Meta 2'!P34)+(('[1]Meta 3'!D34+'[1]Meta 3'!E34+'[1]Meta 3'!F34)/'[1]Meta 3'!P34)</f>
        <v>0.7846666666666667</v>
      </c>
      <c r="Y13" s="230"/>
      <c r="Z13" s="230"/>
      <c r="AA13" s="243">
        <f>+(('[1]Meta 1'!G34+'[1]Meta 1'!H34+'[1]Meta 1'!I34)/'[1]Meta 1'!P34)+(('[1]Meta 2'!G34+'[1]Meta 2'!H34+'[1]Meta 2'!I34)/'[1]Meta 2'!P34)+(('[1]Meta 3'!G34+'[1]Meta 3'!H34+'[1]Meta 3'!I34)/'[1]Meta 3'!P34)</f>
        <v>0.7361666666666666</v>
      </c>
      <c r="AB13" s="230"/>
      <c r="AC13" s="230"/>
      <c r="AD13" s="243">
        <f>(('[1]Meta 1'!J34+'[1]Meta 1'!K34+'[1]Meta 1'!L34)/'[1]Meta 1'!P34)+(('[1]Meta 2'!J34+'[1]Meta 2'!K34+'[1]Meta 2'!L34)/'[1]Meta 2'!P34)+(('[1]Meta 3'!J34+'[1]Meta 3'!K34+'[1]Meta 3'!L34)/'[1]Meta 3'!P34)</f>
        <v>0.7475</v>
      </c>
      <c r="AE13" s="230"/>
      <c r="AF13" s="230"/>
      <c r="AG13" s="243">
        <f>(('[1]Meta 1'!M34+'[1]Meta 1'!N34+'[1]Meta 1'!O34)/'[1]Meta 1'!P34)+(('[1]Meta 2'!M34+'[1]Meta 2'!N34+'[1]Meta 2'!O34)/'[1]Meta 2'!P34)+(('[1]Meta 3'!M34+'[1]Meta 3'!N34+'[1]Meta 3'!O34)/'[1]Meta 3'!P34)</f>
        <v>0.7316666666666667</v>
      </c>
      <c r="AH13" s="319"/>
      <c r="AI13" s="319"/>
      <c r="AJ13" s="319">
        <v>0.78</v>
      </c>
      <c r="AK13" s="384">
        <f>+AA13/3</f>
        <v>0.24538888888888888</v>
      </c>
      <c r="AL13" s="231"/>
      <c r="AM13" s="231"/>
      <c r="AN13" s="231"/>
      <c r="AO13" s="231"/>
      <c r="AP13" s="231"/>
      <c r="AQ13" s="231"/>
      <c r="AR13" s="231"/>
      <c r="AS13" s="231"/>
      <c r="AT13" s="232"/>
      <c r="AU13" s="233"/>
      <c r="AV13" s="306" t="s">
        <v>866</v>
      </c>
      <c r="AW13" s="234"/>
      <c r="AX13" s="235"/>
    </row>
    <row r="14" spans="1:50" ht="15">
      <c r="A14" s="678" t="s">
        <v>295</v>
      </c>
      <c r="B14" s="679"/>
      <c r="C14" s="679"/>
      <c r="D14" s="679"/>
      <c r="E14" s="679"/>
      <c r="F14" s="679"/>
      <c r="G14" s="679"/>
      <c r="H14" s="679"/>
      <c r="I14" s="679"/>
      <c r="J14" s="679"/>
      <c r="K14" s="679"/>
      <c r="L14" s="679"/>
      <c r="M14" s="679"/>
      <c r="N14" s="679"/>
      <c r="O14" s="679"/>
      <c r="P14" s="679"/>
      <c r="Q14" s="679"/>
      <c r="R14" s="679"/>
      <c r="S14" s="679"/>
      <c r="T14" s="679"/>
      <c r="U14" s="679"/>
      <c r="V14" s="679"/>
      <c r="W14" s="679"/>
      <c r="X14" s="679"/>
      <c r="Y14" s="679"/>
      <c r="Z14" s="679"/>
      <c r="AA14" s="679"/>
      <c r="AB14" s="679"/>
      <c r="AC14" s="679"/>
      <c r="AD14" s="679"/>
      <c r="AE14" s="679"/>
      <c r="AF14" s="679"/>
      <c r="AG14" s="679"/>
      <c r="AH14" s="679"/>
      <c r="AI14" s="679"/>
      <c r="AJ14" s="679"/>
      <c r="AK14" s="679"/>
      <c r="AL14" s="679"/>
      <c r="AM14" s="679"/>
      <c r="AN14" s="679"/>
      <c r="AO14" s="679"/>
      <c r="AP14" s="679"/>
      <c r="AQ14" s="679"/>
      <c r="AR14" s="679"/>
      <c r="AS14" s="679"/>
      <c r="AT14" s="679"/>
      <c r="AU14" s="679"/>
      <c r="AV14" s="679"/>
      <c r="AW14" s="679"/>
      <c r="AX14" s="680"/>
    </row>
    <row r="15" spans="1:50" ht="45" customHeight="1">
      <c r="A15" s="681" t="s">
        <v>64</v>
      </c>
      <c r="B15" s="681"/>
      <c r="C15" s="681"/>
      <c r="D15" s="672" t="s">
        <v>66</v>
      </c>
      <c r="E15" s="672"/>
      <c r="F15" s="672"/>
      <c r="G15" s="672"/>
      <c r="H15" s="672"/>
      <c r="I15" s="672"/>
      <c r="J15" s="682" t="s">
        <v>302</v>
      </c>
      <c r="K15" s="682"/>
      <c r="L15" s="682"/>
      <c r="M15" s="682"/>
      <c r="N15" s="682"/>
      <c r="O15" s="682"/>
      <c r="P15" s="672" t="s">
        <v>66</v>
      </c>
      <c r="Q15" s="672"/>
      <c r="R15" s="672"/>
      <c r="S15" s="672"/>
      <c r="T15" s="672"/>
      <c r="U15" s="672"/>
      <c r="V15" s="672" t="s">
        <v>66</v>
      </c>
      <c r="W15" s="672"/>
      <c r="X15" s="672"/>
      <c r="Y15" s="672"/>
      <c r="Z15" s="672"/>
      <c r="AA15" s="672"/>
      <c r="AB15" s="672"/>
      <c r="AC15" s="672"/>
      <c r="AD15" s="672" t="s">
        <v>66</v>
      </c>
      <c r="AE15" s="672"/>
      <c r="AF15" s="672"/>
      <c r="AG15" s="672"/>
      <c r="AH15" s="672"/>
      <c r="AI15" s="672"/>
      <c r="AJ15" s="672"/>
      <c r="AK15" s="672"/>
      <c r="AL15" s="672"/>
      <c r="AM15" s="672"/>
      <c r="AN15" s="672"/>
      <c r="AO15" s="672"/>
      <c r="AP15" s="682" t="s">
        <v>320</v>
      </c>
      <c r="AQ15" s="682"/>
      <c r="AR15" s="682"/>
      <c r="AS15" s="682"/>
      <c r="AT15" s="672" t="s">
        <v>13</v>
      </c>
      <c r="AU15" s="672"/>
      <c r="AV15" s="672"/>
      <c r="AW15" s="672"/>
      <c r="AX15" s="672"/>
    </row>
    <row r="16" spans="1:50" ht="22.5" customHeight="1">
      <c r="A16" s="681"/>
      <c r="B16" s="681"/>
      <c r="C16" s="681"/>
      <c r="D16" s="672" t="s">
        <v>744</v>
      </c>
      <c r="E16" s="672"/>
      <c r="F16" s="672"/>
      <c r="G16" s="672"/>
      <c r="H16" s="672"/>
      <c r="I16" s="672"/>
      <c r="J16" s="682"/>
      <c r="K16" s="682"/>
      <c r="L16" s="682"/>
      <c r="M16" s="682"/>
      <c r="N16" s="682"/>
      <c r="O16" s="682"/>
      <c r="P16" s="672" t="s">
        <v>634</v>
      </c>
      <c r="Q16" s="672"/>
      <c r="R16" s="672"/>
      <c r="S16" s="672"/>
      <c r="T16" s="672"/>
      <c r="U16" s="672"/>
      <c r="V16" s="672" t="s">
        <v>635</v>
      </c>
      <c r="W16" s="672"/>
      <c r="X16" s="672"/>
      <c r="Y16" s="672"/>
      <c r="Z16" s="672"/>
      <c r="AA16" s="672"/>
      <c r="AB16" s="672"/>
      <c r="AC16" s="672"/>
      <c r="AD16" s="672" t="s">
        <v>65</v>
      </c>
      <c r="AE16" s="672"/>
      <c r="AF16" s="672"/>
      <c r="AG16" s="672"/>
      <c r="AH16" s="672"/>
      <c r="AI16" s="672"/>
      <c r="AJ16" s="672"/>
      <c r="AK16" s="672"/>
      <c r="AL16" s="672"/>
      <c r="AM16" s="672"/>
      <c r="AN16" s="672"/>
      <c r="AO16" s="672"/>
      <c r="AP16" s="682"/>
      <c r="AQ16" s="682"/>
      <c r="AR16" s="682"/>
      <c r="AS16" s="682"/>
      <c r="AT16" s="672" t="s">
        <v>635</v>
      </c>
      <c r="AU16" s="672"/>
      <c r="AV16" s="672"/>
      <c r="AW16" s="672"/>
      <c r="AX16" s="672"/>
    </row>
    <row r="17" spans="1:50" ht="22.5" customHeight="1">
      <c r="A17" s="681"/>
      <c r="B17" s="681"/>
      <c r="C17" s="681"/>
      <c r="D17" s="672" t="s">
        <v>745</v>
      </c>
      <c r="E17" s="672"/>
      <c r="F17" s="672"/>
      <c r="G17" s="672"/>
      <c r="H17" s="672"/>
      <c r="I17" s="672"/>
      <c r="J17" s="682"/>
      <c r="K17" s="682"/>
      <c r="L17" s="682"/>
      <c r="M17" s="682"/>
      <c r="N17" s="682"/>
      <c r="O17" s="682"/>
      <c r="P17" s="672" t="s">
        <v>639</v>
      </c>
      <c r="Q17" s="672"/>
      <c r="R17" s="672"/>
      <c r="S17" s="672"/>
      <c r="T17" s="672"/>
      <c r="U17" s="672"/>
      <c r="V17" s="672" t="s">
        <v>75</v>
      </c>
      <c r="W17" s="672"/>
      <c r="X17" s="672"/>
      <c r="Y17" s="672"/>
      <c r="Z17" s="672"/>
      <c r="AA17" s="672"/>
      <c r="AB17" s="672"/>
      <c r="AC17" s="672"/>
      <c r="AD17" s="672" t="s">
        <v>298</v>
      </c>
      <c r="AE17" s="672"/>
      <c r="AF17" s="672"/>
      <c r="AG17" s="672"/>
      <c r="AH17" s="672"/>
      <c r="AI17" s="672"/>
      <c r="AJ17" s="672"/>
      <c r="AK17" s="672"/>
      <c r="AL17" s="672"/>
      <c r="AM17" s="672"/>
      <c r="AN17" s="672"/>
      <c r="AO17" s="672"/>
      <c r="AP17" s="682"/>
      <c r="AQ17" s="682"/>
      <c r="AR17" s="682"/>
      <c r="AS17" s="682"/>
      <c r="AT17" s="672" t="s">
        <v>75</v>
      </c>
      <c r="AU17" s="672"/>
      <c r="AV17" s="672"/>
      <c r="AW17" s="672"/>
      <c r="AX17" s="672"/>
    </row>
    <row r="18" ht="15"/>
    <row r="19" ht="15"/>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5:AS17"/>
    <mergeCell ref="M11:M12"/>
    <mergeCell ref="N11:N12"/>
    <mergeCell ref="O11:S11"/>
    <mergeCell ref="T11:T12"/>
    <mergeCell ref="U11:U12"/>
    <mergeCell ref="V11:AG11"/>
    <mergeCell ref="AT16:AX16"/>
    <mergeCell ref="AH11:AS11"/>
    <mergeCell ref="AT11:AU11"/>
    <mergeCell ref="A14:AX14"/>
    <mergeCell ref="A15:C17"/>
    <mergeCell ref="D15:I15"/>
    <mergeCell ref="J15:O17"/>
    <mergeCell ref="P15:U15"/>
    <mergeCell ref="V15:AC15"/>
    <mergeCell ref="AD15:AO15"/>
    <mergeCell ref="D17:I17"/>
    <mergeCell ref="P17:U17"/>
    <mergeCell ref="V17:AC17"/>
    <mergeCell ref="AD17:AO17"/>
    <mergeCell ref="AT17:AX17"/>
    <mergeCell ref="AT15:AX15"/>
    <mergeCell ref="D16:I16"/>
    <mergeCell ref="P16:U16"/>
    <mergeCell ref="V16:AC16"/>
    <mergeCell ref="AD16:AO16"/>
  </mergeCells>
  <printOptions/>
  <pageMargins left="0.75" right="0.75" top="1" bottom="1" header="0.3" footer="0.3"/>
  <pageSetup orientation="landscape"/>
  <drawing r:id="rId3"/>
  <legacyDrawing r:id="rId2"/>
</worksheet>
</file>

<file path=xl/worksheets/sheet7.xml><?xml version="1.0" encoding="utf-8"?>
<worksheet xmlns="http://schemas.openxmlformats.org/spreadsheetml/2006/main" xmlns:r="http://schemas.openxmlformats.org/officeDocument/2006/relationships">
  <sheetPr>
    <tabColor theme="9"/>
  </sheetPr>
  <dimension ref="A1:AX24"/>
  <sheetViews>
    <sheetView zoomScale="83" zoomScaleNormal="83" workbookViewId="0" topLeftCell="AB1">
      <selection activeCell="AV16" sqref="AV16"/>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74.28125" style="113" customWidth="1"/>
    <col min="49" max="50" width="33.0039062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204" customHeight="1">
      <c r="A13" s="126">
        <v>518</v>
      </c>
      <c r="B13" s="126"/>
      <c r="C13" s="126"/>
      <c r="D13" s="126"/>
      <c r="E13" s="126">
        <v>1</v>
      </c>
      <c r="F13" s="126"/>
      <c r="G13" s="228" t="s">
        <v>444</v>
      </c>
      <c r="H13" s="244"/>
      <c r="I13" s="245" t="s">
        <v>511</v>
      </c>
      <c r="J13" s="148" t="s">
        <v>512</v>
      </c>
      <c r="K13" s="228" t="s">
        <v>469</v>
      </c>
      <c r="L13" s="126"/>
      <c r="M13" s="228" t="s">
        <v>433</v>
      </c>
      <c r="N13" s="228" t="s">
        <v>513</v>
      </c>
      <c r="O13" s="229"/>
      <c r="P13" s="229"/>
      <c r="Q13" s="233">
        <v>0.85</v>
      </c>
      <c r="R13" s="229"/>
      <c r="S13" s="229"/>
      <c r="T13" s="242" t="s">
        <v>434</v>
      </c>
      <c r="U13" s="242" t="s">
        <v>514</v>
      </c>
      <c r="V13" s="230"/>
      <c r="W13" s="230"/>
      <c r="X13" s="230">
        <v>0.2</v>
      </c>
      <c r="Y13" s="230"/>
      <c r="Z13" s="230"/>
      <c r="AA13" s="230">
        <v>0.2</v>
      </c>
      <c r="AB13" s="230"/>
      <c r="AC13" s="230"/>
      <c r="AD13" s="230">
        <v>0.2</v>
      </c>
      <c r="AE13" s="230"/>
      <c r="AF13" s="230"/>
      <c r="AG13" s="230">
        <v>0.25</v>
      </c>
      <c r="AH13" s="231"/>
      <c r="AI13" s="231"/>
      <c r="AJ13" s="232">
        <v>0.2</v>
      </c>
      <c r="AK13" s="231"/>
      <c r="AL13" s="231"/>
      <c r="AM13" s="231"/>
      <c r="AN13" s="231"/>
      <c r="AO13" s="231"/>
      <c r="AP13" s="231"/>
      <c r="AQ13" s="231"/>
      <c r="AR13" s="231"/>
      <c r="AS13" s="231"/>
      <c r="AT13" s="232"/>
      <c r="AU13" s="233"/>
      <c r="AV13" s="306" t="s">
        <v>778</v>
      </c>
      <c r="AW13" s="234"/>
      <c r="AX13" s="235"/>
    </row>
    <row r="14" spans="1:50" s="236" customFormat="1" ht="204" customHeight="1">
      <c r="A14" s="126">
        <v>518</v>
      </c>
      <c r="B14" s="126"/>
      <c r="C14" s="126"/>
      <c r="D14" s="126"/>
      <c r="E14" s="126">
        <v>1</v>
      </c>
      <c r="F14" s="126"/>
      <c r="G14" s="228" t="s">
        <v>444</v>
      </c>
      <c r="H14" s="244"/>
      <c r="I14" s="246" t="s">
        <v>511</v>
      </c>
      <c r="J14" s="148" t="s">
        <v>515</v>
      </c>
      <c r="K14" s="228" t="s">
        <v>469</v>
      </c>
      <c r="L14" s="126"/>
      <c r="M14" s="228" t="s">
        <v>433</v>
      </c>
      <c r="N14" s="228" t="s">
        <v>516</v>
      </c>
      <c r="O14" s="229"/>
      <c r="P14" s="229"/>
      <c r="Q14" s="233">
        <v>0.85</v>
      </c>
      <c r="R14" s="229"/>
      <c r="S14" s="229"/>
      <c r="T14" s="242" t="s">
        <v>484</v>
      </c>
      <c r="U14" s="242" t="s">
        <v>517</v>
      </c>
      <c r="V14" s="230"/>
      <c r="W14" s="230"/>
      <c r="X14" s="230"/>
      <c r="Y14" s="230"/>
      <c r="Z14" s="230"/>
      <c r="AA14" s="230">
        <v>0.4</v>
      </c>
      <c r="AB14" s="230"/>
      <c r="AC14" s="230"/>
      <c r="AD14" s="230"/>
      <c r="AE14" s="230"/>
      <c r="AF14" s="230"/>
      <c r="AG14" s="230">
        <v>0.45</v>
      </c>
      <c r="AH14" s="231"/>
      <c r="AI14" s="231"/>
      <c r="AJ14" s="232">
        <v>0.2</v>
      </c>
      <c r="AK14" s="231"/>
      <c r="AL14" s="231"/>
      <c r="AM14" s="231"/>
      <c r="AN14" s="231"/>
      <c r="AO14" s="231"/>
      <c r="AP14" s="231"/>
      <c r="AQ14" s="231"/>
      <c r="AR14" s="231"/>
      <c r="AS14" s="231"/>
      <c r="AT14" s="232"/>
      <c r="AU14" s="233"/>
      <c r="AV14" s="306" t="s">
        <v>779</v>
      </c>
      <c r="AW14" s="234"/>
      <c r="AX14" s="235"/>
    </row>
    <row r="15" spans="1:50" s="236" customFormat="1" ht="204" customHeight="1">
      <c r="A15" s="126">
        <v>518</v>
      </c>
      <c r="B15" s="126"/>
      <c r="C15" s="126"/>
      <c r="D15" s="126"/>
      <c r="E15" s="126">
        <v>2</v>
      </c>
      <c r="F15" s="126"/>
      <c r="G15" s="228" t="s">
        <v>444</v>
      </c>
      <c r="H15" s="126"/>
      <c r="I15" s="150" t="s">
        <v>518</v>
      </c>
      <c r="J15" s="150" t="s">
        <v>519</v>
      </c>
      <c r="K15" s="228" t="s">
        <v>453</v>
      </c>
      <c r="L15" s="126"/>
      <c r="M15" s="228" t="s">
        <v>433</v>
      </c>
      <c r="N15" s="228" t="s">
        <v>520</v>
      </c>
      <c r="O15" s="229"/>
      <c r="P15" s="229"/>
      <c r="Q15" s="233">
        <v>1</v>
      </c>
      <c r="R15" s="229"/>
      <c r="S15" s="229"/>
      <c r="T15" s="242" t="s">
        <v>434</v>
      </c>
      <c r="U15" s="228" t="s">
        <v>521</v>
      </c>
      <c r="V15" s="230"/>
      <c r="W15" s="230"/>
      <c r="X15" s="230">
        <v>1</v>
      </c>
      <c r="Y15" s="230"/>
      <c r="Z15" s="230"/>
      <c r="AA15" s="230">
        <v>1</v>
      </c>
      <c r="AB15" s="230"/>
      <c r="AC15" s="230"/>
      <c r="AD15" s="230">
        <v>1</v>
      </c>
      <c r="AE15" s="230"/>
      <c r="AF15" s="230"/>
      <c r="AG15" s="230">
        <v>1</v>
      </c>
      <c r="AH15" s="231"/>
      <c r="AI15" s="231"/>
      <c r="AJ15" s="232"/>
      <c r="AK15" s="333">
        <v>0.8</v>
      </c>
      <c r="AL15" s="231"/>
      <c r="AM15" s="231"/>
      <c r="AN15" s="231"/>
      <c r="AO15" s="231"/>
      <c r="AP15" s="231"/>
      <c r="AQ15" s="231"/>
      <c r="AR15" s="231"/>
      <c r="AS15" s="231"/>
      <c r="AT15" s="232"/>
      <c r="AU15" s="247"/>
      <c r="AV15" s="307" t="s">
        <v>780</v>
      </c>
      <c r="AW15" s="346" t="s">
        <v>786</v>
      </c>
      <c r="AX15" s="347" t="s">
        <v>787</v>
      </c>
    </row>
    <row r="16" spans="1:50" s="236" customFormat="1" ht="204" customHeight="1">
      <c r="A16" s="126">
        <v>518</v>
      </c>
      <c r="B16" s="126"/>
      <c r="C16" s="126"/>
      <c r="D16" s="126"/>
      <c r="E16" s="126">
        <v>2</v>
      </c>
      <c r="F16" s="126"/>
      <c r="G16" s="228" t="s">
        <v>444</v>
      </c>
      <c r="H16" s="126"/>
      <c r="I16" s="150" t="s">
        <v>522</v>
      </c>
      <c r="J16" s="150" t="s">
        <v>523</v>
      </c>
      <c r="K16" s="126" t="s">
        <v>469</v>
      </c>
      <c r="L16" s="231"/>
      <c r="M16" s="228" t="s">
        <v>433</v>
      </c>
      <c r="N16" s="228" t="s">
        <v>524</v>
      </c>
      <c r="O16" s="231"/>
      <c r="P16" s="231"/>
      <c r="Q16" s="233">
        <v>1</v>
      </c>
      <c r="R16" s="231"/>
      <c r="S16" s="231"/>
      <c r="T16" s="242" t="s">
        <v>434</v>
      </c>
      <c r="U16" s="228" t="s">
        <v>525</v>
      </c>
      <c r="V16" s="230"/>
      <c r="W16" s="230"/>
      <c r="X16" s="230">
        <v>0.25</v>
      </c>
      <c r="Y16" s="230"/>
      <c r="Z16" s="230"/>
      <c r="AA16" s="230">
        <v>0.25</v>
      </c>
      <c r="AB16" s="230"/>
      <c r="AC16" s="230"/>
      <c r="AD16" s="230">
        <v>0.25</v>
      </c>
      <c r="AE16" s="230"/>
      <c r="AF16" s="230"/>
      <c r="AG16" s="230">
        <v>0.25</v>
      </c>
      <c r="AH16" s="231"/>
      <c r="AI16" s="231"/>
      <c r="AJ16" s="232">
        <v>0.6</v>
      </c>
      <c r="AK16" s="231"/>
      <c r="AL16" s="231"/>
      <c r="AM16" s="231"/>
      <c r="AN16" s="231"/>
      <c r="AO16" s="231"/>
      <c r="AP16" s="231"/>
      <c r="AQ16" s="231"/>
      <c r="AR16" s="231"/>
      <c r="AS16" s="231"/>
      <c r="AT16" s="232"/>
      <c r="AU16" s="248"/>
      <c r="AV16" s="312" t="s">
        <v>781</v>
      </c>
      <c r="AW16" s="248"/>
      <c r="AX16" s="231"/>
    </row>
    <row r="17" spans="1:50" s="236" customFormat="1" ht="204" customHeight="1">
      <c r="A17" s="126">
        <v>518</v>
      </c>
      <c r="B17" s="126"/>
      <c r="C17" s="126"/>
      <c r="D17" s="126"/>
      <c r="E17" s="126">
        <v>2</v>
      </c>
      <c r="F17" s="126"/>
      <c r="G17" s="228" t="s">
        <v>444</v>
      </c>
      <c r="H17" s="126"/>
      <c r="I17" s="150" t="s">
        <v>526</v>
      </c>
      <c r="J17" s="150" t="s">
        <v>527</v>
      </c>
      <c r="K17" s="126" t="s">
        <v>453</v>
      </c>
      <c r="L17" s="231"/>
      <c r="M17" s="228" t="s">
        <v>433</v>
      </c>
      <c r="N17" s="150" t="s">
        <v>528</v>
      </c>
      <c r="O17" s="231"/>
      <c r="P17" s="231"/>
      <c r="Q17" s="233">
        <v>1</v>
      </c>
      <c r="R17" s="231"/>
      <c r="S17" s="231"/>
      <c r="T17" s="242" t="s">
        <v>409</v>
      </c>
      <c r="U17" s="228" t="s">
        <v>529</v>
      </c>
      <c r="V17" s="230">
        <f>(100/100)*100%</f>
        <v>1</v>
      </c>
      <c r="W17" s="230">
        <f aca="true" t="shared" si="0" ref="W17:AG17">(100/100)*100%</f>
        <v>1</v>
      </c>
      <c r="X17" s="230">
        <f t="shared" si="0"/>
        <v>1</v>
      </c>
      <c r="Y17" s="230">
        <f t="shared" si="0"/>
        <v>1</v>
      </c>
      <c r="Z17" s="230">
        <f t="shared" si="0"/>
        <v>1</v>
      </c>
      <c r="AA17" s="230">
        <f t="shared" si="0"/>
        <v>1</v>
      </c>
      <c r="AB17" s="230">
        <f t="shared" si="0"/>
        <v>1</v>
      </c>
      <c r="AC17" s="230">
        <f t="shared" si="0"/>
        <v>1</v>
      </c>
      <c r="AD17" s="230">
        <f t="shared" si="0"/>
        <v>1</v>
      </c>
      <c r="AE17" s="230">
        <f t="shared" si="0"/>
        <v>1</v>
      </c>
      <c r="AF17" s="230">
        <f t="shared" si="0"/>
        <v>1</v>
      </c>
      <c r="AG17" s="230">
        <f t="shared" si="0"/>
        <v>1</v>
      </c>
      <c r="AH17" s="230">
        <v>0.81</v>
      </c>
      <c r="AI17" s="248">
        <f>727/809</f>
        <v>0.8986402966625463</v>
      </c>
      <c r="AJ17" s="248">
        <f>438/541</f>
        <v>0.8096118299445472</v>
      </c>
      <c r="AK17" s="248">
        <f>467/524</f>
        <v>0.8912213740458015</v>
      </c>
      <c r="AL17" s="231"/>
      <c r="AM17" s="231"/>
      <c r="AN17" s="231"/>
      <c r="AO17" s="231"/>
      <c r="AP17" s="231"/>
      <c r="AQ17" s="231"/>
      <c r="AR17" s="231"/>
      <c r="AS17" s="231"/>
      <c r="AT17" s="232"/>
      <c r="AU17" s="248"/>
      <c r="AV17" s="312" t="s">
        <v>782</v>
      </c>
      <c r="AW17" s="346" t="s">
        <v>788</v>
      </c>
      <c r="AX17" s="347" t="s">
        <v>789</v>
      </c>
    </row>
    <row r="18" spans="1:50" s="236" customFormat="1" ht="204" customHeight="1">
      <c r="A18" s="126">
        <v>518</v>
      </c>
      <c r="B18" s="126"/>
      <c r="C18" s="126"/>
      <c r="D18" s="126"/>
      <c r="E18" s="126">
        <v>2</v>
      </c>
      <c r="F18" s="126"/>
      <c r="G18" s="228" t="s">
        <v>444</v>
      </c>
      <c r="H18" s="126"/>
      <c r="I18" s="150" t="s">
        <v>530</v>
      </c>
      <c r="J18" s="150" t="s">
        <v>531</v>
      </c>
      <c r="K18" s="126" t="s">
        <v>469</v>
      </c>
      <c r="L18" s="231"/>
      <c r="M18" s="228" t="s">
        <v>433</v>
      </c>
      <c r="N18" s="150" t="s">
        <v>532</v>
      </c>
      <c r="O18" s="231"/>
      <c r="P18" s="231"/>
      <c r="Q18" s="247">
        <v>1</v>
      </c>
      <c r="R18" s="231"/>
      <c r="S18" s="231"/>
      <c r="T18" s="242" t="s">
        <v>484</v>
      </c>
      <c r="U18" s="228" t="s">
        <v>533</v>
      </c>
      <c r="V18" s="230"/>
      <c r="W18" s="230"/>
      <c r="X18" s="230"/>
      <c r="Y18" s="230"/>
      <c r="Z18" s="230"/>
      <c r="AA18" s="230">
        <v>0.5</v>
      </c>
      <c r="AB18" s="230"/>
      <c r="AC18" s="230"/>
      <c r="AD18" s="230"/>
      <c r="AE18" s="230"/>
      <c r="AF18" s="230"/>
      <c r="AG18" s="230">
        <v>0.5</v>
      </c>
      <c r="AH18" s="231"/>
      <c r="AI18" s="231"/>
      <c r="AJ18" s="232">
        <v>0.4</v>
      </c>
      <c r="AK18" s="231"/>
      <c r="AL18" s="231"/>
      <c r="AM18" s="231"/>
      <c r="AN18" s="231"/>
      <c r="AO18" s="231"/>
      <c r="AP18" s="231"/>
      <c r="AQ18" s="231"/>
      <c r="AR18" s="231"/>
      <c r="AS18" s="231"/>
      <c r="AT18" s="232"/>
      <c r="AU18" s="248"/>
      <c r="AV18" s="249" t="s">
        <v>783</v>
      </c>
      <c r="AW18" s="248"/>
      <c r="AX18" s="231"/>
    </row>
    <row r="19" spans="1:50" s="236" customFormat="1" ht="204" customHeight="1">
      <c r="A19" s="126">
        <v>518</v>
      </c>
      <c r="B19" s="126"/>
      <c r="C19" s="126"/>
      <c r="D19" s="126"/>
      <c r="E19" s="126">
        <v>3</v>
      </c>
      <c r="F19" s="126"/>
      <c r="G19" s="228" t="s">
        <v>444</v>
      </c>
      <c r="H19" s="126"/>
      <c r="I19" s="150" t="s">
        <v>534</v>
      </c>
      <c r="J19" s="150" t="s">
        <v>535</v>
      </c>
      <c r="K19" s="126" t="s">
        <v>469</v>
      </c>
      <c r="L19" s="242"/>
      <c r="M19" s="228" t="s">
        <v>433</v>
      </c>
      <c r="N19" s="150" t="s">
        <v>532</v>
      </c>
      <c r="O19" s="231"/>
      <c r="P19" s="231"/>
      <c r="Q19" s="247">
        <v>1</v>
      </c>
      <c r="R19" s="231"/>
      <c r="S19" s="231"/>
      <c r="T19" s="242" t="s">
        <v>484</v>
      </c>
      <c r="U19" s="228" t="s">
        <v>536</v>
      </c>
      <c r="V19" s="230"/>
      <c r="W19" s="230"/>
      <c r="X19" s="230"/>
      <c r="Y19" s="230"/>
      <c r="Z19" s="230"/>
      <c r="AA19" s="230">
        <v>0.5</v>
      </c>
      <c r="AB19" s="230"/>
      <c r="AC19" s="230"/>
      <c r="AD19" s="230"/>
      <c r="AE19" s="230"/>
      <c r="AF19" s="230"/>
      <c r="AG19" s="230">
        <v>0.5</v>
      </c>
      <c r="AH19" s="231"/>
      <c r="AI19" s="231"/>
      <c r="AJ19" s="232">
        <v>0.2</v>
      </c>
      <c r="AK19" s="231"/>
      <c r="AL19" s="231"/>
      <c r="AM19" s="231"/>
      <c r="AN19" s="231"/>
      <c r="AO19" s="231"/>
      <c r="AP19" s="231"/>
      <c r="AQ19" s="231"/>
      <c r="AR19" s="231"/>
      <c r="AS19" s="231"/>
      <c r="AT19" s="232"/>
      <c r="AU19" s="248"/>
      <c r="AV19" s="307" t="s">
        <v>784</v>
      </c>
      <c r="AW19" s="248"/>
      <c r="AX19" s="231"/>
    </row>
    <row r="20" spans="1:50" s="236" customFormat="1" ht="204" customHeight="1">
      <c r="A20" s="126">
        <v>518</v>
      </c>
      <c r="B20" s="126"/>
      <c r="C20" s="126"/>
      <c r="D20" s="126"/>
      <c r="E20" s="126">
        <v>3</v>
      </c>
      <c r="F20" s="126"/>
      <c r="G20" s="228" t="s">
        <v>444</v>
      </c>
      <c r="H20" s="126"/>
      <c r="I20" s="150" t="s">
        <v>537</v>
      </c>
      <c r="J20" s="150" t="s">
        <v>538</v>
      </c>
      <c r="K20" s="126" t="s">
        <v>453</v>
      </c>
      <c r="L20" s="231"/>
      <c r="M20" s="228" t="s">
        <v>433</v>
      </c>
      <c r="N20" s="249" t="s">
        <v>539</v>
      </c>
      <c r="O20" s="231"/>
      <c r="P20" s="231"/>
      <c r="Q20" s="247">
        <v>1</v>
      </c>
      <c r="R20" s="231"/>
      <c r="S20" s="231"/>
      <c r="T20" s="242" t="s">
        <v>484</v>
      </c>
      <c r="U20" s="228" t="s">
        <v>540</v>
      </c>
      <c r="V20" s="230"/>
      <c r="W20" s="230"/>
      <c r="X20" s="230"/>
      <c r="Y20" s="230"/>
      <c r="Z20" s="230"/>
      <c r="AA20" s="230">
        <v>1</v>
      </c>
      <c r="AB20" s="230"/>
      <c r="AC20" s="230"/>
      <c r="AD20" s="230"/>
      <c r="AE20" s="230"/>
      <c r="AF20" s="230"/>
      <c r="AG20" s="230">
        <v>1</v>
      </c>
      <c r="AH20" s="231"/>
      <c r="AI20" s="231"/>
      <c r="AJ20" s="232">
        <v>0.4</v>
      </c>
      <c r="AK20" s="231"/>
      <c r="AL20" s="231"/>
      <c r="AM20" s="231"/>
      <c r="AN20" s="231"/>
      <c r="AO20" s="231"/>
      <c r="AP20" s="231"/>
      <c r="AQ20" s="231"/>
      <c r="AR20" s="231"/>
      <c r="AS20" s="231"/>
      <c r="AT20" s="232"/>
      <c r="AU20" s="248"/>
      <c r="AV20" s="307" t="s">
        <v>785</v>
      </c>
      <c r="AW20" s="248"/>
      <c r="AX20" s="231"/>
    </row>
    <row r="21" spans="1:50" ht="15">
      <c r="A21" s="678" t="s">
        <v>295</v>
      </c>
      <c r="B21" s="679"/>
      <c r="C21" s="679"/>
      <c r="D21" s="679"/>
      <c r="E21" s="679"/>
      <c r="F21" s="679"/>
      <c r="G21" s="679"/>
      <c r="H21" s="679"/>
      <c r="I21" s="679"/>
      <c r="J21" s="679"/>
      <c r="K21" s="679"/>
      <c r="L21" s="679"/>
      <c r="M21" s="679"/>
      <c r="N21" s="679"/>
      <c r="O21" s="679"/>
      <c r="P21" s="679"/>
      <c r="Q21" s="679"/>
      <c r="R21" s="679"/>
      <c r="S21" s="679"/>
      <c r="T21" s="679"/>
      <c r="U21" s="679"/>
      <c r="V21" s="679"/>
      <c r="W21" s="679"/>
      <c r="X21" s="679"/>
      <c r="Y21" s="679"/>
      <c r="Z21" s="679"/>
      <c r="AA21" s="679"/>
      <c r="AB21" s="679"/>
      <c r="AC21" s="679"/>
      <c r="AD21" s="679"/>
      <c r="AE21" s="679"/>
      <c r="AF21" s="679"/>
      <c r="AG21" s="679"/>
      <c r="AH21" s="679"/>
      <c r="AI21" s="679"/>
      <c r="AJ21" s="679"/>
      <c r="AK21" s="679"/>
      <c r="AL21" s="679"/>
      <c r="AM21" s="679"/>
      <c r="AN21" s="679"/>
      <c r="AO21" s="679"/>
      <c r="AP21" s="679"/>
      <c r="AQ21" s="679"/>
      <c r="AR21" s="679"/>
      <c r="AS21" s="679"/>
      <c r="AT21" s="679"/>
      <c r="AU21" s="679"/>
      <c r="AV21" s="679"/>
      <c r="AW21" s="679"/>
      <c r="AX21" s="680"/>
    </row>
    <row r="22" spans="1:50" ht="45" customHeight="1">
      <c r="A22" s="681" t="s">
        <v>64</v>
      </c>
      <c r="B22" s="681"/>
      <c r="C22" s="681"/>
      <c r="D22" s="672" t="s">
        <v>66</v>
      </c>
      <c r="E22" s="672"/>
      <c r="F22" s="672"/>
      <c r="G22" s="672"/>
      <c r="H22" s="672"/>
      <c r="I22" s="672"/>
      <c r="J22" s="682" t="s">
        <v>302</v>
      </c>
      <c r="K22" s="682"/>
      <c r="L22" s="682"/>
      <c r="M22" s="682"/>
      <c r="N22" s="682"/>
      <c r="O22" s="682"/>
      <c r="P22" s="672" t="s">
        <v>66</v>
      </c>
      <c r="Q22" s="672"/>
      <c r="R22" s="672"/>
      <c r="S22" s="672"/>
      <c r="T22" s="672"/>
      <c r="U22" s="672"/>
      <c r="V22" s="672" t="s">
        <v>66</v>
      </c>
      <c r="W22" s="672"/>
      <c r="X22" s="672"/>
      <c r="Y22" s="672"/>
      <c r="Z22" s="672"/>
      <c r="AA22" s="672"/>
      <c r="AB22" s="672"/>
      <c r="AC22" s="672"/>
      <c r="AD22" s="672" t="s">
        <v>66</v>
      </c>
      <c r="AE22" s="672"/>
      <c r="AF22" s="672"/>
      <c r="AG22" s="672"/>
      <c r="AH22" s="672"/>
      <c r="AI22" s="672"/>
      <c r="AJ22" s="672"/>
      <c r="AK22" s="672"/>
      <c r="AL22" s="672"/>
      <c r="AM22" s="672"/>
      <c r="AN22" s="672"/>
      <c r="AO22" s="672"/>
      <c r="AP22" s="682" t="s">
        <v>320</v>
      </c>
      <c r="AQ22" s="682"/>
      <c r="AR22" s="682"/>
      <c r="AS22" s="682"/>
      <c r="AT22" s="672" t="s">
        <v>13</v>
      </c>
      <c r="AU22" s="672"/>
      <c r="AV22" s="672"/>
      <c r="AW22" s="672"/>
      <c r="AX22" s="672"/>
    </row>
    <row r="23" spans="1:50" ht="22.5" customHeight="1">
      <c r="A23" s="681"/>
      <c r="B23" s="681"/>
      <c r="C23" s="681"/>
      <c r="D23" s="672" t="s">
        <v>730</v>
      </c>
      <c r="E23" s="672"/>
      <c r="F23" s="672"/>
      <c r="G23" s="672"/>
      <c r="H23" s="672"/>
      <c r="I23" s="672"/>
      <c r="J23" s="682"/>
      <c r="K23" s="682"/>
      <c r="L23" s="682"/>
      <c r="M23" s="682"/>
      <c r="N23" s="682"/>
      <c r="O23" s="682"/>
      <c r="P23" s="672" t="s">
        <v>727</v>
      </c>
      <c r="Q23" s="672"/>
      <c r="R23" s="672"/>
      <c r="S23" s="672"/>
      <c r="T23" s="672"/>
      <c r="U23" s="672"/>
      <c r="V23" s="672" t="s">
        <v>589</v>
      </c>
      <c r="W23" s="672"/>
      <c r="X23" s="672"/>
      <c r="Y23" s="672"/>
      <c r="Z23" s="672"/>
      <c r="AA23" s="672"/>
      <c r="AB23" s="672"/>
      <c r="AC23" s="672"/>
      <c r="AD23" s="672" t="s">
        <v>65</v>
      </c>
      <c r="AE23" s="672"/>
      <c r="AF23" s="672"/>
      <c r="AG23" s="672"/>
      <c r="AH23" s="672"/>
      <c r="AI23" s="672"/>
      <c r="AJ23" s="672"/>
      <c r="AK23" s="672"/>
      <c r="AL23" s="672"/>
      <c r="AM23" s="672"/>
      <c r="AN23" s="672"/>
      <c r="AO23" s="672"/>
      <c r="AP23" s="682"/>
      <c r="AQ23" s="682"/>
      <c r="AR23" s="682"/>
      <c r="AS23" s="682"/>
      <c r="AT23" s="672" t="s">
        <v>635</v>
      </c>
      <c r="AU23" s="672"/>
      <c r="AV23" s="672"/>
      <c r="AW23" s="672"/>
      <c r="AX23" s="672"/>
    </row>
    <row r="24" spans="1:50" ht="22.5" customHeight="1">
      <c r="A24" s="681"/>
      <c r="B24" s="681"/>
      <c r="C24" s="681"/>
      <c r="D24" s="672" t="s">
        <v>729</v>
      </c>
      <c r="E24" s="672"/>
      <c r="F24" s="672"/>
      <c r="G24" s="672"/>
      <c r="H24" s="672"/>
      <c r="I24" s="672"/>
      <c r="J24" s="682"/>
      <c r="K24" s="682"/>
      <c r="L24" s="682"/>
      <c r="M24" s="682"/>
      <c r="N24" s="682"/>
      <c r="O24" s="682"/>
      <c r="P24" s="672" t="s">
        <v>728</v>
      </c>
      <c r="Q24" s="672"/>
      <c r="R24" s="672"/>
      <c r="S24" s="672"/>
      <c r="T24" s="672"/>
      <c r="U24" s="672"/>
      <c r="V24" s="672" t="s">
        <v>298</v>
      </c>
      <c r="W24" s="672"/>
      <c r="X24" s="672"/>
      <c r="Y24" s="672"/>
      <c r="Z24" s="672"/>
      <c r="AA24" s="672"/>
      <c r="AB24" s="672"/>
      <c r="AC24" s="672"/>
      <c r="AD24" s="672" t="s">
        <v>298</v>
      </c>
      <c r="AE24" s="672"/>
      <c r="AF24" s="672"/>
      <c r="AG24" s="672"/>
      <c r="AH24" s="672"/>
      <c r="AI24" s="672"/>
      <c r="AJ24" s="672"/>
      <c r="AK24" s="672"/>
      <c r="AL24" s="672"/>
      <c r="AM24" s="672"/>
      <c r="AN24" s="672"/>
      <c r="AO24" s="672"/>
      <c r="AP24" s="682"/>
      <c r="AQ24" s="682"/>
      <c r="AR24" s="682"/>
      <c r="AS24" s="682"/>
      <c r="AT24" s="672" t="s">
        <v>75</v>
      </c>
      <c r="AU24" s="672"/>
      <c r="AV24" s="672"/>
      <c r="AW24" s="672"/>
      <c r="AX24" s="672"/>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22:AS24"/>
    <mergeCell ref="M11:M12"/>
    <mergeCell ref="N11:N12"/>
    <mergeCell ref="O11:S11"/>
    <mergeCell ref="T11:T12"/>
    <mergeCell ref="U11:U12"/>
    <mergeCell ref="V11:AG11"/>
    <mergeCell ref="AT23:AX23"/>
    <mergeCell ref="AH11:AS11"/>
    <mergeCell ref="AT11:AU11"/>
    <mergeCell ref="A21:AX21"/>
    <mergeCell ref="A22:C24"/>
    <mergeCell ref="D22:I22"/>
    <mergeCell ref="J22:O24"/>
    <mergeCell ref="P22:U22"/>
    <mergeCell ref="V22:AC22"/>
    <mergeCell ref="AD22:AO22"/>
    <mergeCell ref="D24:I24"/>
    <mergeCell ref="P24:U24"/>
    <mergeCell ref="V24:AC24"/>
    <mergeCell ref="AD24:AO24"/>
    <mergeCell ref="AT24:AX24"/>
    <mergeCell ref="AT22:AX22"/>
    <mergeCell ref="D23:I23"/>
    <mergeCell ref="P23:U23"/>
    <mergeCell ref="V23:AC23"/>
    <mergeCell ref="AD23:AO23"/>
  </mergeCells>
  <printOptions/>
  <pageMargins left="0.75" right="0.75" top="1" bottom="1" header="0.3" footer="0.3"/>
  <pageSetup orientation="landscape"/>
  <drawing r:id="rId3"/>
  <legacyDrawing r:id="rId2"/>
</worksheet>
</file>

<file path=xl/worksheets/sheet8.xml><?xml version="1.0" encoding="utf-8"?>
<worksheet xmlns="http://schemas.openxmlformats.org/spreadsheetml/2006/main" xmlns:r="http://schemas.openxmlformats.org/officeDocument/2006/relationships">
  <sheetPr>
    <tabColor theme="9"/>
  </sheetPr>
  <dimension ref="A1:AX19"/>
  <sheetViews>
    <sheetView zoomScale="117" zoomScaleNormal="117" zoomScalePageLayoutView="0" workbookViewId="0" topLeftCell="AS12">
      <selection activeCell="AV13" sqref="AV13:AX15"/>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20.281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48" width="86.140625" style="113" customWidth="1"/>
    <col min="49"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184.5" customHeight="1">
      <c r="A13" s="126"/>
      <c r="B13" s="126"/>
      <c r="C13" s="126"/>
      <c r="D13" s="126"/>
      <c r="E13" s="126"/>
      <c r="F13" s="126"/>
      <c r="G13" s="250" t="s">
        <v>499</v>
      </c>
      <c r="H13" s="228" t="s">
        <v>500</v>
      </c>
      <c r="I13" s="228" t="s">
        <v>501</v>
      </c>
      <c r="J13" s="251" t="s">
        <v>541</v>
      </c>
      <c r="K13" s="228" t="s">
        <v>543</v>
      </c>
      <c r="L13" s="228"/>
      <c r="M13" s="228" t="s">
        <v>433</v>
      </c>
      <c r="N13" s="251" t="s">
        <v>542</v>
      </c>
      <c r="O13" s="242"/>
      <c r="P13" s="242"/>
      <c r="Q13" s="252">
        <v>0.9</v>
      </c>
      <c r="R13" s="242"/>
      <c r="S13" s="242"/>
      <c r="T13" s="242" t="s">
        <v>502</v>
      </c>
      <c r="U13" s="251" t="s">
        <v>503</v>
      </c>
      <c r="V13" s="247"/>
      <c r="W13" s="247"/>
      <c r="X13" s="247">
        <v>0.1</v>
      </c>
      <c r="Y13" s="247"/>
      <c r="Z13" s="247"/>
      <c r="AA13" s="247">
        <v>0.25</v>
      </c>
      <c r="AB13" s="247"/>
      <c r="AC13" s="247"/>
      <c r="AD13" s="247">
        <v>0.29</v>
      </c>
      <c r="AE13" s="247"/>
      <c r="AF13" s="247"/>
      <c r="AG13" s="247">
        <v>0.26</v>
      </c>
      <c r="AH13" s="247"/>
      <c r="AI13" s="247"/>
      <c r="AJ13" s="247">
        <v>0.07</v>
      </c>
      <c r="AK13" s="247"/>
      <c r="AL13" s="247"/>
      <c r="AM13" s="247"/>
      <c r="AN13" s="247"/>
      <c r="AO13" s="247"/>
      <c r="AP13" s="247"/>
      <c r="AQ13" s="247"/>
      <c r="AR13" s="247"/>
      <c r="AS13" s="247"/>
      <c r="AT13" s="247"/>
      <c r="AU13" s="247"/>
      <c r="AV13" s="314" t="s">
        <v>834</v>
      </c>
      <c r="AW13" s="314" t="s">
        <v>835</v>
      </c>
      <c r="AX13" s="314" t="s">
        <v>836</v>
      </c>
    </row>
    <row r="14" spans="1:50" s="236" customFormat="1" ht="183.75" customHeight="1">
      <c r="A14" s="126"/>
      <c r="B14" s="126"/>
      <c r="C14" s="126"/>
      <c r="D14" s="126"/>
      <c r="E14" s="126"/>
      <c r="F14" s="126"/>
      <c r="G14" s="250" t="s">
        <v>499</v>
      </c>
      <c r="H14" s="228" t="s">
        <v>504</v>
      </c>
      <c r="I14" s="228" t="s">
        <v>505</v>
      </c>
      <c r="J14" s="228" t="s">
        <v>544</v>
      </c>
      <c r="K14" s="228" t="s">
        <v>543</v>
      </c>
      <c r="L14" s="231"/>
      <c r="M14" s="126" t="s">
        <v>433</v>
      </c>
      <c r="N14" s="251" t="s">
        <v>545</v>
      </c>
      <c r="O14" s="231"/>
      <c r="P14" s="231"/>
      <c r="Q14" s="252">
        <v>0.9</v>
      </c>
      <c r="R14" s="231"/>
      <c r="S14" s="231"/>
      <c r="T14" s="242" t="s">
        <v>502</v>
      </c>
      <c r="U14" s="228" t="s">
        <v>503</v>
      </c>
      <c r="V14" s="247"/>
      <c r="W14" s="247"/>
      <c r="X14" s="247">
        <v>0.04</v>
      </c>
      <c r="Y14" s="247"/>
      <c r="Z14" s="247"/>
      <c r="AA14" s="247">
        <v>0.23</v>
      </c>
      <c r="AB14" s="247"/>
      <c r="AC14" s="247"/>
      <c r="AD14" s="247">
        <v>0.36</v>
      </c>
      <c r="AE14" s="247"/>
      <c r="AF14" s="247"/>
      <c r="AG14" s="247">
        <v>0.27</v>
      </c>
      <c r="AH14" s="247"/>
      <c r="AI14" s="247"/>
      <c r="AJ14" s="247">
        <v>0.03</v>
      </c>
      <c r="AK14" s="247"/>
      <c r="AL14" s="247"/>
      <c r="AM14" s="247"/>
      <c r="AN14" s="247"/>
      <c r="AO14" s="247"/>
      <c r="AP14" s="247"/>
      <c r="AQ14" s="247"/>
      <c r="AR14" s="247"/>
      <c r="AS14" s="247"/>
      <c r="AT14" s="247"/>
      <c r="AU14" s="247"/>
      <c r="AV14" s="367" t="s">
        <v>837</v>
      </c>
      <c r="AW14" s="314"/>
      <c r="AX14" s="314"/>
    </row>
    <row r="15" spans="1:50" s="236" customFormat="1" ht="375" customHeight="1">
      <c r="A15" s="126"/>
      <c r="B15" s="126"/>
      <c r="C15" s="126"/>
      <c r="D15" s="126"/>
      <c r="E15" s="126"/>
      <c r="F15" s="126"/>
      <c r="G15" s="250" t="s">
        <v>499</v>
      </c>
      <c r="H15" s="228" t="s">
        <v>506</v>
      </c>
      <c r="I15" s="228" t="s">
        <v>507</v>
      </c>
      <c r="J15" s="251" t="s">
        <v>546</v>
      </c>
      <c r="K15" s="228" t="s">
        <v>543</v>
      </c>
      <c r="L15" s="231"/>
      <c r="M15" s="126" t="s">
        <v>433</v>
      </c>
      <c r="N15" s="251" t="s">
        <v>547</v>
      </c>
      <c r="O15" s="231"/>
      <c r="P15" s="231"/>
      <c r="Q15" s="252">
        <v>0.9</v>
      </c>
      <c r="R15" s="231"/>
      <c r="S15" s="231"/>
      <c r="T15" s="242" t="s">
        <v>502</v>
      </c>
      <c r="U15" s="228" t="s">
        <v>503</v>
      </c>
      <c r="V15" s="247"/>
      <c r="W15" s="247"/>
      <c r="X15" s="247">
        <v>0.15</v>
      </c>
      <c r="Y15" s="247"/>
      <c r="Z15" s="247"/>
      <c r="AA15" s="247">
        <v>0.22</v>
      </c>
      <c r="AB15" s="247"/>
      <c r="AC15" s="247"/>
      <c r="AD15" s="247">
        <v>0.28</v>
      </c>
      <c r="AE15" s="247"/>
      <c r="AF15" s="247"/>
      <c r="AG15" s="247">
        <v>0.25</v>
      </c>
      <c r="AH15" s="247"/>
      <c r="AI15" s="247"/>
      <c r="AJ15" s="247">
        <v>0.15</v>
      </c>
      <c r="AK15" s="247"/>
      <c r="AL15" s="247"/>
      <c r="AM15" s="247"/>
      <c r="AN15" s="247"/>
      <c r="AO15" s="247"/>
      <c r="AP15" s="247"/>
      <c r="AQ15" s="247"/>
      <c r="AR15" s="247"/>
      <c r="AS15" s="247"/>
      <c r="AT15" s="247"/>
      <c r="AU15" s="247"/>
      <c r="AV15" s="368" t="s">
        <v>838</v>
      </c>
      <c r="AW15" s="247" t="s">
        <v>431</v>
      </c>
      <c r="AX15" s="121" t="s">
        <v>431</v>
      </c>
    </row>
    <row r="16" spans="1:50" ht="15">
      <c r="A16" s="678" t="s">
        <v>295</v>
      </c>
      <c r="B16" s="679"/>
      <c r="C16" s="679"/>
      <c r="D16" s="679"/>
      <c r="E16" s="679"/>
      <c r="F16" s="679"/>
      <c r="G16" s="679"/>
      <c r="H16" s="679"/>
      <c r="I16" s="679"/>
      <c r="J16" s="679"/>
      <c r="K16" s="679"/>
      <c r="L16" s="679"/>
      <c r="M16" s="679"/>
      <c r="N16" s="679"/>
      <c r="O16" s="679"/>
      <c r="P16" s="679"/>
      <c r="Q16" s="679"/>
      <c r="R16" s="679"/>
      <c r="S16" s="679"/>
      <c r="T16" s="679"/>
      <c r="U16" s="679"/>
      <c r="V16" s="679"/>
      <c r="W16" s="679"/>
      <c r="X16" s="679"/>
      <c r="Y16" s="679"/>
      <c r="Z16" s="679"/>
      <c r="AA16" s="679"/>
      <c r="AB16" s="679"/>
      <c r="AC16" s="679"/>
      <c r="AD16" s="679"/>
      <c r="AE16" s="679"/>
      <c r="AF16" s="679"/>
      <c r="AG16" s="679"/>
      <c r="AH16" s="679"/>
      <c r="AI16" s="679"/>
      <c r="AJ16" s="679"/>
      <c r="AK16" s="679"/>
      <c r="AL16" s="679"/>
      <c r="AM16" s="679"/>
      <c r="AN16" s="679"/>
      <c r="AO16" s="679"/>
      <c r="AP16" s="679"/>
      <c r="AQ16" s="679"/>
      <c r="AR16" s="679"/>
      <c r="AS16" s="679"/>
      <c r="AT16" s="679"/>
      <c r="AU16" s="679"/>
      <c r="AV16" s="679"/>
      <c r="AW16" s="679"/>
      <c r="AX16" s="680"/>
    </row>
    <row r="17" spans="1:50" ht="45" customHeight="1">
      <c r="A17" s="681" t="s">
        <v>64</v>
      </c>
      <c r="B17" s="681"/>
      <c r="C17" s="681"/>
      <c r="D17" s="672" t="s">
        <v>66</v>
      </c>
      <c r="E17" s="672"/>
      <c r="F17" s="672"/>
      <c r="G17" s="672"/>
      <c r="H17" s="672"/>
      <c r="I17" s="672"/>
      <c r="J17" s="682" t="s">
        <v>302</v>
      </c>
      <c r="K17" s="682"/>
      <c r="L17" s="682"/>
      <c r="M17" s="682"/>
      <c r="N17" s="682"/>
      <c r="O17" s="682"/>
      <c r="P17" s="672" t="s">
        <v>66</v>
      </c>
      <c r="Q17" s="672"/>
      <c r="R17" s="672"/>
      <c r="S17" s="672"/>
      <c r="T17" s="672"/>
      <c r="U17" s="672"/>
      <c r="V17" s="672" t="s">
        <v>66</v>
      </c>
      <c r="W17" s="672"/>
      <c r="X17" s="672"/>
      <c r="Y17" s="672"/>
      <c r="Z17" s="672"/>
      <c r="AA17" s="672"/>
      <c r="AB17" s="672"/>
      <c r="AC17" s="672"/>
      <c r="AD17" s="672" t="s">
        <v>66</v>
      </c>
      <c r="AE17" s="672"/>
      <c r="AF17" s="672"/>
      <c r="AG17" s="672"/>
      <c r="AH17" s="672"/>
      <c r="AI17" s="672"/>
      <c r="AJ17" s="672"/>
      <c r="AK17" s="672"/>
      <c r="AL17" s="672"/>
      <c r="AM17" s="672"/>
      <c r="AN17" s="672"/>
      <c r="AO17" s="672"/>
      <c r="AP17" s="682" t="s">
        <v>320</v>
      </c>
      <c r="AQ17" s="682"/>
      <c r="AR17" s="682"/>
      <c r="AS17" s="682"/>
      <c r="AT17" s="672" t="s">
        <v>13</v>
      </c>
      <c r="AU17" s="672"/>
      <c r="AV17" s="672"/>
      <c r="AW17" s="672"/>
      <c r="AX17" s="672"/>
    </row>
    <row r="18" spans="1:50" ht="22.5" customHeight="1">
      <c r="A18" s="681"/>
      <c r="B18" s="681"/>
      <c r="C18" s="681"/>
      <c r="D18" s="672" t="s">
        <v>748</v>
      </c>
      <c r="E18" s="672"/>
      <c r="F18" s="672"/>
      <c r="G18" s="672"/>
      <c r="H18" s="672"/>
      <c r="I18" s="672"/>
      <c r="J18" s="682"/>
      <c r="K18" s="682"/>
      <c r="L18" s="682"/>
      <c r="M18" s="682"/>
      <c r="N18" s="682"/>
      <c r="O18" s="682"/>
      <c r="P18" s="672" t="s">
        <v>746</v>
      </c>
      <c r="Q18" s="672"/>
      <c r="R18" s="672"/>
      <c r="S18" s="672"/>
      <c r="T18" s="672"/>
      <c r="U18" s="672"/>
      <c r="V18" s="672" t="s">
        <v>589</v>
      </c>
      <c r="W18" s="672"/>
      <c r="X18" s="672"/>
      <c r="Y18" s="672"/>
      <c r="Z18" s="672"/>
      <c r="AA18" s="672"/>
      <c r="AB18" s="672"/>
      <c r="AC18" s="672"/>
      <c r="AD18" s="672" t="s">
        <v>65</v>
      </c>
      <c r="AE18" s="672"/>
      <c r="AF18" s="672"/>
      <c r="AG18" s="672"/>
      <c r="AH18" s="672"/>
      <c r="AI18" s="672"/>
      <c r="AJ18" s="672"/>
      <c r="AK18" s="672"/>
      <c r="AL18" s="672"/>
      <c r="AM18" s="672"/>
      <c r="AN18" s="672"/>
      <c r="AO18" s="672"/>
      <c r="AP18" s="682"/>
      <c r="AQ18" s="682"/>
      <c r="AR18" s="682"/>
      <c r="AS18" s="682"/>
      <c r="AT18" s="672" t="s">
        <v>635</v>
      </c>
      <c r="AU18" s="672"/>
      <c r="AV18" s="672"/>
      <c r="AW18" s="672"/>
      <c r="AX18" s="672"/>
    </row>
    <row r="19" spans="1:50" ht="22.5" customHeight="1">
      <c r="A19" s="681"/>
      <c r="B19" s="681"/>
      <c r="C19" s="681"/>
      <c r="D19" s="672" t="s">
        <v>749</v>
      </c>
      <c r="E19" s="672"/>
      <c r="F19" s="672"/>
      <c r="G19" s="672"/>
      <c r="H19" s="672"/>
      <c r="I19" s="672"/>
      <c r="J19" s="682"/>
      <c r="K19" s="682"/>
      <c r="L19" s="682"/>
      <c r="M19" s="682"/>
      <c r="N19" s="682"/>
      <c r="O19" s="682"/>
      <c r="P19" s="672" t="s">
        <v>747</v>
      </c>
      <c r="Q19" s="672"/>
      <c r="R19" s="672"/>
      <c r="S19" s="672"/>
      <c r="T19" s="672"/>
      <c r="U19" s="672"/>
      <c r="V19" s="672" t="s">
        <v>298</v>
      </c>
      <c r="W19" s="672"/>
      <c r="X19" s="672"/>
      <c r="Y19" s="672"/>
      <c r="Z19" s="672"/>
      <c r="AA19" s="672"/>
      <c r="AB19" s="672"/>
      <c r="AC19" s="672"/>
      <c r="AD19" s="672" t="s">
        <v>298</v>
      </c>
      <c r="AE19" s="672"/>
      <c r="AF19" s="672"/>
      <c r="AG19" s="672"/>
      <c r="AH19" s="672"/>
      <c r="AI19" s="672"/>
      <c r="AJ19" s="672"/>
      <c r="AK19" s="672"/>
      <c r="AL19" s="672"/>
      <c r="AM19" s="672"/>
      <c r="AN19" s="672"/>
      <c r="AO19" s="672"/>
      <c r="AP19" s="682"/>
      <c r="AQ19" s="682"/>
      <c r="AR19" s="682"/>
      <c r="AS19" s="682"/>
      <c r="AT19" s="672" t="s">
        <v>75</v>
      </c>
      <c r="AU19" s="672"/>
      <c r="AV19" s="672"/>
      <c r="AW19" s="672"/>
      <c r="AX19" s="672"/>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7:AS19"/>
    <mergeCell ref="M11:M12"/>
    <mergeCell ref="N11:N12"/>
    <mergeCell ref="O11:S11"/>
    <mergeCell ref="T11:T12"/>
    <mergeCell ref="U11:U12"/>
    <mergeCell ref="V11:AG11"/>
    <mergeCell ref="AT18:AX18"/>
    <mergeCell ref="AH11:AS11"/>
    <mergeCell ref="AT11:AU11"/>
    <mergeCell ref="A16:AX16"/>
    <mergeCell ref="A17:C19"/>
    <mergeCell ref="D17:I17"/>
    <mergeCell ref="J17:O19"/>
    <mergeCell ref="P17:U17"/>
    <mergeCell ref="V17:AC17"/>
    <mergeCell ref="AD17:AO17"/>
    <mergeCell ref="D19:I19"/>
    <mergeCell ref="P19:U19"/>
    <mergeCell ref="V19:AC19"/>
    <mergeCell ref="AD19:AO19"/>
    <mergeCell ref="AT19:AX19"/>
    <mergeCell ref="AT17:AX17"/>
    <mergeCell ref="D18:I18"/>
    <mergeCell ref="P18:U18"/>
    <mergeCell ref="V18:AC18"/>
    <mergeCell ref="AD18:AO18"/>
  </mergeCells>
  <printOptions/>
  <pageMargins left="0.75" right="0.75" top="1" bottom="1" header="0.3" footer="0.3"/>
  <pageSetup orientation="landscape"/>
  <drawing r:id="rId3"/>
  <legacyDrawing r:id="rId2"/>
</worksheet>
</file>

<file path=xl/worksheets/sheet9.xml><?xml version="1.0" encoding="utf-8"?>
<worksheet xmlns="http://schemas.openxmlformats.org/spreadsheetml/2006/main" xmlns:r="http://schemas.openxmlformats.org/officeDocument/2006/relationships">
  <sheetPr>
    <tabColor theme="9"/>
  </sheetPr>
  <dimension ref="A1:BB32"/>
  <sheetViews>
    <sheetView zoomScale="117" zoomScaleNormal="117" zoomScalePageLayoutView="0" workbookViewId="0" topLeftCell="A15">
      <selection activeCell="AK13" sqref="AK13:AK17"/>
    </sheetView>
  </sheetViews>
  <sheetFormatPr defaultColWidth="11.421875" defaultRowHeight="15"/>
  <cols>
    <col min="1" max="1" width="10.140625" style="113" customWidth="1"/>
    <col min="2" max="2" width="10.00390625" style="113" customWidth="1"/>
    <col min="3" max="3" width="12.28125" style="113" customWidth="1"/>
    <col min="4" max="6" width="8.28125" style="113" customWidth="1"/>
    <col min="7" max="8" width="14.7109375" style="113" customWidth="1"/>
    <col min="9" max="10" width="29.28125" style="113" customWidth="1"/>
    <col min="11" max="11" width="16.8515625" style="113" customWidth="1"/>
    <col min="12" max="13" width="15.28125" style="113" customWidth="1"/>
    <col min="14" max="14" width="21.140625" style="113" customWidth="1"/>
    <col min="15" max="19" width="6.28125" style="113" customWidth="1"/>
    <col min="20" max="20" width="17.421875" style="113" customWidth="1"/>
    <col min="21" max="21" width="17.00390625" style="113" customWidth="1"/>
    <col min="22" max="22" width="7.7109375" style="113" bestFit="1" customWidth="1"/>
    <col min="23" max="23" width="5.8515625" style="113" customWidth="1"/>
    <col min="24" max="24" width="6.8515625" style="113" customWidth="1"/>
    <col min="25" max="26" width="5.8515625" style="113" customWidth="1"/>
    <col min="27" max="27" width="7.421875" style="113" customWidth="1"/>
    <col min="28" max="45" width="5.8515625" style="113" customWidth="1"/>
    <col min="46" max="47" width="10.8515625" style="113" customWidth="1"/>
    <col min="48" max="50" width="24.421875" style="113" customWidth="1"/>
    <col min="51" max="16384" width="10.8515625" style="113" customWidth="1"/>
  </cols>
  <sheetData>
    <row r="1" spans="1:50" ht="15.75" customHeight="1">
      <c r="A1" s="711" t="s">
        <v>16</v>
      </c>
      <c r="B1" s="712"/>
      <c r="C1" s="712"/>
      <c r="D1" s="712"/>
      <c r="E1" s="712"/>
      <c r="F1" s="712"/>
      <c r="G1" s="712"/>
      <c r="H1" s="712"/>
      <c r="I1" s="712"/>
      <c r="J1" s="712"/>
      <c r="K1" s="712"/>
      <c r="L1" s="712"/>
      <c r="M1" s="712"/>
      <c r="N1" s="712"/>
      <c r="O1" s="712"/>
      <c r="P1" s="712"/>
      <c r="Q1" s="712"/>
      <c r="R1" s="712"/>
      <c r="S1" s="712"/>
      <c r="T1" s="712"/>
      <c r="U1" s="712"/>
      <c r="V1" s="712"/>
      <c r="W1" s="712"/>
      <c r="X1" s="712"/>
      <c r="Y1" s="712"/>
      <c r="Z1" s="712"/>
      <c r="AA1" s="712"/>
      <c r="AB1" s="712"/>
      <c r="AC1" s="712"/>
      <c r="AD1" s="712"/>
      <c r="AE1" s="712"/>
      <c r="AF1" s="712"/>
      <c r="AG1" s="712"/>
      <c r="AH1" s="712"/>
      <c r="AI1" s="712"/>
      <c r="AJ1" s="712"/>
      <c r="AK1" s="712"/>
      <c r="AL1" s="712"/>
      <c r="AM1" s="712"/>
      <c r="AN1" s="712"/>
      <c r="AO1" s="712"/>
      <c r="AP1" s="712"/>
      <c r="AQ1" s="712"/>
      <c r="AR1" s="712"/>
      <c r="AS1" s="712"/>
      <c r="AT1" s="712"/>
      <c r="AU1" s="712"/>
      <c r="AV1" s="713"/>
      <c r="AW1" s="408" t="s">
        <v>18</v>
      </c>
      <c r="AX1" s="409"/>
    </row>
    <row r="2" spans="1:50" ht="15.75" customHeight="1">
      <c r="A2" s="714" t="s">
        <v>17</v>
      </c>
      <c r="B2" s="715"/>
      <c r="C2" s="715"/>
      <c r="D2" s="715"/>
      <c r="E2" s="715"/>
      <c r="F2" s="715"/>
      <c r="G2" s="715"/>
      <c r="H2" s="715"/>
      <c r="I2" s="715"/>
      <c r="J2" s="715"/>
      <c r="K2" s="715"/>
      <c r="L2" s="715"/>
      <c r="M2" s="715"/>
      <c r="N2" s="715"/>
      <c r="O2" s="715"/>
      <c r="P2" s="715"/>
      <c r="Q2" s="715"/>
      <c r="R2" s="715"/>
      <c r="S2" s="715"/>
      <c r="T2" s="715"/>
      <c r="U2" s="715"/>
      <c r="V2" s="715"/>
      <c r="W2" s="715"/>
      <c r="X2" s="715"/>
      <c r="Y2" s="715"/>
      <c r="Z2" s="715"/>
      <c r="AA2" s="715"/>
      <c r="AB2" s="715"/>
      <c r="AC2" s="715"/>
      <c r="AD2" s="715"/>
      <c r="AE2" s="715"/>
      <c r="AF2" s="715"/>
      <c r="AG2" s="715"/>
      <c r="AH2" s="715"/>
      <c r="AI2" s="715"/>
      <c r="AJ2" s="715"/>
      <c r="AK2" s="715"/>
      <c r="AL2" s="715"/>
      <c r="AM2" s="715"/>
      <c r="AN2" s="715"/>
      <c r="AO2" s="715"/>
      <c r="AP2" s="715"/>
      <c r="AQ2" s="715"/>
      <c r="AR2" s="715"/>
      <c r="AS2" s="715"/>
      <c r="AT2" s="715"/>
      <c r="AU2" s="715"/>
      <c r="AV2" s="716"/>
      <c r="AW2" s="414" t="s">
        <v>405</v>
      </c>
      <c r="AX2" s="415"/>
    </row>
    <row r="3" spans="1:50" ht="15" customHeight="1">
      <c r="A3" s="717" t="s">
        <v>196</v>
      </c>
      <c r="B3" s="718"/>
      <c r="C3" s="718"/>
      <c r="D3" s="718"/>
      <c r="E3" s="718"/>
      <c r="F3" s="718"/>
      <c r="G3" s="718"/>
      <c r="H3" s="718"/>
      <c r="I3" s="718"/>
      <c r="J3" s="718"/>
      <c r="K3" s="718"/>
      <c r="L3" s="718"/>
      <c r="M3" s="718"/>
      <c r="N3" s="718"/>
      <c r="O3" s="718"/>
      <c r="P3" s="718"/>
      <c r="Q3" s="718"/>
      <c r="R3" s="718"/>
      <c r="S3" s="718"/>
      <c r="T3" s="718"/>
      <c r="U3" s="718"/>
      <c r="V3" s="718"/>
      <c r="W3" s="718"/>
      <c r="X3" s="718"/>
      <c r="Y3" s="718"/>
      <c r="Z3" s="718"/>
      <c r="AA3" s="718"/>
      <c r="AB3" s="718"/>
      <c r="AC3" s="718"/>
      <c r="AD3" s="718"/>
      <c r="AE3" s="718"/>
      <c r="AF3" s="718"/>
      <c r="AG3" s="718"/>
      <c r="AH3" s="718"/>
      <c r="AI3" s="718"/>
      <c r="AJ3" s="718"/>
      <c r="AK3" s="718"/>
      <c r="AL3" s="718"/>
      <c r="AM3" s="718"/>
      <c r="AN3" s="718"/>
      <c r="AO3" s="718"/>
      <c r="AP3" s="718"/>
      <c r="AQ3" s="718"/>
      <c r="AR3" s="718"/>
      <c r="AS3" s="718"/>
      <c r="AT3" s="718"/>
      <c r="AU3" s="718"/>
      <c r="AV3" s="719"/>
      <c r="AW3" s="414" t="s">
        <v>404</v>
      </c>
      <c r="AX3" s="415"/>
    </row>
    <row r="4" spans="1:50" ht="15.75" customHeight="1">
      <c r="A4" s="711"/>
      <c r="B4" s="712"/>
      <c r="C4" s="712"/>
      <c r="D4" s="712"/>
      <c r="E4" s="712"/>
      <c r="F4" s="712"/>
      <c r="G4" s="712"/>
      <c r="H4" s="712"/>
      <c r="I4" s="712"/>
      <c r="J4" s="712"/>
      <c r="K4" s="712"/>
      <c r="L4" s="712"/>
      <c r="M4" s="712"/>
      <c r="N4" s="712"/>
      <c r="O4" s="712"/>
      <c r="P4" s="712"/>
      <c r="Q4" s="712"/>
      <c r="R4" s="712"/>
      <c r="S4" s="712"/>
      <c r="T4" s="712"/>
      <c r="U4" s="712"/>
      <c r="V4" s="712"/>
      <c r="W4" s="712"/>
      <c r="X4" s="712"/>
      <c r="Y4" s="712"/>
      <c r="Z4" s="712"/>
      <c r="AA4" s="712"/>
      <c r="AB4" s="712"/>
      <c r="AC4" s="712"/>
      <c r="AD4" s="712"/>
      <c r="AE4" s="712"/>
      <c r="AF4" s="712"/>
      <c r="AG4" s="712"/>
      <c r="AH4" s="712"/>
      <c r="AI4" s="712"/>
      <c r="AJ4" s="712"/>
      <c r="AK4" s="712"/>
      <c r="AL4" s="712"/>
      <c r="AM4" s="712"/>
      <c r="AN4" s="712"/>
      <c r="AO4" s="712"/>
      <c r="AP4" s="712"/>
      <c r="AQ4" s="712"/>
      <c r="AR4" s="712"/>
      <c r="AS4" s="712"/>
      <c r="AT4" s="712"/>
      <c r="AU4" s="712"/>
      <c r="AV4" s="713"/>
      <c r="AW4" s="720" t="s">
        <v>177</v>
      </c>
      <c r="AX4" s="720"/>
    </row>
    <row r="5" spans="1:50" ht="15" customHeight="1">
      <c r="A5" s="673" t="s">
        <v>175</v>
      </c>
      <c r="B5" s="674"/>
      <c r="C5" s="674"/>
      <c r="D5" s="674"/>
      <c r="E5" s="674"/>
      <c r="F5" s="674"/>
      <c r="G5" s="674"/>
      <c r="H5" s="674"/>
      <c r="I5" s="674"/>
      <c r="J5" s="674"/>
      <c r="K5" s="674"/>
      <c r="L5" s="674"/>
      <c r="M5" s="674"/>
      <c r="N5" s="674"/>
      <c r="O5" s="674"/>
      <c r="P5" s="674"/>
      <c r="Q5" s="674"/>
      <c r="R5" s="674"/>
      <c r="S5" s="674"/>
      <c r="T5" s="674"/>
      <c r="U5" s="674"/>
      <c r="V5" s="674"/>
      <c r="W5" s="674"/>
      <c r="X5" s="674"/>
      <c r="Y5" s="674"/>
      <c r="Z5" s="674"/>
      <c r="AA5" s="674"/>
      <c r="AB5" s="674"/>
      <c r="AC5" s="674"/>
      <c r="AD5" s="674"/>
      <c r="AE5" s="674"/>
      <c r="AF5" s="674"/>
      <c r="AG5" s="675"/>
      <c r="AH5" s="698" t="s">
        <v>69</v>
      </c>
      <c r="AI5" s="699"/>
      <c r="AJ5" s="699"/>
      <c r="AK5" s="699"/>
      <c r="AL5" s="699"/>
      <c r="AM5" s="699"/>
      <c r="AN5" s="699"/>
      <c r="AO5" s="699"/>
      <c r="AP5" s="699"/>
      <c r="AQ5" s="699"/>
      <c r="AR5" s="699"/>
      <c r="AS5" s="699"/>
      <c r="AT5" s="699"/>
      <c r="AU5" s="700"/>
      <c r="AV5" s="683" t="s">
        <v>299</v>
      </c>
      <c r="AW5" s="683" t="s">
        <v>300</v>
      </c>
      <c r="AX5" s="683" t="s">
        <v>301</v>
      </c>
    </row>
    <row r="6" spans="1:50" ht="15" customHeight="1">
      <c r="A6" s="708" t="s">
        <v>71</v>
      </c>
      <c r="B6" s="708"/>
      <c r="C6" s="708"/>
      <c r="D6" s="709">
        <v>44687</v>
      </c>
      <c r="E6" s="710"/>
      <c r="F6" s="708" t="s">
        <v>67</v>
      </c>
      <c r="G6" s="708"/>
      <c r="H6" s="686" t="s">
        <v>70</v>
      </c>
      <c r="I6" s="686"/>
      <c r="J6" s="126"/>
      <c r="K6" s="698"/>
      <c r="L6" s="699"/>
      <c r="M6" s="699"/>
      <c r="N6" s="699"/>
      <c r="O6" s="699"/>
      <c r="P6" s="699"/>
      <c r="Q6" s="699"/>
      <c r="R6" s="699"/>
      <c r="S6" s="699"/>
      <c r="T6" s="699"/>
      <c r="U6" s="699"/>
      <c r="V6" s="114"/>
      <c r="W6" s="114"/>
      <c r="X6" s="114"/>
      <c r="Y6" s="114"/>
      <c r="Z6" s="114"/>
      <c r="AA6" s="114"/>
      <c r="AB6" s="114"/>
      <c r="AC6" s="114"/>
      <c r="AD6" s="114"/>
      <c r="AE6" s="114"/>
      <c r="AF6" s="114"/>
      <c r="AG6" s="115"/>
      <c r="AH6" s="701"/>
      <c r="AI6" s="702"/>
      <c r="AJ6" s="702"/>
      <c r="AK6" s="702"/>
      <c r="AL6" s="702"/>
      <c r="AM6" s="702"/>
      <c r="AN6" s="702"/>
      <c r="AO6" s="702"/>
      <c r="AP6" s="702"/>
      <c r="AQ6" s="702"/>
      <c r="AR6" s="702"/>
      <c r="AS6" s="702"/>
      <c r="AT6" s="702"/>
      <c r="AU6" s="703"/>
      <c r="AV6" s="707"/>
      <c r="AW6" s="707"/>
      <c r="AX6" s="707"/>
    </row>
    <row r="7" spans="1:50" ht="15" customHeight="1">
      <c r="A7" s="708"/>
      <c r="B7" s="708"/>
      <c r="C7" s="708"/>
      <c r="D7" s="710"/>
      <c r="E7" s="710"/>
      <c r="F7" s="708"/>
      <c r="G7" s="708"/>
      <c r="H7" s="686" t="s">
        <v>68</v>
      </c>
      <c r="I7" s="686"/>
      <c r="J7" s="126"/>
      <c r="K7" s="701"/>
      <c r="L7" s="702"/>
      <c r="M7" s="702"/>
      <c r="N7" s="702"/>
      <c r="O7" s="702"/>
      <c r="P7" s="702"/>
      <c r="Q7" s="702"/>
      <c r="R7" s="702"/>
      <c r="S7" s="702"/>
      <c r="T7" s="702"/>
      <c r="U7" s="702"/>
      <c r="V7" s="116"/>
      <c r="W7" s="116"/>
      <c r="X7" s="116"/>
      <c r="Y7" s="116"/>
      <c r="Z7" s="116"/>
      <c r="AA7" s="116"/>
      <c r="AB7" s="116"/>
      <c r="AC7" s="116"/>
      <c r="AD7" s="116"/>
      <c r="AE7" s="116"/>
      <c r="AF7" s="116"/>
      <c r="AG7" s="117"/>
      <c r="AH7" s="701"/>
      <c r="AI7" s="702"/>
      <c r="AJ7" s="702"/>
      <c r="AK7" s="702"/>
      <c r="AL7" s="702"/>
      <c r="AM7" s="702"/>
      <c r="AN7" s="702"/>
      <c r="AO7" s="702"/>
      <c r="AP7" s="702"/>
      <c r="AQ7" s="702"/>
      <c r="AR7" s="702"/>
      <c r="AS7" s="702"/>
      <c r="AT7" s="702"/>
      <c r="AU7" s="703"/>
      <c r="AV7" s="707"/>
      <c r="AW7" s="707"/>
      <c r="AX7" s="707"/>
    </row>
    <row r="8" spans="1:50" ht="15" customHeight="1">
      <c r="A8" s="708"/>
      <c r="B8" s="708"/>
      <c r="C8" s="708"/>
      <c r="D8" s="710"/>
      <c r="E8" s="710"/>
      <c r="F8" s="708"/>
      <c r="G8" s="708"/>
      <c r="H8" s="686" t="s">
        <v>69</v>
      </c>
      <c r="I8" s="686"/>
      <c r="J8" s="126" t="s">
        <v>408</v>
      </c>
      <c r="K8" s="704"/>
      <c r="L8" s="705"/>
      <c r="M8" s="705"/>
      <c r="N8" s="705"/>
      <c r="O8" s="705"/>
      <c r="P8" s="705"/>
      <c r="Q8" s="705"/>
      <c r="R8" s="705"/>
      <c r="S8" s="705"/>
      <c r="T8" s="705"/>
      <c r="U8" s="705"/>
      <c r="V8" s="118"/>
      <c r="W8" s="118"/>
      <c r="X8" s="118"/>
      <c r="Y8" s="118"/>
      <c r="Z8" s="118"/>
      <c r="AA8" s="118"/>
      <c r="AB8" s="118"/>
      <c r="AC8" s="118"/>
      <c r="AD8" s="118"/>
      <c r="AE8" s="118"/>
      <c r="AF8" s="118"/>
      <c r="AG8" s="119"/>
      <c r="AH8" s="701"/>
      <c r="AI8" s="702"/>
      <c r="AJ8" s="702"/>
      <c r="AK8" s="702"/>
      <c r="AL8" s="702"/>
      <c r="AM8" s="702"/>
      <c r="AN8" s="702"/>
      <c r="AO8" s="702"/>
      <c r="AP8" s="702"/>
      <c r="AQ8" s="702"/>
      <c r="AR8" s="702"/>
      <c r="AS8" s="702"/>
      <c r="AT8" s="702"/>
      <c r="AU8" s="703"/>
      <c r="AV8" s="707"/>
      <c r="AW8" s="707"/>
      <c r="AX8" s="707"/>
    </row>
    <row r="9" spans="1:50" ht="15" customHeight="1">
      <c r="A9" s="687" t="s">
        <v>403</v>
      </c>
      <c r="B9" s="688"/>
      <c r="C9" s="689"/>
      <c r="D9" s="690" t="s">
        <v>411</v>
      </c>
      <c r="E9" s="691"/>
      <c r="F9" s="691"/>
      <c r="G9" s="691"/>
      <c r="H9" s="691"/>
      <c r="I9" s="691"/>
      <c r="J9" s="691"/>
      <c r="K9" s="692"/>
      <c r="L9" s="692"/>
      <c r="M9" s="692"/>
      <c r="N9" s="692"/>
      <c r="O9" s="692"/>
      <c r="P9" s="692"/>
      <c r="Q9" s="692"/>
      <c r="R9" s="692"/>
      <c r="S9" s="692"/>
      <c r="T9" s="692"/>
      <c r="U9" s="692"/>
      <c r="V9" s="692"/>
      <c r="W9" s="692"/>
      <c r="X9" s="692"/>
      <c r="Y9" s="692"/>
      <c r="Z9" s="692"/>
      <c r="AA9" s="692"/>
      <c r="AB9" s="692"/>
      <c r="AC9" s="692"/>
      <c r="AD9" s="692"/>
      <c r="AE9" s="692"/>
      <c r="AF9" s="692"/>
      <c r="AG9" s="693"/>
      <c r="AH9" s="701"/>
      <c r="AI9" s="702"/>
      <c r="AJ9" s="702"/>
      <c r="AK9" s="702"/>
      <c r="AL9" s="702"/>
      <c r="AM9" s="702"/>
      <c r="AN9" s="702"/>
      <c r="AO9" s="702"/>
      <c r="AP9" s="702"/>
      <c r="AQ9" s="702"/>
      <c r="AR9" s="702"/>
      <c r="AS9" s="702"/>
      <c r="AT9" s="702"/>
      <c r="AU9" s="703"/>
      <c r="AV9" s="707"/>
      <c r="AW9" s="707"/>
      <c r="AX9" s="707"/>
    </row>
    <row r="10" spans="1:50" ht="15" customHeight="1">
      <c r="A10" s="694" t="s">
        <v>288</v>
      </c>
      <c r="B10" s="695"/>
      <c r="C10" s="696"/>
      <c r="D10" s="697" t="s">
        <v>410</v>
      </c>
      <c r="E10" s="692"/>
      <c r="F10" s="692"/>
      <c r="G10" s="692"/>
      <c r="H10" s="692"/>
      <c r="I10" s="692"/>
      <c r="J10" s="692"/>
      <c r="K10" s="692"/>
      <c r="L10" s="692"/>
      <c r="M10" s="692"/>
      <c r="N10" s="692"/>
      <c r="O10" s="692"/>
      <c r="P10" s="692"/>
      <c r="Q10" s="692"/>
      <c r="R10" s="692"/>
      <c r="S10" s="692"/>
      <c r="T10" s="692"/>
      <c r="U10" s="692"/>
      <c r="V10" s="692"/>
      <c r="W10" s="692"/>
      <c r="X10" s="692"/>
      <c r="Y10" s="692"/>
      <c r="Z10" s="692"/>
      <c r="AA10" s="692"/>
      <c r="AB10" s="692"/>
      <c r="AC10" s="692"/>
      <c r="AD10" s="692"/>
      <c r="AE10" s="692"/>
      <c r="AF10" s="692"/>
      <c r="AG10" s="693"/>
      <c r="AH10" s="704"/>
      <c r="AI10" s="705"/>
      <c r="AJ10" s="705"/>
      <c r="AK10" s="705"/>
      <c r="AL10" s="705"/>
      <c r="AM10" s="705"/>
      <c r="AN10" s="705"/>
      <c r="AO10" s="705"/>
      <c r="AP10" s="705"/>
      <c r="AQ10" s="705"/>
      <c r="AR10" s="705"/>
      <c r="AS10" s="705"/>
      <c r="AT10" s="705"/>
      <c r="AU10" s="706"/>
      <c r="AV10" s="707"/>
      <c r="AW10" s="707"/>
      <c r="AX10" s="707"/>
    </row>
    <row r="11" spans="1:50" ht="39.75" customHeight="1">
      <c r="A11" s="676" t="s">
        <v>169</v>
      </c>
      <c r="B11" s="685"/>
      <c r="C11" s="685"/>
      <c r="D11" s="685"/>
      <c r="E11" s="685"/>
      <c r="F11" s="677"/>
      <c r="G11" s="676" t="s">
        <v>279</v>
      </c>
      <c r="H11" s="677"/>
      <c r="I11" s="683" t="s">
        <v>180</v>
      </c>
      <c r="J11" s="683" t="s">
        <v>280</v>
      </c>
      <c r="K11" s="683" t="s">
        <v>325</v>
      </c>
      <c r="L11" s="683" t="s">
        <v>367</v>
      </c>
      <c r="M11" s="683" t="s">
        <v>168</v>
      </c>
      <c r="N11" s="683" t="s">
        <v>183</v>
      </c>
      <c r="O11" s="676" t="s">
        <v>285</v>
      </c>
      <c r="P11" s="685"/>
      <c r="Q11" s="685"/>
      <c r="R11" s="685"/>
      <c r="S11" s="677"/>
      <c r="T11" s="683" t="s">
        <v>174</v>
      </c>
      <c r="U11" s="683" t="s">
        <v>286</v>
      </c>
      <c r="V11" s="673" t="s">
        <v>374</v>
      </c>
      <c r="W11" s="674"/>
      <c r="X11" s="674"/>
      <c r="Y11" s="674"/>
      <c r="Z11" s="674"/>
      <c r="AA11" s="674"/>
      <c r="AB11" s="674"/>
      <c r="AC11" s="674"/>
      <c r="AD11" s="674"/>
      <c r="AE11" s="674"/>
      <c r="AF11" s="674"/>
      <c r="AG11" s="675"/>
      <c r="AH11" s="673" t="s">
        <v>87</v>
      </c>
      <c r="AI11" s="674"/>
      <c r="AJ11" s="674"/>
      <c r="AK11" s="674"/>
      <c r="AL11" s="674"/>
      <c r="AM11" s="674"/>
      <c r="AN11" s="674"/>
      <c r="AO11" s="674"/>
      <c r="AP11" s="674"/>
      <c r="AQ11" s="674"/>
      <c r="AR11" s="674"/>
      <c r="AS11" s="675"/>
      <c r="AT11" s="676" t="s">
        <v>8</v>
      </c>
      <c r="AU11" s="677"/>
      <c r="AV11" s="707"/>
      <c r="AW11" s="707"/>
      <c r="AX11" s="707"/>
    </row>
    <row r="12" spans="1:50" ht="42.75">
      <c r="A12" s="120" t="s">
        <v>170</v>
      </c>
      <c r="B12" s="120" t="s">
        <v>171</v>
      </c>
      <c r="C12" s="120" t="s">
        <v>172</v>
      </c>
      <c r="D12" s="120" t="s">
        <v>179</v>
      </c>
      <c r="E12" s="120" t="s">
        <v>186</v>
      </c>
      <c r="F12" s="120" t="s">
        <v>187</v>
      </c>
      <c r="G12" s="120" t="s">
        <v>278</v>
      </c>
      <c r="H12" s="120" t="s">
        <v>185</v>
      </c>
      <c r="I12" s="684"/>
      <c r="J12" s="684"/>
      <c r="K12" s="684"/>
      <c r="L12" s="684"/>
      <c r="M12" s="684"/>
      <c r="N12" s="684"/>
      <c r="O12" s="120">
        <v>2020</v>
      </c>
      <c r="P12" s="120">
        <v>2021</v>
      </c>
      <c r="Q12" s="120">
        <v>2022</v>
      </c>
      <c r="R12" s="120">
        <v>2023</v>
      </c>
      <c r="S12" s="120">
        <v>2024</v>
      </c>
      <c r="T12" s="684"/>
      <c r="U12" s="684"/>
      <c r="V12" s="286" t="s">
        <v>39</v>
      </c>
      <c r="W12" s="286" t="s">
        <v>40</v>
      </c>
      <c r="X12" s="286" t="s">
        <v>41</v>
      </c>
      <c r="Y12" s="286" t="s">
        <v>42</v>
      </c>
      <c r="Z12" s="286" t="s">
        <v>43</v>
      </c>
      <c r="AA12" s="286" t="s">
        <v>44</v>
      </c>
      <c r="AB12" s="286" t="s">
        <v>45</v>
      </c>
      <c r="AC12" s="286" t="s">
        <v>46</v>
      </c>
      <c r="AD12" s="286" t="s">
        <v>47</v>
      </c>
      <c r="AE12" s="286" t="s">
        <v>48</v>
      </c>
      <c r="AF12" s="286" t="s">
        <v>49</v>
      </c>
      <c r="AG12" s="286" t="s">
        <v>50</v>
      </c>
      <c r="AH12" s="286" t="s">
        <v>39</v>
      </c>
      <c r="AI12" s="286" t="s">
        <v>40</v>
      </c>
      <c r="AJ12" s="286" t="s">
        <v>41</v>
      </c>
      <c r="AK12" s="286" t="s">
        <v>42</v>
      </c>
      <c r="AL12" s="286" t="s">
        <v>43</v>
      </c>
      <c r="AM12" s="286" t="s">
        <v>44</v>
      </c>
      <c r="AN12" s="286" t="s">
        <v>45</v>
      </c>
      <c r="AO12" s="286" t="s">
        <v>46</v>
      </c>
      <c r="AP12" s="286" t="s">
        <v>47</v>
      </c>
      <c r="AQ12" s="286" t="s">
        <v>48</v>
      </c>
      <c r="AR12" s="286" t="s">
        <v>49</v>
      </c>
      <c r="AS12" s="286" t="s">
        <v>50</v>
      </c>
      <c r="AT12" s="120" t="s">
        <v>88</v>
      </c>
      <c r="AU12" s="120" t="s">
        <v>89</v>
      </c>
      <c r="AV12" s="684"/>
      <c r="AW12" s="684"/>
      <c r="AX12" s="684"/>
    </row>
    <row r="13" spans="1:50" s="236" customFormat="1" ht="97.5" customHeight="1">
      <c r="A13" s="253">
        <v>518</v>
      </c>
      <c r="B13" s="126"/>
      <c r="C13" s="228"/>
      <c r="D13" s="126"/>
      <c r="E13" s="126"/>
      <c r="F13" s="126"/>
      <c r="G13" s="254" t="s">
        <v>430</v>
      </c>
      <c r="H13" s="126" t="s">
        <v>431</v>
      </c>
      <c r="I13" s="228" t="s">
        <v>432</v>
      </c>
      <c r="J13" s="228" t="s">
        <v>548</v>
      </c>
      <c r="K13" s="228" t="s">
        <v>469</v>
      </c>
      <c r="L13" s="126"/>
      <c r="M13" s="255" t="s">
        <v>433</v>
      </c>
      <c r="N13" s="228" t="s">
        <v>549</v>
      </c>
      <c r="O13" s="229"/>
      <c r="P13" s="229"/>
      <c r="Q13" s="247">
        <v>1</v>
      </c>
      <c r="R13" s="229"/>
      <c r="S13" s="229"/>
      <c r="T13" s="242" t="s">
        <v>434</v>
      </c>
      <c r="U13" s="242" t="s">
        <v>435</v>
      </c>
      <c r="V13" s="238"/>
      <c r="W13" s="238"/>
      <c r="X13" s="238">
        <v>0.21</v>
      </c>
      <c r="Y13" s="238"/>
      <c r="Z13" s="238"/>
      <c r="AA13" s="238">
        <v>0.26</v>
      </c>
      <c r="AB13" s="238"/>
      <c r="AC13" s="238"/>
      <c r="AD13" s="238">
        <v>0.28</v>
      </c>
      <c r="AE13" s="238"/>
      <c r="AF13" s="238"/>
      <c r="AG13" s="238">
        <v>0.25</v>
      </c>
      <c r="AH13" s="248"/>
      <c r="AI13" s="248"/>
      <c r="AJ13" s="259">
        <v>0.21</v>
      </c>
      <c r="AK13" s="232">
        <v>0.07</v>
      </c>
      <c r="AL13" s="231"/>
      <c r="AM13" s="231"/>
      <c r="AN13" s="231"/>
      <c r="AO13" s="231"/>
      <c r="AP13" s="231"/>
      <c r="AQ13" s="231"/>
      <c r="AR13" s="231"/>
      <c r="AS13" s="231"/>
      <c r="AT13" s="248"/>
      <c r="AU13" s="247"/>
      <c r="AV13" s="306" t="s">
        <v>842</v>
      </c>
      <c r="AW13" s="306" t="s">
        <v>843</v>
      </c>
      <c r="AX13" s="150" t="s">
        <v>844</v>
      </c>
    </row>
    <row r="14" spans="1:50" s="236" customFormat="1" ht="105.75" customHeight="1">
      <c r="A14" s="256"/>
      <c r="B14" s="126"/>
      <c r="C14" s="126"/>
      <c r="D14" s="126"/>
      <c r="E14" s="126"/>
      <c r="F14" s="126"/>
      <c r="G14" s="254" t="s">
        <v>430</v>
      </c>
      <c r="H14" s="126" t="s">
        <v>431</v>
      </c>
      <c r="I14" s="228" t="s">
        <v>436</v>
      </c>
      <c r="J14" s="228" t="s">
        <v>550</v>
      </c>
      <c r="K14" s="126" t="s">
        <v>453</v>
      </c>
      <c r="L14" s="126"/>
      <c r="M14" s="255" t="s">
        <v>433</v>
      </c>
      <c r="N14" s="228" t="s">
        <v>551</v>
      </c>
      <c r="O14" s="229"/>
      <c r="P14" s="229"/>
      <c r="Q14" s="247">
        <v>1</v>
      </c>
      <c r="R14" s="229"/>
      <c r="S14" s="229"/>
      <c r="T14" s="126" t="s">
        <v>434</v>
      </c>
      <c r="U14" s="228" t="s">
        <v>437</v>
      </c>
      <c r="V14" s="238"/>
      <c r="W14" s="238"/>
      <c r="X14" s="238">
        <v>1</v>
      </c>
      <c r="Y14" s="238"/>
      <c r="Z14" s="238"/>
      <c r="AA14" s="238">
        <v>1</v>
      </c>
      <c r="AB14" s="238"/>
      <c r="AC14" s="238"/>
      <c r="AD14" s="238">
        <v>1</v>
      </c>
      <c r="AE14" s="238"/>
      <c r="AF14" s="238"/>
      <c r="AG14" s="238">
        <v>1</v>
      </c>
      <c r="AH14" s="248"/>
      <c r="AI14" s="248"/>
      <c r="AJ14" s="259">
        <v>1</v>
      </c>
      <c r="AK14" s="232">
        <v>0.33</v>
      </c>
      <c r="AL14" s="231"/>
      <c r="AM14" s="231"/>
      <c r="AN14" s="231"/>
      <c r="AO14" s="231"/>
      <c r="AP14" s="231"/>
      <c r="AQ14" s="231"/>
      <c r="AR14" s="231"/>
      <c r="AS14" s="231"/>
      <c r="AT14" s="248"/>
      <c r="AU14" s="257"/>
      <c r="AV14" s="307" t="s">
        <v>845</v>
      </c>
      <c r="AW14" s="307"/>
      <c r="AX14" s="150"/>
    </row>
    <row r="15" spans="1:50" s="236" customFormat="1" ht="94.5" customHeight="1">
      <c r="A15" s="256"/>
      <c r="B15" s="126"/>
      <c r="C15" s="126"/>
      <c r="D15" s="126"/>
      <c r="E15" s="126"/>
      <c r="F15" s="126"/>
      <c r="G15" s="254" t="s">
        <v>430</v>
      </c>
      <c r="H15" s="126" t="s">
        <v>431</v>
      </c>
      <c r="I15" s="228" t="s">
        <v>438</v>
      </c>
      <c r="J15" s="228" t="s">
        <v>552</v>
      </c>
      <c r="K15" s="231" t="s">
        <v>469</v>
      </c>
      <c r="L15" s="231"/>
      <c r="M15" s="255" t="s">
        <v>433</v>
      </c>
      <c r="N15" s="228" t="s">
        <v>553</v>
      </c>
      <c r="O15" s="229"/>
      <c r="P15" s="229"/>
      <c r="Q15" s="247">
        <v>1</v>
      </c>
      <c r="R15" s="229"/>
      <c r="S15" s="229"/>
      <c r="T15" s="126" t="s">
        <v>434</v>
      </c>
      <c r="U15" s="228" t="s">
        <v>554</v>
      </c>
      <c r="V15" s="238"/>
      <c r="W15" s="238"/>
      <c r="X15" s="238">
        <v>0.25</v>
      </c>
      <c r="Y15" s="238"/>
      <c r="Z15" s="238"/>
      <c r="AA15" s="238">
        <v>0.25</v>
      </c>
      <c r="AB15" s="238"/>
      <c r="AC15" s="238"/>
      <c r="AD15" s="238">
        <v>0.25</v>
      </c>
      <c r="AE15" s="238"/>
      <c r="AF15" s="238"/>
      <c r="AG15" s="238">
        <v>0.25</v>
      </c>
      <c r="AH15" s="248"/>
      <c r="AI15" s="248"/>
      <c r="AJ15" s="259">
        <v>0.25</v>
      </c>
      <c r="AK15" s="232">
        <v>0.06</v>
      </c>
      <c r="AL15" s="231"/>
      <c r="AM15" s="231"/>
      <c r="AN15" s="231"/>
      <c r="AO15" s="231"/>
      <c r="AP15" s="231"/>
      <c r="AQ15" s="231"/>
      <c r="AR15" s="231"/>
      <c r="AS15" s="231"/>
      <c r="AT15" s="248"/>
      <c r="AU15" s="257"/>
      <c r="AV15" s="307" t="s">
        <v>846</v>
      </c>
      <c r="AW15" s="307" t="s">
        <v>847</v>
      </c>
      <c r="AX15" s="334" t="s">
        <v>848</v>
      </c>
    </row>
    <row r="16" spans="1:50" s="236" customFormat="1" ht="70.5" customHeight="1">
      <c r="A16" s="256"/>
      <c r="B16" s="126"/>
      <c r="C16" s="126"/>
      <c r="D16" s="126"/>
      <c r="E16" s="126"/>
      <c r="F16" s="126"/>
      <c r="G16" s="254" t="s">
        <v>430</v>
      </c>
      <c r="H16" s="126" t="s">
        <v>439</v>
      </c>
      <c r="I16" s="228" t="s">
        <v>440</v>
      </c>
      <c r="J16" s="228" t="s">
        <v>555</v>
      </c>
      <c r="K16" s="231" t="s">
        <v>453</v>
      </c>
      <c r="L16" s="231"/>
      <c r="M16" s="255" t="s">
        <v>433</v>
      </c>
      <c r="N16" s="228" t="s">
        <v>556</v>
      </c>
      <c r="O16" s="229"/>
      <c r="P16" s="229"/>
      <c r="Q16" s="247">
        <v>1</v>
      </c>
      <c r="R16" s="229"/>
      <c r="S16" s="229"/>
      <c r="T16" s="126" t="s">
        <v>434</v>
      </c>
      <c r="U16" s="228" t="s">
        <v>441</v>
      </c>
      <c r="V16" s="238"/>
      <c r="W16" s="238"/>
      <c r="X16" s="238">
        <v>1</v>
      </c>
      <c r="Y16" s="238"/>
      <c r="Z16" s="238"/>
      <c r="AA16" s="238">
        <v>1</v>
      </c>
      <c r="AB16" s="238"/>
      <c r="AC16" s="238"/>
      <c r="AD16" s="238">
        <v>1</v>
      </c>
      <c r="AE16" s="238"/>
      <c r="AF16" s="238"/>
      <c r="AG16" s="238">
        <v>1</v>
      </c>
      <c r="AH16" s="248"/>
      <c r="AI16" s="248"/>
      <c r="AJ16" s="259">
        <v>1</v>
      </c>
      <c r="AK16" s="232">
        <v>0.3</v>
      </c>
      <c r="AL16" s="231"/>
      <c r="AM16" s="231"/>
      <c r="AN16" s="231"/>
      <c r="AO16" s="231"/>
      <c r="AP16" s="231"/>
      <c r="AQ16" s="231"/>
      <c r="AR16" s="231"/>
      <c r="AS16" s="231"/>
      <c r="AT16" s="248"/>
      <c r="AU16" s="257"/>
      <c r="AV16" s="335" t="s">
        <v>849</v>
      </c>
      <c r="AW16" s="335"/>
      <c r="AX16" s="336"/>
    </row>
    <row r="17" spans="1:50" s="236" customFormat="1" ht="102" customHeight="1">
      <c r="A17" s="256"/>
      <c r="B17" s="126"/>
      <c r="C17" s="126"/>
      <c r="D17" s="126"/>
      <c r="E17" s="126"/>
      <c r="F17" s="126"/>
      <c r="G17" s="228" t="s">
        <v>430</v>
      </c>
      <c r="H17" s="126" t="s">
        <v>439</v>
      </c>
      <c r="I17" s="228" t="s">
        <v>442</v>
      </c>
      <c r="J17" s="228" t="s">
        <v>557</v>
      </c>
      <c r="K17" s="231" t="s">
        <v>453</v>
      </c>
      <c r="L17" s="231"/>
      <c r="M17" s="255" t="s">
        <v>433</v>
      </c>
      <c r="N17" s="228" t="s">
        <v>558</v>
      </c>
      <c r="O17" s="229"/>
      <c r="P17" s="229"/>
      <c r="Q17" s="247">
        <v>1</v>
      </c>
      <c r="R17" s="229"/>
      <c r="S17" s="229"/>
      <c r="T17" s="126" t="s">
        <v>434</v>
      </c>
      <c r="U17" s="258" t="s">
        <v>443</v>
      </c>
      <c r="V17" s="238"/>
      <c r="W17" s="238"/>
      <c r="X17" s="259">
        <v>1</v>
      </c>
      <c r="Y17" s="259"/>
      <c r="Z17" s="259"/>
      <c r="AA17" s="259">
        <v>1</v>
      </c>
      <c r="AB17" s="259"/>
      <c r="AC17" s="259"/>
      <c r="AD17" s="260">
        <v>1</v>
      </c>
      <c r="AE17" s="259"/>
      <c r="AF17" s="259"/>
      <c r="AG17" s="260">
        <v>1</v>
      </c>
      <c r="AH17" s="248"/>
      <c r="AI17" s="248"/>
      <c r="AJ17" s="259">
        <v>1</v>
      </c>
      <c r="AK17" s="232">
        <v>0.3</v>
      </c>
      <c r="AL17" s="231"/>
      <c r="AM17" s="231"/>
      <c r="AN17" s="231"/>
      <c r="AO17" s="231"/>
      <c r="AP17" s="231"/>
      <c r="AQ17" s="231"/>
      <c r="AR17" s="231"/>
      <c r="AS17" s="231"/>
      <c r="AT17" s="248"/>
      <c r="AU17" s="257"/>
      <c r="AV17" s="307" t="s">
        <v>850</v>
      </c>
      <c r="AW17" s="335"/>
      <c r="AX17" s="336"/>
    </row>
    <row r="18" spans="1:50" ht="15">
      <c r="A18" s="678" t="s">
        <v>295</v>
      </c>
      <c r="B18" s="679"/>
      <c r="C18" s="679"/>
      <c r="D18" s="679"/>
      <c r="E18" s="679"/>
      <c r="F18" s="679"/>
      <c r="G18" s="679"/>
      <c r="H18" s="679"/>
      <c r="I18" s="679"/>
      <c r="J18" s="679"/>
      <c r="K18" s="679"/>
      <c r="L18" s="679"/>
      <c r="M18" s="679"/>
      <c r="N18" s="679"/>
      <c r="O18" s="679"/>
      <c r="P18" s="679"/>
      <c r="Q18" s="679"/>
      <c r="R18" s="679"/>
      <c r="S18" s="679"/>
      <c r="T18" s="679"/>
      <c r="U18" s="679"/>
      <c r="V18" s="679"/>
      <c r="W18" s="679"/>
      <c r="X18" s="679"/>
      <c r="Y18" s="679"/>
      <c r="Z18" s="679"/>
      <c r="AA18" s="679"/>
      <c r="AB18" s="679"/>
      <c r="AC18" s="679"/>
      <c r="AD18" s="679"/>
      <c r="AE18" s="679"/>
      <c r="AF18" s="679"/>
      <c r="AG18" s="679"/>
      <c r="AH18" s="679"/>
      <c r="AI18" s="679"/>
      <c r="AJ18" s="679"/>
      <c r="AK18" s="679"/>
      <c r="AL18" s="679"/>
      <c r="AM18" s="679"/>
      <c r="AN18" s="679"/>
      <c r="AO18" s="679"/>
      <c r="AP18" s="679"/>
      <c r="AQ18" s="679"/>
      <c r="AR18" s="679"/>
      <c r="AS18" s="679"/>
      <c r="AT18" s="679"/>
      <c r="AU18" s="679"/>
      <c r="AV18" s="679"/>
      <c r="AW18" s="679"/>
      <c r="AX18" s="680"/>
    </row>
    <row r="19" spans="1:50" ht="45" customHeight="1">
      <c r="A19" s="681" t="s">
        <v>64</v>
      </c>
      <c r="B19" s="681"/>
      <c r="C19" s="681"/>
      <c r="D19" s="672" t="s">
        <v>66</v>
      </c>
      <c r="E19" s="672"/>
      <c r="F19" s="672"/>
      <c r="G19" s="672"/>
      <c r="H19" s="672"/>
      <c r="I19" s="672"/>
      <c r="J19" s="682" t="s">
        <v>302</v>
      </c>
      <c r="K19" s="682"/>
      <c r="L19" s="682"/>
      <c r="M19" s="682"/>
      <c r="N19" s="682"/>
      <c r="O19" s="682"/>
      <c r="P19" s="672" t="s">
        <v>66</v>
      </c>
      <c r="Q19" s="672"/>
      <c r="R19" s="672"/>
      <c r="S19" s="672"/>
      <c r="T19" s="672"/>
      <c r="U19" s="672"/>
      <c r="V19" s="672" t="s">
        <v>66</v>
      </c>
      <c r="W19" s="672"/>
      <c r="X19" s="672"/>
      <c r="Y19" s="672"/>
      <c r="Z19" s="672"/>
      <c r="AA19" s="672"/>
      <c r="AB19" s="672"/>
      <c r="AC19" s="672"/>
      <c r="AD19" s="672" t="s">
        <v>66</v>
      </c>
      <c r="AE19" s="672"/>
      <c r="AF19" s="672"/>
      <c r="AG19" s="672"/>
      <c r="AH19" s="672"/>
      <c r="AI19" s="672"/>
      <c r="AJ19" s="672"/>
      <c r="AK19" s="672"/>
      <c r="AL19" s="672"/>
      <c r="AM19" s="672"/>
      <c r="AN19" s="672"/>
      <c r="AO19" s="672"/>
      <c r="AP19" s="682" t="s">
        <v>320</v>
      </c>
      <c r="AQ19" s="682"/>
      <c r="AR19" s="682"/>
      <c r="AS19" s="682"/>
      <c r="AT19" s="672" t="s">
        <v>13</v>
      </c>
      <c r="AU19" s="672"/>
      <c r="AV19" s="672"/>
      <c r="AW19" s="672"/>
      <c r="AX19" s="672"/>
    </row>
    <row r="20" spans="1:50" ht="22.5" customHeight="1">
      <c r="A20" s="681"/>
      <c r="B20" s="681"/>
      <c r="C20" s="681"/>
      <c r="D20" s="672" t="s">
        <v>750</v>
      </c>
      <c r="E20" s="672"/>
      <c r="F20" s="672"/>
      <c r="G20" s="672"/>
      <c r="H20" s="672"/>
      <c r="I20" s="672"/>
      <c r="J20" s="682"/>
      <c r="K20" s="682"/>
      <c r="L20" s="682"/>
      <c r="M20" s="682"/>
      <c r="N20" s="682"/>
      <c r="O20" s="682"/>
      <c r="P20" s="672" t="s">
        <v>635</v>
      </c>
      <c r="Q20" s="672"/>
      <c r="R20" s="672"/>
      <c r="S20" s="672"/>
      <c r="T20" s="672"/>
      <c r="U20" s="672"/>
      <c r="V20" s="672" t="s">
        <v>589</v>
      </c>
      <c r="W20" s="672"/>
      <c r="X20" s="672"/>
      <c r="Y20" s="672"/>
      <c r="Z20" s="672"/>
      <c r="AA20" s="672"/>
      <c r="AB20" s="672"/>
      <c r="AC20" s="672"/>
      <c r="AD20" s="672" t="s">
        <v>65</v>
      </c>
      <c r="AE20" s="672"/>
      <c r="AF20" s="672"/>
      <c r="AG20" s="672"/>
      <c r="AH20" s="672"/>
      <c r="AI20" s="672"/>
      <c r="AJ20" s="672"/>
      <c r="AK20" s="672"/>
      <c r="AL20" s="672"/>
      <c r="AM20" s="672"/>
      <c r="AN20" s="672"/>
      <c r="AO20" s="672"/>
      <c r="AP20" s="682"/>
      <c r="AQ20" s="682"/>
      <c r="AR20" s="682"/>
      <c r="AS20" s="682"/>
      <c r="AT20" s="672" t="s">
        <v>635</v>
      </c>
      <c r="AU20" s="672"/>
      <c r="AV20" s="672"/>
      <c r="AW20" s="672"/>
      <c r="AX20" s="672"/>
    </row>
    <row r="21" spans="1:50" ht="22.5" customHeight="1">
      <c r="A21" s="681"/>
      <c r="B21" s="681"/>
      <c r="C21" s="681"/>
      <c r="D21" s="672" t="s">
        <v>745</v>
      </c>
      <c r="E21" s="672"/>
      <c r="F21" s="672"/>
      <c r="G21" s="672"/>
      <c r="H21" s="672"/>
      <c r="I21" s="672"/>
      <c r="J21" s="682"/>
      <c r="K21" s="682"/>
      <c r="L21" s="682"/>
      <c r="M21" s="682"/>
      <c r="N21" s="682"/>
      <c r="O21" s="682"/>
      <c r="P21" s="672" t="s">
        <v>75</v>
      </c>
      <c r="Q21" s="672"/>
      <c r="R21" s="672"/>
      <c r="S21" s="672"/>
      <c r="T21" s="672"/>
      <c r="U21" s="672"/>
      <c r="V21" s="672" t="s">
        <v>298</v>
      </c>
      <c r="W21" s="672"/>
      <c r="X21" s="672"/>
      <c r="Y21" s="672"/>
      <c r="Z21" s="672"/>
      <c r="AA21" s="672"/>
      <c r="AB21" s="672"/>
      <c r="AC21" s="672"/>
      <c r="AD21" s="672" t="s">
        <v>298</v>
      </c>
      <c r="AE21" s="672"/>
      <c r="AF21" s="672"/>
      <c r="AG21" s="672"/>
      <c r="AH21" s="672"/>
      <c r="AI21" s="672"/>
      <c r="AJ21" s="672"/>
      <c r="AK21" s="672"/>
      <c r="AL21" s="672"/>
      <c r="AM21" s="672"/>
      <c r="AN21" s="672"/>
      <c r="AO21" s="672"/>
      <c r="AP21" s="682"/>
      <c r="AQ21" s="682"/>
      <c r="AR21" s="682"/>
      <c r="AS21" s="682"/>
      <c r="AT21" s="672" t="s">
        <v>75</v>
      </c>
      <c r="AU21" s="672"/>
      <c r="AV21" s="672"/>
      <c r="AW21" s="672"/>
      <c r="AX21" s="672"/>
    </row>
    <row r="32" ht="13.5">
      <c r="BB32" s="305"/>
    </row>
  </sheetData>
  <sheetProtection/>
  <mergeCells count="56">
    <mergeCell ref="A1:AV1"/>
    <mergeCell ref="AW1:AX1"/>
    <mergeCell ref="A2:AV2"/>
    <mergeCell ref="AW2:AX2"/>
    <mergeCell ref="A3:AV4"/>
    <mergeCell ref="AW3:AX3"/>
    <mergeCell ref="AW4:AX4"/>
    <mergeCell ref="A5:AG5"/>
    <mergeCell ref="AH5:AU10"/>
    <mergeCell ref="AV5:AV12"/>
    <mergeCell ref="AW5:AW12"/>
    <mergeCell ref="AX5:AX12"/>
    <mergeCell ref="A6:C8"/>
    <mergeCell ref="D6:E8"/>
    <mergeCell ref="F6:G8"/>
    <mergeCell ref="H6:I6"/>
    <mergeCell ref="K6:U8"/>
    <mergeCell ref="H7:I7"/>
    <mergeCell ref="H8:I8"/>
    <mergeCell ref="A9:C9"/>
    <mergeCell ref="D9:AG9"/>
    <mergeCell ref="A10:C10"/>
    <mergeCell ref="D10:AG10"/>
    <mergeCell ref="A11:F11"/>
    <mergeCell ref="G11:H11"/>
    <mergeCell ref="I11:I12"/>
    <mergeCell ref="J11:J12"/>
    <mergeCell ref="K11:K12"/>
    <mergeCell ref="L11:L12"/>
    <mergeCell ref="AP19:AS21"/>
    <mergeCell ref="M11:M12"/>
    <mergeCell ref="N11:N12"/>
    <mergeCell ref="O11:S11"/>
    <mergeCell ref="T11:T12"/>
    <mergeCell ref="U11:U12"/>
    <mergeCell ref="V11:AG11"/>
    <mergeCell ref="AT20:AX20"/>
    <mergeCell ref="AH11:AS11"/>
    <mergeCell ref="AT11:AU11"/>
    <mergeCell ref="A18:AX18"/>
    <mergeCell ref="A19:C21"/>
    <mergeCell ref="D19:I19"/>
    <mergeCell ref="J19:O21"/>
    <mergeCell ref="P19:U19"/>
    <mergeCell ref="V19:AC19"/>
    <mergeCell ref="AD19:AO19"/>
    <mergeCell ref="D21:I21"/>
    <mergeCell ref="P21:U21"/>
    <mergeCell ref="V21:AC21"/>
    <mergeCell ref="AD21:AO21"/>
    <mergeCell ref="AT21:AX21"/>
    <mergeCell ref="AT19:AX19"/>
    <mergeCell ref="D20:I20"/>
    <mergeCell ref="P20:U20"/>
    <mergeCell ref="V20:AC20"/>
    <mergeCell ref="AD20:AO20"/>
  </mergeCells>
  <printOptions/>
  <pageMargins left="0.75" right="0.75" top="1" bottom="1" header="0.3" footer="0.3"/>
  <pageSetup orientation="landscape"/>
  <drawing r:id="rId3"/>
  <legacyDrawing r:id="rId2"/>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fhinestroza</dc:creator>
  <cp:keywords/>
  <dc:description/>
  <cp:lastModifiedBy>Usuario de Microsoft Office</cp:lastModifiedBy>
  <cp:lastPrinted>2022-05-06T22:28:20Z</cp:lastPrinted>
  <dcterms:created xsi:type="dcterms:W3CDTF">2011-04-26T22:16:52Z</dcterms:created>
  <dcterms:modified xsi:type="dcterms:W3CDTF">2022-05-09T15:03:15Z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0x010100CD66EF4D399EC643B805E1B81FD7DB08</vt:lpwstr>
  </property>
</Properties>
</file>