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 Gutierrez\Desktop\Secretaría Mujer\Aliados\AOD\Multilaterales\ONU Mujeres\Convenio ONU Mujeres\Doc Convenio 09.09.21- Planeación presupuestal\"/>
    </mc:Choice>
  </mc:AlternateContent>
  <bookViews>
    <workbookView xWindow="0" yWindow="0" windowWidth="20100" windowHeight="7080"/>
  </bookViews>
  <sheets>
    <sheet name="PRESUPUESTO "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40" i="1" l="1"/>
  <c r="G139" i="1"/>
  <c r="G138" i="1"/>
  <c r="G137" i="1"/>
  <c r="G140" i="1" s="1"/>
  <c r="E137" i="1"/>
  <c r="E140" i="1" s="1"/>
  <c r="F135" i="1"/>
  <c r="E135" i="1"/>
  <c r="E134" i="1"/>
  <c r="G134" i="1" s="1"/>
  <c r="G133" i="1"/>
  <c r="F131" i="1"/>
  <c r="G130" i="1"/>
  <c r="G129" i="1"/>
  <c r="G131" i="1" s="1"/>
  <c r="G128" i="1"/>
  <c r="E128" i="1"/>
  <c r="E131" i="1" s="1"/>
  <c r="G127" i="1"/>
  <c r="F125" i="1"/>
  <c r="G124" i="1"/>
  <c r="G123" i="1"/>
  <c r="G122" i="1"/>
  <c r="E122" i="1"/>
  <c r="E121" i="1"/>
  <c r="E125" i="1" s="1"/>
  <c r="F119" i="1"/>
  <c r="E119" i="1"/>
  <c r="G118" i="1"/>
  <c r="G117" i="1"/>
  <c r="G119" i="1" s="1"/>
  <c r="E117" i="1"/>
  <c r="F115" i="1"/>
  <c r="F141" i="1" s="1"/>
  <c r="E114" i="1"/>
  <c r="G114" i="1" s="1"/>
  <c r="G113" i="1"/>
  <c r="E113" i="1"/>
  <c r="E115" i="1" s="1"/>
  <c r="E112" i="1"/>
  <c r="G112" i="1" s="1"/>
  <c r="G108" i="1"/>
  <c r="F108" i="1"/>
  <c r="E108" i="1"/>
  <c r="G107" i="1"/>
  <c r="G105" i="1"/>
  <c r="F105" i="1"/>
  <c r="E105" i="1"/>
  <c r="F100" i="1"/>
  <c r="E100" i="1"/>
  <c r="G98" i="1"/>
  <c r="G100" i="1" s="1"/>
  <c r="F96" i="1"/>
  <c r="E96" i="1"/>
  <c r="G95" i="1"/>
  <c r="G94" i="1"/>
  <c r="G96" i="1" s="1"/>
  <c r="F92" i="1"/>
  <c r="E92" i="1"/>
  <c r="G90" i="1"/>
  <c r="G92" i="1" s="1"/>
  <c r="F88" i="1"/>
  <c r="E88" i="1"/>
  <c r="G87" i="1"/>
  <c r="G86" i="1"/>
  <c r="G85" i="1"/>
  <c r="G88" i="1" s="1"/>
  <c r="F83" i="1"/>
  <c r="F109" i="1" s="1"/>
  <c r="G80" i="1"/>
  <c r="G83" i="1" s="1"/>
  <c r="E80" i="1"/>
  <c r="E83" i="1" s="1"/>
  <c r="E109" i="1" s="1"/>
  <c r="E77" i="1"/>
  <c r="F76" i="1"/>
  <c r="E76" i="1"/>
  <c r="G75" i="1"/>
  <c r="G76" i="1" s="1"/>
  <c r="F73" i="1"/>
  <c r="F77" i="1" s="1"/>
  <c r="E73" i="1"/>
  <c r="G72" i="1"/>
  <c r="G73" i="1" s="1"/>
  <c r="G68" i="1"/>
  <c r="F68" i="1"/>
  <c r="E68" i="1"/>
  <c r="G67" i="1"/>
  <c r="F65" i="1"/>
  <c r="E64" i="1"/>
  <c r="E65" i="1" s="1"/>
  <c r="F62" i="1"/>
  <c r="G61" i="1"/>
  <c r="G62" i="1" s="1"/>
  <c r="E61" i="1"/>
  <c r="E62" i="1" s="1"/>
  <c r="E59" i="1"/>
  <c r="G58" i="1"/>
  <c r="G57" i="1"/>
  <c r="G59" i="1" s="1"/>
  <c r="F57" i="1"/>
  <c r="F59" i="1" s="1"/>
  <c r="G55" i="1"/>
  <c r="F55" i="1"/>
  <c r="E55" i="1"/>
  <c r="G54" i="1"/>
  <c r="G52" i="1"/>
  <c r="F52" i="1"/>
  <c r="E52" i="1"/>
  <c r="G51" i="1"/>
  <c r="F49" i="1"/>
  <c r="E49" i="1"/>
  <c r="G48" i="1"/>
  <c r="G47" i="1"/>
  <c r="G49" i="1" s="1"/>
  <c r="G43" i="1"/>
  <c r="F43" i="1"/>
  <c r="E43" i="1"/>
  <c r="G42" i="1"/>
  <c r="G41" i="1"/>
  <c r="F39" i="1"/>
  <c r="E39" i="1"/>
  <c r="G37" i="1"/>
  <c r="G39" i="1" s="1"/>
  <c r="F37" i="1"/>
  <c r="F35" i="1"/>
  <c r="E35" i="1"/>
  <c r="G34" i="1"/>
  <c r="G33" i="1"/>
  <c r="G35" i="1" s="1"/>
  <c r="F31" i="1"/>
  <c r="F44" i="1" s="1"/>
  <c r="G30" i="1"/>
  <c r="E30" i="1"/>
  <c r="G29" i="1"/>
  <c r="G28" i="1"/>
  <c r="G27" i="1"/>
  <c r="G31" i="1" s="1"/>
  <c r="E27" i="1"/>
  <c r="E31" i="1" s="1"/>
  <c r="E44" i="1" s="1"/>
  <c r="G109" i="1" l="1"/>
  <c r="F142" i="1"/>
  <c r="F145" i="1" s="1"/>
  <c r="E69" i="1"/>
  <c r="E142" i="1" s="1"/>
  <c r="E141" i="1"/>
  <c r="G141" i="1" s="1"/>
  <c r="G44" i="1"/>
  <c r="G77" i="1"/>
  <c r="G115" i="1"/>
  <c r="F69" i="1"/>
  <c r="G135" i="1"/>
  <c r="G64" i="1"/>
  <c r="G65" i="1" s="1"/>
  <c r="G69" i="1" s="1"/>
  <c r="G121" i="1"/>
  <c r="G125" i="1" s="1"/>
  <c r="E144" i="1" l="1"/>
  <c r="E145" i="1" s="1"/>
  <c r="G145" i="1" s="1"/>
  <c r="B9" i="1" s="1"/>
  <c r="G142" i="1"/>
</calcChain>
</file>

<file path=xl/sharedStrings.xml><?xml version="1.0" encoding="utf-8"?>
<sst xmlns="http://schemas.openxmlformats.org/spreadsheetml/2006/main" count="202" uniqueCount="161">
  <si>
    <t>Presupuesto del Proyecto</t>
  </si>
  <si>
    <t>País:</t>
  </si>
  <si>
    <t>COLOMBIA</t>
  </si>
  <si>
    <t>Título del Proyecto:</t>
  </si>
  <si>
    <t>Por un nuevo contrato social con igualdad e inclusión para las Mujeres</t>
  </si>
  <si>
    <t>Persona a cargo (Coparte):</t>
  </si>
  <si>
    <t xml:space="preserve">Diana Rodríguez Franco – Secretaria Distrital de la Mujer de Bogotá. </t>
  </si>
  <si>
    <t>Organización</t>
  </si>
  <si>
    <t xml:space="preserve">Acuerdo Secretaria Distrital de la Mujer y la Entidad de Naciones Unidas para la Igualdad de Género y el empoderamiento de las Mujeres. </t>
  </si>
  <si>
    <t>Moneda:</t>
  </si>
  <si>
    <t>COP</t>
  </si>
  <si>
    <t>Presupuesto total aprobado:</t>
  </si>
  <si>
    <t>A ser completado por ONU Mujeres</t>
  </si>
  <si>
    <t>Número del Proyecto:</t>
  </si>
  <si>
    <t>Nombre del Proyecto:</t>
  </si>
  <si>
    <t>Número del Acuerdo:</t>
  </si>
  <si>
    <t>Duración del Proyecto:</t>
  </si>
  <si>
    <t xml:space="preserve">16 meses </t>
  </si>
  <si>
    <t>Responsable del Proyecto:</t>
  </si>
  <si>
    <t>A ser completado por Socio Ejecutor y ONU Mujeres</t>
  </si>
  <si>
    <t xml:space="preserve">Resultados </t>
  </si>
  <si>
    <t xml:space="preserve">Valor Unitario </t>
  </si>
  <si>
    <t xml:space="preserve">Meses </t>
  </si>
  <si>
    <t xml:space="preserve">Trimestre </t>
  </si>
  <si>
    <t xml:space="preserve">Presupuesto total
</t>
  </si>
  <si>
    <t>Notas explicativas del presupuesto (si aplica)</t>
  </si>
  <si>
    <t>Secretaría Distrital de la Mujer</t>
  </si>
  <si>
    <t>ONU MUJERES
(CONTRAPARTIDA)</t>
  </si>
  <si>
    <t>RESULTADO 1. Desarrollar estrategias para impulsar la gestión pública con enfoque de género, a través del proceso de transversalización, con énfasis en el trazador presupuestal de género y la construcción, puesta en marcha y pedagogía del "Sello de Igualdad de Género en Bogotá" que permita medir y reconocer la transformación de la cultura institucional de las entidades públicas y la reducción y eliminación de las brechas de desigualdad, discriminación y violencias hacía las mujeres</t>
  </si>
  <si>
    <t>A.1.1. Diseñar estrategia de acompañamiento al Mecanismo Institucional para certificar a las entidades distritales en igualdad de género y la estructuración de la segunda Fase con el sector privado.</t>
  </si>
  <si>
    <t xml:space="preserve">*Certificado  con el "Sello igualdad de género"  para los sectores y empresas del Distrito. 		</t>
  </si>
  <si>
    <t>*Documentos y metodologías de las fases del Sello de igualdad y equidad de género</t>
  </si>
  <si>
    <t xml:space="preserve">*Instrumento de medición del sello 
</t>
  </si>
  <si>
    <t>*Instrumento para la revisión de fuentes de información</t>
  </si>
  <si>
    <t xml:space="preserve">Total Actividad A.1.1 </t>
  </si>
  <si>
    <t>A.1.2. Realización de pruebas piloto para implementar el sello: aplicación de la medición, diagnosticos, concertación de acciones, monitoreo, seguimiento, evaluación y premiación. Caja de herramientas</t>
  </si>
  <si>
    <t>*Jornadas de transferencia de conocimiento al equipo de la SDMujer y sectores sobre herramientas y metodologías de medición para obtener el sello</t>
  </si>
  <si>
    <t>*Caja de Herramientas</t>
  </si>
  <si>
    <t>Total Actividad A.1.2</t>
  </si>
  <si>
    <t xml:space="preserve">A.1.3. Asesoría en el diseño de una ruta de formación sobre enfoque de género y derechos de las mujeres  para proceso de ingreso de funcionarios/as del Distrito </t>
  </si>
  <si>
    <t>*Link a los módulos de Yo sé de género de ONU Mujeres</t>
  </si>
  <si>
    <t xml:space="preserve"> *Certificados del proceso formativo ONU Mujeres y SDMujer</t>
  </si>
  <si>
    <t>Total Actividad A.1.3</t>
  </si>
  <si>
    <t xml:space="preserve">A.1.4. Asistencia Técnica para la puesta en marcha del Trazador para la Igualdad y la Equidad de Género de Bogotá. </t>
  </si>
  <si>
    <t xml:space="preserve">*Metodología pedagógica para su uso a sectores y referentas.
</t>
  </si>
  <si>
    <t>Tania Sanchez y Natalia Rodriguez (UNW)</t>
  </si>
  <si>
    <t>*Metodología para el Primer Reporte</t>
  </si>
  <si>
    <t xml:space="preserve">Total Actividad A.1.4 </t>
  </si>
  <si>
    <t>Total 1.1 a 1.4</t>
  </si>
  <si>
    <t xml:space="preserve">RESULTADO 2. Desarrolladas estrategias para la implementación del Sistema Distrital de Cuidado en Bogotá.						</t>
  </si>
  <si>
    <t>A.2.1. Asistencia técnica para el diseño e implementación del Programa de Relevos Domiciliarios  de Cuidado</t>
  </si>
  <si>
    <t xml:space="preserve">*Documento que contenga el diseño del programa de Relevos Domiciliarios de Cuidado, en el marco del Sistema Distrital de Cuidado de Bogotá, que incluya: marco conceptual, características del servicio y componentes operativos del programa.  </t>
  </si>
  <si>
    <t>Eleonor Faur (UNW)</t>
  </si>
  <si>
    <t xml:space="preserve"> *Documento que dé cuenta del acompañamiento de la implementación del Programa de Relevos Domiciliarios de Cuidado. </t>
  </si>
  <si>
    <t>Total Actividad 2.1</t>
  </si>
  <si>
    <t xml:space="preserve">A.2.2. Asistencia técnica para el diseño de  una estrategia de corresponsabilidad del sector privado </t>
  </si>
  <si>
    <t>* Documento que contenga el diseño de la estrategia de corresponsabilidad con el sector privado del Sistema Distrital de Cuidado.</t>
  </si>
  <si>
    <t>Natalia Buenahora (UNW)</t>
  </si>
  <si>
    <t>Total Actividad 2.2</t>
  </si>
  <si>
    <t xml:space="preserve">A.2.3. Gestión de alianzas con el sector privado en el marco de la estrategia de corresponsabilidad </t>
  </si>
  <si>
    <t xml:space="preserve">* Alianzas con el sector privado concretadas. </t>
  </si>
  <si>
    <t>Monica Cortes (UNW)</t>
  </si>
  <si>
    <t xml:space="preserve">Total Actividad 2.3	</t>
  </si>
  <si>
    <t>A.2.4. Elaboración de un estudio de impacto de los mensajes 'A cuidar se aprende' y 'Cuidamos a las que nos cuidan' y desarrollo de un plan de orientación creativa y estratégica de comunicación</t>
  </si>
  <si>
    <t xml:space="preserve"> * Estudio de impacto de los mensajes 'A cuidar se aprende' y 'Cuidamos a las que nos cuidan'. </t>
  </si>
  <si>
    <t>Sancho</t>
  </si>
  <si>
    <t xml:space="preserve">*Documentos con plan de orientación creativa y estratégica de comunicación que incluya antecedentes de campañas sobre la redistribución del trabajo de cuidado, mensajes claves y publico objetivos.
</t>
  </si>
  <si>
    <t>Total Actividad 2.4</t>
  </si>
  <si>
    <t>A.2.5.Redacción de línea narrativa, diseño de experiencia de usuario y producción de contenidos audiovisuales para la virtualización de los módulos de los talleres de cambio cultural.</t>
  </si>
  <si>
    <t>*Redacción de línea narrativa, diseño de experiencia de usuario y producción de contenidos audiovisuales para la virtualización de los modulos de los talleres de cambio cultural.</t>
  </si>
  <si>
    <t>Total Actividad 2.5</t>
  </si>
  <si>
    <t xml:space="preserve">A.2.6. Preproducción, producción y posproducción de dos comerciales para televisión, que contribuya al reconocimiento y la redistribución de los trabajos de cuidado en el marco de la estrategia de comunicación del Sistema Distrital de Cuidado </t>
  </si>
  <si>
    <r>
      <t>*  Dos comercial</t>
    </r>
    <r>
      <rPr>
        <sz val="12"/>
        <color rgb="FFFF0000"/>
        <rFont val="Calibri"/>
        <family val="2"/>
        <scheme val="minor"/>
      </rPr>
      <t>es</t>
    </r>
    <r>
      <rPr>
        <sz val="12"/>
        <rFont val="Calibri"/>
        <family val="2"/>
        <scheme val="minor"/>
      </rPr>
      <t xml:space="preserve"> para televisión con reducciones </t>
    </r>
  </si>
  <si>
    <t>Total Actividad 2.6</t>
  </si>
  <si>
    <t xml:space="preserve">A.2.7.Producción de un jingle para las unidades móviles de servicios del cuidado del Sistema </t>
  </si>
  <si>
    <t xml:space="preserve">* Un jingle en medio magnético para su uso y difusión </t>
  </si>
  <si>
    <t>Total 2.1 a 2.6</t>
  </si>
  <si>
    <t>Resultado 3. Promovidas estrategias de Empleabilidad y Emprendimiento en el marco del proceso de reactivación socioeconómica</t>
  </si>
  <si>
    <t xml:space="preserve">A.3.1. Diseñar, ejecutar, y hacer seguimiento a los programas de generación de ingresos para mujeres en el Distrito Capital en el marco de la estrategia de empleo y emprendimiento. </t>
  </si>
  <si>
    <t xml:space="preserve">Documento final, con indicadores de resultados sobre la implementación de programas enfocados en mujeres de generación de ingresos que se incluyan en EMRE con los componentes de acceso a financiamiento, ahorro, gobernanza asociativa, encadenamientos productivos, mentorías, acercamiento a mercados y redes, entre otros. </t>
  </si>
  <si>
    <t>Total Actividad  3.1</t>
  </si>
  <si>
    <t xml:space="preserve">A.3.2. Consolidar estrategias para el aumento de la participación de las mujeres en las compras públicas mediante la gestión y articulación con el sector público y privado.	</t>
  </si>
  <si>
    <t>Informe que documente el estado de implementación de la normativa en compras públicas con enfoque de género, es especial el Decreto 332 de 2020, en los sectores de la Administración Distrital, que permita identificar su efecto en la contratación de mujeres.</t>
  </si>
  <si>
    <t>Natalia Rodriguez (UNW) - Resultado 1</t>
  </si>
  <si>
    <t>Total Actividad 3.2</t>
  </si>
  <si>
    <t>Total Actividad 3.1 a 3.2</t>
  </si>
  <si>
    <t>Resultado 4. Fortalecidas las capacidades institucionales para la prevención y atención de las violencias contra las mujeres en el espacio público de la Ciudad de Bogotá en el marco del Programa de Ciudades y espacios públicos Seguros para Mujeres y Niñas.</t>
  </si>
  <si>
    <t>A.4.1.  Apoyar el desarrollo metodológico y pedagógico del proceso formativo con taxistas de la ciudad</t>
  </si>
  <si>
    <t>*Documento metodológico del proceso de formación</t>
  </si>
  <si>
    <t xml:space="preserve">*Registro lanzamiento de la Estrategia </t>
  </si>
  <si>
    <t xml:space="preserve">*Certificados de Graduación </t>
  </si>
  <si>
    <t>Total Actividad  4.1</t>
  </si>
  <si>
    <t>A.4.2.		  Apoyar el fortalecimiento de la Mesa de Universidades para prevención del acoso.</t>
  </si>
  <si>
    <t xml:space="preserve">*Acta de reunión que formalice la inclusión de nuevas universidades
</t>
  </si>
  <si>
    <t xml:space="preserve">Se va a cargar a una de las profesionales de la secretaría. </t>
  </si>
  <si>
    <t xml:space="preserve">*Actas y listados de asistencia de reuniones para la socialización de los protocolos del MEN. </t>
  </si>
  <si>
    <t>*Evidencia de articulación con la consultoría del análisis jurisprudencial sobre el acoso.</t>
  </si>
  <si>
    <t xml:space="preserve">Total Actividad 4.2			</t>
  </si>
  <si>
    <t>A.4.3.  Acompañar la implementación de la propuesta de Cultura de la bicicleta como patrimonio inmaterial de la ciudad</t>
  </si>
  <si>
    <t>*Dos (2) laboratorios colaborativos: 1) Grupo de expertas, 2) Colectivos y grupos significativos. (en el correo dice 2 a 3 espacios)</t>
  </si>
  <si>
    <t xml:space="preserve">*Documento Informe		</t>
  </si>
  <si>
    <t>Total Actividad 4.3</t>
  </si>
  <si>
    <t xml:space="preserve">A.4.4. Apoyo en la articulación para la implementación del Programa Ciudades Seguras. </t>
  </si>
  <si>
    <t xml:space="preserve">*Cronograma tentativo para las sesiones anuales del Comité Asesor. 
</t>
  </si>
  <si>
    <t>Gestión interna de la SDM y acciones de las profesionales</t>
  </si>
  <si>
    <t xml:space="preserve">*Actas de las sesiones del Comité Asesor. </t>
  </si>
  <si>
    <t>Total Actividad 4.4</t>
  </si>
  <si>
    <t>A.4.5. Fortalecer las acciones de prevención de las violencias contra las mujeres y su derecho a vivir libres y sin miedo en el espacio público que se implementan en el marco de los Planes Locales de Seguridad para las Mujeres</t>
  </si>
  <si>
    <t>*Entregables para la comunidad,</t>
  </si>
  <si>
    <t>*Manual de intervención para equipos</t>
  </si>
  <si>
    <t>Total Actividad 4.5</t>
  </si>
  <si>
    <t>A.4.6  Acompañar la realización de un estudio y propuesta de adecuación normativa para la atención de la Violencia contra Mujeres en el espacio público</t>
  </si>
  <si>
    <t xml:space="preserve">* Documento técnico con estudio y propuesta de adecuación normativa para la atención de CVM en el espacio público. 
</t>
  </si>
  <si>
    <t xml:space="preserve">*Propuesta de decreto específico sobre el acoso y la violencia sexual en el espacio público. </t>
  </si>
  <si>
    <t xml:space="preserve">*Documento análisis jurisprudencial sobre el acoso en el ámbito educativo </t>
  </si>
  <si>
    <t>Total Actividad 4.6</t>
  </si>
  <si>
    <t xml:space="preserve">A.4.7.  Apoyar la adecuación de espacios públicos identificados como inseguros para Mujeres y niñas en los diagnósticos locales de seguridad para las mujeres. </t>
  </si>
  <si>
    <t xml:space="preserve">*Evidencia (registro fotográfico de la adecuación de espacios públicos identificados como inseguros para Mujeres y niñas en los diagnósticos locales de  seguridad para las mujeres. </t>
  </si>
  <si>
    <t>Total Actividad 4.7</t>
  </si>
  <si>
    <t>Total 4.1 a 4.7</t>
  </si>
  <si>
    <t>RESULTADO 5. Implementadas estrategias para la promoción de derechos de las mujeres en proceso de reincorporación, a través del fortalecimiento de su ciudadanía activa, y el impulso de escenarios de reconciliación y construcción de paz, en los territorios del Distrito Capital.</t>
  </si>
  <si>
    <t>A.5.1. Diseñar propuesta metodológica de las jornadas de cualificación a desarrollarse con las formadoras, y del kit de herramientas conceptuales y metodológicas como material de apoyo a los encuentros pedagógicos.</t>
  </si>
  <si>
    <t xml:space="preserve">Diseño propuesta metodológica del proceso formación a formadoras </t>
  </si>
  <si>
    <t>Consolidación de documento que  contenga priorización de temáticas y resultados de las jornadas de cualificación de capacidades pedagógicas a partir del reconocimiento del saber propio y en lógica de formación de formadoras. (20 mujeres formadas) (insumo para el Kit)</t>
  </si>
  <si>
    <t>Diseño y diagramación del kit herramientas conceptuales y metodológicas como material de apoyo para el desarrollo de los encuentros pedagógicos.</t>
  </si>
  <si>
    <t xml:space="preserve">Total Actividad 5.1. </t>
  </si>
  <si>
    <t> </t>
  </si>
  <si>
    <t>A.5.2 Realizar proceso de formación a formadoras  (capacidad para facilitar encuentros pedagógicos de construcción de paz, dirigidas a mujeres en reincorporación que dinamizarán y facilitarán los encuentros  20 personas)</t>
  </si>
  <si>
    <t>Logística para el desarrollo de encuentros pedagógico (2 jornadas de cuatro horas por localidad)</t>
  </si>
  <si>
    <t xml:space="preserve">1 y 2 </t>
  </si>
  <si>
    <t> Total Actividad 5.2</t>
  </si>
  <si>
    <t xml:space="preserve">A.5.3. Preparar logísticamente y realizar  20 encuentros pedagógicos para la construcción de paz en las localidades del Distrito Capital, liderados por las mujeres en proceso de reincorporación. (Cada encuentro se desarrolla en dos jornadas de cuatro horas por localidad con en promedio 20 mujeres) 		</t>
  </si>
  <si>
    <t>2 y 3</t>
  </si>
  <si>
    <t xml:space="preserve">Reconocimiento a mujeres dinamizadoras y facilitadoras de los encuentros pedagógicos </t>
  </si>
  <si>
    <t>3 y 4</t>
  </si>
  <si>
    <t xml:space="preserve">Reconocimiento (pago)  a mujeres dinamizadoras y facilitadoras de las jornadas de memorìa colectiva + sugerimos aporte ONU Mujeres: El aporte de UNW esta global abajo. </t>
  </si>
  <si>
    <t xml:space="preserve">Registro fotográfico, fílmico y levantamiento de memorias </t>
  </si>
  <si>
    <t xml:space="preserve">Avances de sistematización y memoria final de los encuentros </t>
  </si>
  <si>
    <t>4 y 4</t>
  </si>
  <si>
    <t>Total Actividad 5.3 </t>
  </si>
  <si>
    <t xml:space="preserve">A.5.4.Diseñar e implementar una metodología para cinco jornadas con 25 participantes en promedio  (mujeres en proceso de reincorporación)  para el fortalecimiento de la memoria colectiva. </t>
  </si>
  <si>
    <t xml:space="preserve">Consolidación de documento de metodología de cinco jornadas el fortalecimiento de la memoria construido  con las mujeres participantes en los encuentros pedagógicos. </t>
  </si>
  <si>
    <t xml:space="preserve">Logistica y preparaciòn de cinco jornadas para el fortalecimiento  de la memorìa colectiva (logistica, transporte y alimentos </t>
  </si>
  <si>
    <t xml:space="preserve">Registro fotografico, filmico y levantamiento de memorias </t>
  </si>
  <si>
    <t> Total Actividad 5.4</t>
  </si>
  <si>
    <t>A.5.5.Construir una herramienta de memoria colectiva, en el formato definido por las participantes  que recoge narrativas de vida de las mujeres en proceso de reincorporación y aporta a la reconciliación y la construcción de paz en las localidades del Distrito Capital.</t>
  </si>
  <si>
    <t xml:space="preserve">Elaboraciòn de guión de *Herramienta de memoria colectiva finalizada y socializada, según formato acordado con las mujeres  </t>
  </si>
  <si>
    <t xml:space="preserve"> Desarrollo de herramienta de memoria colectiva, en el formato definido por las participantes  que recoge narrativas de vida de las mujeres en proceso de reincorporación y aporta a la reconciliación y la construcción de paz en las localidades del Distrito Capital</t>
  </si>
  <si>
    <t>Sugerimos poner en este item los recursos de contrapartida de ONU Mujeres. Por distribuir el monto total de UNW para este resultado</t>
  </si>
  <si>
    <t>Total actividad 5.5.</t>
  </si>
  <si>
    <t xml:space="preserve"> </t>
  </si>
  <si>
    <t>A.5.6. Realizar un evento de socialización del proceso y de la herramienta de memoria colectiva de las narrativas de vida de las mujeres en proceso de reincorporación y aporte a la reconciliación y la construcción de paz en las localidades del Distrito Capital. (50 personas</t>
  </si>
  <si>
    <t xml:space="preserve">Logística y preparación de evento de socializaciòn para el fortalecimiento  de la memoria colectiva (logística, convocatoria, transporte y alimentos participantes) </t>
  </si>
  <si>
    <t xml:space="preserve">Sugerimos poner en este item los recursos de contrapartida de ONU Mujeres </t>
  </si>
  <si>
    <t>Reconocimiento a mujeres dinamizadoras y facilitadoras</t>
  </si>
  <si>
    <t> Total Actividad 5.6</t>
  </si>
  <si>
    <t>Total 5.1 a 5.6</t>
  </si>
  <si>
    <t>TOTAL RESULTADOS 1 - 2 - 3 - 4 - 5</t>
  </si>
  <si>
    <t>COST RECOVERY ONU MUJERES</t>
  </si>
  <si>
    <t>SECRETARÍA DISTRITAL DE LA MUJER</t>
  </si>
  <si>
    <t>ONU MUJERES 
(CONTRAPARTIDA)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</si>
</sst>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00_);_(* \(#,##0.00\);_(* &quot;-&quot;??_);_(@_)"/>
    <numFmt numFmtId="165" formatCode="&quot;$&quot;#,##0;[Red]\-&quot;$&quot;#,##0"/>
    <numFmt numFmtId="166" formatCode="_(&quot;$&quot;* #,##0.00_);_(&quot;$&quot;* \(#,##0.00\);_(&quot;$&quot;* &quot;-&quot;??_);_(@_)"/>
    <numFmt numFmtId="167" formatCode="_ * #,##0_ ;_ * \-#,##0_ ;_ * &quot;-&quot;??_ ;_ @_ "/>
    <numFmt numFmtId="168" formatCode="_-&quot;$&quot;\ * #,##0_-;\-&quot;$&quot;\ * #,##0_-;_-&quot;$&quot;\ * &quot;-&quot;??_-;_-@_-"/>
    <numFmt numFmtId="169" formatCode="d&quot; de &quot;mmm&quot; de &quot;yy"/>
    <numFmt numFmtId="170" formatCode="_(&quot;$&quot;\ * #,##0_);_(&quot;$&quot;\ * \(#,##0\);_(&quot;$&quot;\ * &quot;-&quot;??_);_(@_)"/>
    <numFmt numFmtId="171" formatCode="_-* #,##0_-;\-* #,##0_-;_-* &quot;-&quot;??_-;_-@_-"/>
  </numFmts>
  <fonts count="44">
    <font>
      <sz val="11"/>
      <color theme="1"/>
      <name val="Calibri"/>
      <family val="2"/>
      <scheme val="minor"/>
    </font>
    <font>
      <sz val="11"/>
      <color theme="1"/>
      <name val="Calibri"/>
      <family val="2"/>
      <scheme val="minor"/>
    </font>
    <font>
      <b/>
      <sz val="11"/>
      <color theme="1"/>
      <name val="Calibri"/>
      <family val="2"/>
      <scheme val="minor"/>
    </font>
    <font>
      <sz val="12"/>
      <name val="Osaka"/>
      <family val="3"/>
      <charset val="128"/>
    </font>
    <font>
      <b/>
      <sz val="22"/>
      <name val="Calibri Light"/>
      <family val="2"/>
      <scheme val="major"/>
    </font>
    <font>
      <b/>
      <sz val="9"/>
      <name val="Calibri Light"/>
      <family val="2"/>
      <scheme val="major"/>
    </font>
    <font>
      <b/>
      <i/>
      <sz val="9"/>
      <name val="Calibri Light"/>
      <family val="2"/>
      <scheme val="major"/>
    </font>
    <font>
      <i/>
      <sz val="10"/>
      <name val="Calibri Light"/>
      <family val="2"/>
      <scheme val="major"/>
    </font>
    <font>
      <b/>
      <sz val="11"/>
      <name val="Calibri Light"/>
      <family val="2"/>
      <scheme val="major"/>
    </font>
    <font>
      <sz val="12"/>
      <name val="Calibri Light"/>
      <family val="2"/>
      <scheme val="major"/>
    </font>
    <font>
      <sz val="10"/>
      <name val="Calibri Light"/>
      <family val="2"/>
      <scheme val="major"/>
    </font>
    <font>
      <b/>
      <sz val="10"/>
      <color theme="1"/>
      <name val="Calibri Light"/>
      <family val="2"/>
      <scheme val="major"/>
    </font>
    <font>
      <sz val="9"/>
      <name val="Calibri Light"/>
      <family val="2"/>
      <scheme val="major"/>
    </font>
    <font>
      <b/>
      <sz val="14"/>
      <name val="Calibri Light"/>
      <family val="2"/>
      <scheme val="major"/>
    </font>
    <font>
      <i/>
      <sz val="9"/>
      <name val="Calibri Light"/>
      <family val="2"/>
      <scheme val="major"/>
    </font>
    <font>
      <b/>
      <sz val="12"/>
      <color theme="1"/>
      <name val="Calibri Light"/>
      <family val="2"/>
      <scheme val="major"/>
    </font>
    <font>
      <sz val="12"/>
      <color rgb="FF000000"/>
      <name val="Calibri Light"/>
    </font>
    <font>
      <b/>
      <sz val="10"/>
      <name val="Calibri Light"/>
      <family val="2"/>
      <scheme val="major"/>
    </font>
    <font>
      <b/>
      <sz val="11"/>
      <color rgb="FF000000"/>
      <name val="Calibri Light"/>
    </font>
    <font>
      <b/>
      <sz val="14"/>
      <color rgb="FF000000"/>
      <name val="Calibri"/>
    </font>
    <font>
      <b/>
      <sz val="14"/>
      <name val="Calibri"/>
      <family val="2"/>
      <scheme val="minor"/>
    </font>
    <font>
      <sz val="14"/>
      <name val="Calibri"/>
      <family val="2"/>
      <scheme val="minor"/>
    </font>
    <font>
      <sz val="12"/>
      <color rgb="FF000000"/>
      <name val="Calibri"/>
    </font>
    <font>
      <sz val="12"/>
      <name val="Calibri"/>
      <family val="2"/>
      <scheme val="minor"/>
    </font>
    <font>
      <sz val="12"/>
      <color theme="1"/>
      <name val="Calibri"/>
      <family val="2"/>
      <scheme val="minor"/>
    </font>
    <font>
      <sz val="15"/>
      <name val="Calibri Light"/>
      <family val="2"/>
      <scheme val="major"/>
    </font>
    <font>
      <b/>
      <sz val="12"/>
      <name val="Calibri Light"/>
      <family val="2"/>
      <scheme val="major"/>
    </font>
    <font>
      <sz val="8"/>
      <name val="Calibri Light"/>
      <family val="2"/>
      <scheme val="major"/>
    </font>
    <font>
      <sz val="14"/>
      <color rgb="FF000000"/>
      <name val="Calibri"/>
    </font>
    <font>
      <b/>
      <sz val="10"/>
      <color rgb="FF000000"/>
      <name val="Calibri Light"/>
    </font>
    <font>
      <b/>
      <sz val="12"/>
      <color rgb="FF000000"/>
      <name val="Calibri Light"/>
    </font>
    <font>
      <sz val="11"/>
      <color indexed="8"/>
      <name val="Calibri"/>
      <family val="2"/>
    </font>
    <font>
      <sz val="12"/>
      <color rgb="FFFF0000"/>
      <name val="Calibri"/>
      <family val="2"/>
      <scheme val="minor"/>
    </font>
    <font>
      <b/>
      <sz val="12"/>
      <name val="Calibri"/>
      <family val="2"/>
      <scheme val="minor"/>
    </font>
    <font>
      <sz val="14"/>
      <color theme="1" tint="4.9989318521683403E-2"/>
      <name val="Calibri"/>
      <family val="2"/>
      <scheme val="minor"/>
    </font>
    <font>
      <sz val="14"/>
      <name val="Calibri Light"/>
      <family val="2"/>
      <scheme val="major"/>
    </font>
    <font>
      <sz val="11"/>
      <name val="Calibri"/>
      <family val="2"/>
      <scheme val="minor"/>
    </font>
    <font>
      <sz val="12"/>
      <color theme="1" tint="4.9989318521683403E-2"/>
      <name val="Calibri"/>
      <family val="2"/>
      <scheme val="minor"/>
    </font>
    <font>
      <sz val="12"/>
      <name val="Calibri"/>
      <family val="2"/>
    </font>
    <font>
      <sz val="12"/>
      <color rgb="FF000000"/>
      <name val="Calibri"/>
      <family val="2"/>
    </font>
    <font>
      <sz val="14"/>
      <color rgb="FF000000"/>
      <name val="Calibri"/>
      <family val="2"/>
    </font>
    <font>
      <b/>
      <sz val="12"/>
      <color theme="1"/>
      <name val="Calibri"/>
      <family val="2"/>
      <scheme val="minor"/>
    </font>
    <font>
      <b/>
      <sz val="16"/>
      <name val="Calibri Light"/>
      <family val="2"/>
      <scheme val="major"/>
    </font>
    <font>
      <b/>
      <sz val="20"/>
      <name val="Calibri Light"/>
      <family val="2"/>
      <scheme val="major"/>
    </font>
  </fonts>
  <fills count="13">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39997558519241921"/>
        <bgColor indexed="64"/>
      </patternFill>
    </fill>
    <fill>
      <patternFill patternType="solid">
        <fgColor indexed="22"/>
        <bgColor indexed="64"/>
      </patternFill>
    </fill>
    <fill>
      <patternFill patternType="solid">
        <fgColor theme="5" tint="0.59999389629810485"/>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7" tint="0.59999389629810485"/>
        <bgColor indexed="64"/>
      </patternFill>
    </fill>
  </fills>
  <borders count="4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rgb="FF000000"/>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2">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3" fillId="0" borderId="0"/>
    <xf numFmtId="0" fontId="1" fillId="0" borderId="0"/>
    <xf numFmtId="44" fontId="1" fillId="0" borderId="0" applyFont="0" applyFill="0" applyBorder="0" applyAlignment="0" applyProtection="0"/>
    <xf numFmtId="43" fontId="1" fillId="0" borderId="0" applyFont="0" applyFill="0" applyBorder="0" applyAlignment="0" applyProtection="0"/>
    <xf numFmtId="43" fontId="31" fillId="0" borderId="0" applyFont="0" applyFill="0" applyBorder="0" applyAlignment="0" applyProtection="0"/>
    <xf numFmtId="43" fontId="1" fillId="0" borderId="0" applyFont="0" applyFill="0" applyBorder="0" applyAlignment="0" applyProtection="0"/>
  </cellStyleXfs>
  <cellXfs count="277">
    <xf numFmtId="0" fontId="0" fillId="0" borderId="0" xfId="0"/>
    <xf numFmtId="0" fontId="4" fillId="0" borderId="1" xfId="6" applyFont="1" applyBorder="1" applyAlignment="1" applyProtection="1">
      <alignment horizontal="center" wrapText="1"/>
      <protection locked="0"/>
    </xf>
    <xf numFmtId="0" fontId="4" fillId="0" borderId="2" xfId="6" applyFont="1" applyBorder="1" applyAlignment="1" applyProtection="1">
      <alignment horizontal="center" wrapText="1"/>
      <protection locked="0"/>
    </xf>
    <xf numFmtId="0" fontId="4" fillId="0" borderId="3" xfId="6" applyFont="1" applyBorder="1" applyAlignment="1" applyProtection="1">
      <alignment horizontal="center" wrapText="1"/>
      <protection locked="0"/>
    </xf>
    <xf numFmtId="0" fontId="5" fillId="0" borderId="4" xfId="6" applyFont="1" applyBorder="1" applyAlignment="1" applyProtection="1">
      <alignment horizontal="center" wrapText="1"/>
      <protection locked="0"/>
    </xf>
    <xf numFmtId="0" fontId="5" fillId="0" borderId="0" xfId="6" applyFont="1" applyAlignment="1" applyProtection="1">
      <alignment horizontal="center" wrapText="1"/>
      <protection locked="0"/>
    </xf>
    <xf numFmtId="0" fontId="5" fillId="0" borderId="5" xfId="6" applyFont="1" applyBorder="1" applyAlignment="1" applyProtection="1">
      <alignment horizontal="center" wrapText="1"/>
      <protection locked="0"/>
    </xf>
    <xf numFmtId="0" fontId="6" fillId="0" borderId="4" xfId="6" applyFont="1" applyBorder="1" applyAlignment="1" applyProtection="1">
      <alignment horizontal="center" wrapText="1"/>
      <protection locked="0"/>
    </xf>
    <xf numFmtId="0" fontId="7" fillId="0" borderId="0" xfId="6" applyFont="1" applyAlignment="1" applyProtection="1">
      <alignment horizontal="center" wrapText="1"/>
      <protection locked="0"/>
    </xf>
    <xf numFmtId="164" fontId="7" fillId="0" borderId="0" xfId="6" applyNumberFormat="1" applyFont="1" applyBorder="1" applyAlignment="1" applyProtection="1">
      <alignment horizontal="center" wrapText="1"/>
      <protection locked="0"/>
    </xf>
    <xf numFmtId="164" fontId="7" fillId="0" borderId="6" xfId="6" applyNumberFormat="1" applyFont="1" applyBorder="1" applyAlignment="1" applyProtection="1">
      <alignment horizontal="center" wrapText="1"/>
      <protection locked="0"/>
    </xf>
    <xf numFmtId="0" fontId="8" fillId="2" borderId="4" xfId="6" applyFont="1" applyFill="1" applyBorder="1" applyAlignment="1" applyProtection="1">
      <alignment wrapText="1"/>
      <protection locked="0"/>
    </xf>
    <xf numFmtId="0" fontId="9" fillId="2" borderId="7" xfId="0" applyFont="1" applyFill="1" applyBorder="1" applyAlignment="1" applyProtection="1">
      <alignment horizontal="left" vertical="center" wrapText="1"/>
      <protection locked="0"/>
    </xf>
    <xf numFmtId="0" fontId="10" fillId="2" borderId="7" xfId="0" applyFont="1" applyFill="1" applyBorder="1" applyAlignment="1" applyProtection="1">
      <alignment horizontal="center" vertical="center" wrapText="1"/>
      <protection locked="0"/>
    </xf>
    <xf numFmtId="0" fontId="10" fillId="2" borderId="7" xfId="6" applyFont="1" applyFill="1" applyBorder="1" applyAlignment="1" applyProtection="1">
      <alignment horizontal="center" wrapText="1"/>
      <protection locked="0"/>
    </xf>
    <xf numFmtId="0" fontId="8" fillId="2" borderId="4" xfId="6" applyFont="1" applyFill="1" applyBorder="1" applyAlignment="1" applyProtection="1">
      <alignment vertical="center" wrapText="1"/>
      <protection locked="0"/>
    </xf>
    <xf numFmtId="0" fontId="9" fillId="2" borderId="8" xfId="6" applyFont="1" applyFill="1" applyBorder="1" applyAlignment="1" applyProtection="1">
      <alignment horizontal="left" vertical="center" wrapText="1"/>
      <protection locked="0"/>
    </xf>
    <xf numFmtId="0" fontId="8" fillId="2" borderId="4" xfId="6" applyFont="1" applyFill="1" applyBorder="1" applyAlignment="1" applyProtection="1">
      <alignment horizontal="left" wrapText="1"/>
      <protection locked="0"/>
    </xf>
    <xf numFmtId="0" fontId="11" fillId="2" borderId="8" xfId="7" applyFont="1" applyFill="1" applyBorder="1" applyAlignment="1" applyProtection="1">
      <alignment horizontal="left" vertical="center" wrapText="1"/>
      <protection locked="0"/>
    </xf>
    <xf numFmtId="0" fontId="9" fillId="2" borderId="7" xfId="0" applyFont="1" applyFill="1" applyBorder="1" applyAlignment="1" applyProtection="1">
      <alignment wrapText="1"/>
      <protection locked="0"/>
    </xf>
    <xf numFmtId="0" fontId="10" fillId="2" borderId="8" xfId="6" applyFont="1" applyFill="1" applyBorder="1" applyAlignment="1" applyProtection="1">
      <alignment horizontal="center" vertical="center" wrapText="1"/>
      <protection locked="0"/>
    </xf>
    <xf numFmtId="0" fontId="10" fillId="2" borderId="8" xfId="6" applyFont="1" applyFill="1" applyBorder="1" applyAlignment="1" applyProtection="1">
      <alignment horizontal="center" wrapText="1"/>
      <protection locked="0"/>
    </xf>
    <xf numFmtId="164" fontId="10" fillId="2" borderId="9" xfId="1" applyNumberFormat="1" applyFont="1" applyFill="1" applyBorder="1" applyAlignment="1" applyProtection="1">
      <alignment vertical="center"/>
      <protection locked="0"/>
    </xf>
    <xf numFmtId="164" fontId="10" fillId="2" borderId="10" xfId="1" applyNumberFormat="1" applyFont="1" applyFill="1" applyBorder="1" applyAlignment="1" applyProtection="1">
      <alignment horizontal="left" vertical="center"/>
      <protection locked="0"/>
    </xf>
    <xf numFmtId="165" fontId="10" fillId="2" borderId="8" xfId="6" applyNumberFormat="1" applyFont="1" applyFill="1" applyBorder="1" applyAlignment="1" applyProtection="1">
      <alignment horizontal="center" vertical="center" wrapText="1"/>
      <protection locked="0"/>
    </xf>
    <xf numFmtId="0" fontId="12" fillId="0" borderId="4" xfId="6" applyFont="1" applyBorder="1" applyAlignment="1" applyProtection="1">
      <alignment horizontal="left" wrapText="1"/>
      <protection locked="0"/>
    </xf>
    <xf numFmtId="165" fontId="12" fillId="0" borderId="0" xfId="6" applyNumberFormat="1" applyFont="1" applyAlignment="1" applyProtection="1">
      <alignment horizontal="center" wrapText="1"/>
      <protection locked="0"/>
    </xf>
    <xf numFmtId="0" fontId="10" fillId="0" borderId="0" xfId="0" applyFont="1" applyAlignment="1" applyProtection="1">
      <alignment wrapText="1"/>
      <protection locked="0"/>
    </xf>
    <xf numFmtId="0" fontId="10" fillId="0" borderId="0" xfId="6" applyFont="1" applyAlignment="1" applyProtection="1">
      <alignment horizontal="center" wrapText="1"/>
      <protection locked="0"/>
    </xf>
    <xf numFmtId="0" fontId="13" fillId="3" borderId="9" xfId="6" applyFont="1" applyFill="1" applyBorder="1" applyAlignment="1" applyProtection="1">
      <alignment horizontal="center" vertical="center" wrapText="1"/>
      <protection locked="0"/>
    </xf>
    <xf numFmtId="0" fontId="13" fillId="3" borderId="11" xfId="6" applyFont="1" applyFill="1" applyBorder="1" applyAlignment="1" applyProtection="1">
      <alignment horizontal="center" vertical="center" wrapText="1"/>
      <protection locked="0"/>
    </xf>
    <xf numFmtId="0" fontId="13" fillId="3" borderId="12" xfId="6" applyFont="1" applyFill="1" applyBorder="1" applyAlignment="1" applyProtection="1">
      <alignment horizontal="center" vertical="center" wrapText="1"/>
      <protection locked="0"/>
    </xf>
    <xf numFmtId="0" fontId="13" fillId="3" borderId="13" xfId="6" applyFont="1" applyFill="1" applyBorder="1" applyAlignment="1" applyProtection="1">
      <alignment horizontal="center" vertical="center" wrapText="1"/>
      <protection locked="0"/>
    </xf>
    <xf numFmtId="0" fontId="14" fillId="0" borderId="4" xfId="6" applyFont="1" applyBorder="1" applyAlignment="1" applyProtection="1">
      <alignment horizontal="center" wrapText="1"/>
      <protection locked="0"/>
    </xf>
    <xf numFmtId="0" fontId="14" fillId="0" borderId="0" xfId="6" applyFont="1" applyAlignment="1" applyProtection="1">
      <alignment horizontal="center" wrapText="1"/>
      <protection locked="0"/>
    </xf>
    <xf numFmtId="164" fontId="7" fillId="0" borderId="2" xfId="6" applyNumberFormat="1" applyFont="1" applyBorder="1" applyAlignment="1" applyProtection="1">
      <alignment horizontal="center" wrapText="1"/>
      <protection locked="0"/>
    </xf>
    <xf numFmtId="164" fontId="7" fillId="0" borderId="3" xfId="6" applyNumberFormat="1" applyFont="1" applyBorder="1" applyAlignment="1" applyProtection="1">
      <alignment horizontal="center" wrapText="1"/>
      <protection locked="0"/>
    </xf>
    <xf numFmtId="0" fontId="10" fillId="2" borderId="7" xfId="6" applyFont="1" applyFill="1" applyBorder="1" applyAlignment="1" applyProtection="1">
      <alignment horizontal="center" vertical="center" wrapText="1"/>
      <protection locked="0"/>
    </xf>
    <xf numFmtId="164" fontId="7" fillId="0" borderId="0" xfId="6" applyNumberFormat="1" applyFont="1" applyAlignment="1" applyProtection="1">
      <alignment horizontal="center" wrapText="1"/>
      <protection locked="0"/>
    </xf>
    <xf numFmtId="164" fontId="7" fillId="0" borderId="5" xfId="6" applyNumberFormat="1" applyFont="1" applyBorder="1" applyAlignment="1" applyProtection="1">
      <alignment horizontal="center" wrapText="1"/>
      <protection locked="0"/>
    </xf>
    <xf numFmtId="0" fontId="8" fillId="2" borderId="4" xfId="6" applyFont="1" applyFill="1" applyBorder="1" applyAlignment="1" applyProtection="1">
      <alignment horizontal="left" vertical="center" wrapText="1"/>
      <protection locked="0"/>
    </xf>
    <xf numFmtId="0" fontId="15" fillId="2" borderId="8" xfId="7" applyFont="1" applyFill="1" applyBorder="1" applyAlignment="1" applyProtection="1">
      <alignment horizontal="left" vertical="center" wrapText="1"/>
      <protection locked="0"/>
    </xf>
    <xf numFmtId="0" fontId="16" fillId="2" borderId="8" xfId="6" applyFont="1" applyFill="1" applyBorder="1" applyAlignment="1" applyProtection="1">
      <alignment horizontal="left" vertical="center" wrapText="1"/>
      <protection locked="0"/>
    </xf>
    <xf numFmtId="0" fontId="12" fillId="0" borderId="0" xfId="6" applyFont="1" applyAlignment="1" applyProtection="1">
      <alignment horizontal="left" vertical="center" wrapText="1"/>
      <protection locked="0"/>
    </xf>
    <xf numFmtId="0" fontId="10" fillId="0" borderId="0" xfId="6" applyFont="1" applyAlignment="1" applyProtection="1">
      <alignment horizontal="center" vertical="center" wrapText="1"/>
      <protection locked="0"/>
    </xf>
    <xf numFmtId="0" fontId="14" fillId="2" borderId="4" xfId="6" applyFont="1" applyFill="1" applyBorder="1" applyAlignment="1" applyProtection="1">
      <alignment horizontal="center" wrapText="1"/>
      <protection locked="0"/>
    </xf>
    <xf numFmtId="0" fontId="14" fillId="2" borderId="0" xfId="6" applyFont="1" applyFill="1" applyAlignment="1" applyProtection="1">
      <alignment horizontal="center" wrapText="1"/>
      <protection locked="0"/>
    </xf>
    <xf numFmtId="0" fontId="7" fillId="2" borderId="0" xfId="6" applyFont="1" applyFill="1" applyAlignment="1" applyProtection="1">
      <alignment horizontal="center" wrapText="1"/>
      <protection locked="0"/>
    </xf>
    <xf numFmtId="164" fontId="7" fillId="0" borderId="12" xfId="6" applyNumberFormat="1" applyFont="1" applyBorder="1" applyAlignment="1" applyProtection="1">
      <alignment horizontal="center" wrapText="1"/>
      <protection locked="0"/>
    </xf>
    <xf numFmtId="164" fontId="7" fillId="0" borderId="13" xfId="6" applyNumberFormat="1" applyFont="1" applyBorder="1" applyAlignment="1" applyProtection="1">
      <alignment horizontal="center" wrapText="1"/>
      <protection locked="0"/>
    </xf>
    <xf numFmtId="0" fontId="13" fillId="4" borderId="9" xfId="6" applyFont="1" applyFill="1" applyBorder="1" applyAlignment="1" applyProtection="1">
      <alignment horizontal="center" vertical="center" wrapText="1"/>
      <protection locked="0"/>
    </xf>
    <xf numFmtId="0" fontId="13" fillId="4" borderId="11" xfId="6" applyFont="1" applyFill="1" applyBorder="1" applyAlignment="1" applyProtection="1">
      <alignment horizontal="center" vertical="center" wrapText="1"/>
      <protection locked="0"/>
    </xf>
    <xf numFmtId="0" fontId="13" fillId="4" borderId="10" xfId="6" applyFont="1" applyFill="1" applyBorder="1" applyAlignment="1" applyProtection="1">
      <alignment horizontal="center" vertical="center" wrapText="1"/>
      <protection locked="0"/>
    </xf>
    <xf numFmtId="164" fontId="7" fillId="2" borderId="0" xfId="6" applyNumberFormat="1" applyFont="1" applyFill="1" applyAlignment="1" applyProtection="1">
      <alignment horizontal="center" wrapText="1"/>
      <protection locked="0"/>
    </xf>
    <xf numFmtId="0" fontId="7" fillId="2" borderId="5" xfId="6" applyFont="1" applyFill="1" applyBorder="1" applyAlignment="1" applyProtection="1">
      <alignment horizontal="center" wrapText="1"/>
      <protection locked="0"/>
    </xf>
    <xf numFmtId="0" fontId="8" fillId="2" borderId="14" xfId="6" applyFont="1" applyFill="1" applyBorder="1" applyAlignment="1" applyProtection="1">
      <alignment horizontal="center" vertical="center" wrapText="1"/>
      <protection locked="0"/>
    </xf>
    <xf numFmtId="0" fontId="17" fillId="2" borderId="14" xfId="6" applyFont="1" applyFill="1" applyBorder="1" applyAlignment="1" applyProtection="1">
      <alignment horizontal="center" vertical="center" wrapText="1"/>
      <protection locked="0"/>
    </xf>
    <xf numFmtId="0" fontId="8" fillId="2" borderId="15" xfId="6" applyFont="1" applyFill="1" applyBorder="1" applyAlignment="1" applyProtection="1">
      <alignment horizontal="center" vertical="center" wrapText="1"/>
      <protection locked="0"/>
    </xf>
    <xf numFmtId="0" fontId="8" fillId="2" borderId="16" xfId="6" applyFont="1" applyFill="1" applyBorder="1" applyAlignment="1" applyProtection="1">
      <alignment horizontal="center" vertical="center" wrapText="1"/>
      <protection locked="0"/>
    </xf>
    <xf numFmtId="164" fontId="17" fillId="2" borderId="17" xfId="6" applyNumberFormat="1" applyFont="1" applyFill="1" applyBorder="1" applyAlignment="1" applyProtection="1">
      <alignment horizontal="center" vertical="top" wrapText="1"/>
      <protection locked="0"/>
    </xf>
    <xf numFmtId="0" fontId="17" fillId="2" borderId="18" xfId="6" applyFont="1" applyFill="1" applyBorder="1" applyAlignment="1" applyProtection="1">
      <alignment horizontal="center" vertical="center" wrapText="1"/>
      <protection locked="0"/>
    </xf>
    <xf numFmtId="0" fontId="8" fillId="2" borderId="19" xfId="6" applyFont="1" applyFill="1" applyBorder="1" applyAlignment="1" applyProtection="1">
      <alignment horizontal="center" vertical="center" wrapText="1"/>
      <protection locked="0"/>
    </xf>
    <xf numFmtId="0" fontId="8" fillId="2" borderId="6" xfId="6" applyFont="1" applyFill="1" applyBorder="1" applyAlignment="1" applyProtection="1">
      <alignment horizontal="center" vertical="center" wrapText="1"/>
      <protection locked="0"/>
    </xf>
    <xf numFmtId="164" fontId="17" fillId="2" borderId="20" xfId="6" applyNumberFormat="1" applyFont="1" applyFill="1" applyBorder="1" applyAlignment="1" applyProtection="1">
      <alignment horizontal="center" vertical="top" wrapText="1"/>
      <protection locked="0"/>
    </xf>
    <xf numFmtId="0" fontId="17" fillId="2" borderId="21" xfId="6" applyFont="1" applyFill="1" applyBorder="1" applyAlignment="1" applyProtection="1">
      <alignment horizontal="center" vertical="center" wrapText="1"/>
      <protection locked="0"/>
    </xf>
    <xf numFmtId="0" fontId="18" fillId="0" borderId="14" xfId="6" applyFont="1" applyFill="1" applyBorder="1" applyAlignment="1" applyProtection="1">
      <alignment horizontal="center" vertical="center" wrapText="1"/>
      <protection locked="0"/>
    </xf>
    <xf numFmtId="0" fontId="8" fillId="2" borderId="14" xfId="6" applyFont="1" applyFill="1" applyBorder="1" applyAlignment="1" applyProtection="1">
      <alignment horizontal="center" vertical="center" wrapText="1"/>
      <protection locked="0"/>
    </xf>
    <xf numFmtId="164" fontId="17" fillId="2" borderId="14" xfId="6" applyNumberFormat="1" applyFont="1" applyFill="1" applyBorder="1" applyAlignment="1" applyProtection="1">
      <alignment horizontal="center" vertical="top" wrapText="1"/>
      <protection locked="0"/>
    </xf>
    <xf numFmtId="0" fontId="17" fillId="2" borderId="22" xfId="6" applyFont="1" applyFill="1" applyBorder="1" applyAlignment="1" applyProtection="1">
      <alignment horizontal="center" vertical="center" wrapText="1"/>
      <protection locked="0"/>
    </xf>
    <xf numFmtId="0" fontId="19" fillId="5" borderId="23" xfId="0" applyFont="1" applyFill="1" applyBorder="1" applyAlignment="1">
      <alignment horizontal="left" vertical="center" wrapText="1"/>
    </xf>
    <xf numFmtId="0" fontId="20" fillId="5" borderId="8" xfId="0" applyFont="1" applyFill="1" applyBorder="1" applyAlignment="1">
      <alignment horizontal="left" vertical="center" wrapText="1"/>
    </xf>
    <xf numFmtId="0" fontId="20" fillId="5" borderId="24"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21" fillId="6" borderId="8" xfId="0" applyFont="1" applyFill="1" applyBorder="1" applyAlignment="1">
      <alignment horizontal="left" vertical="center" wrapText="1"/>
    </xf>
    <xf numFmtId="0" fontId="21" fillId="6" borderId="24" xfId="0" applyFont="1" applyFill="1" applyBorder="1" applyAlignment="1">
      <alignment horizontal="left" vertical="center" wrapText="1"/>
    </xf>
    <xf numFmtId="41" fontId="0" fillId="0" borderId="0" xfId="2" applyFont="1"/>
    <xf numFmtId="166" fontId="0" fillId="0" borderId="0" xfId="0" applyNumberFormat="1"/>
    <xf numFmtId="0" fontId="22" fillId="0" borderId="20" xfId="0" applyFont="1" applyBorder="1" applyAlignment="1" applyProtection="1">
      <alignment vertical="top" wrapText="1"/>
      <protection locked="0"/>
    </xf>
    <xf numFmtId="0" fontId="23" fillId="0" borderId="20" xfId="0" applyFont="1" applyBorder="1" applyAlignment="1" applyProtection="1">
      <alignment vertical="top" wrapText="1"/>
      <protection locked="0"/>
    </xf>
    <xf numFmtId="0" fontId="0" fillId="0" borderId="14" xfId="0" applyBorder="1" applyAlignment="1">
      <alignment wrapText="1"/>
    </xf>
    <xf numFmtId="0" fontId="23" fillId="0" borderId="14" xfId="7" applyFont="1" applyBorder="1" applyAlignment="1" applyProtection="1">
      <alignment horizontal="center" vertical="center" wrapText="1"/>
      <protection locked="0"/>
    </xf>
    <xf numFmtId="44" fontId="23" fillId="0" borderId="14" xfId="3" applyFont="1" applyBorder="1" applyAlignment="1" applyProtection="1">
      <alignment vertical="center"/>
      <protection locked="0"/>
    </xf>
    <xf numFmtId="44" fontId="24" fillId="0" borderId="14" xfId="8" applyFont="1" applyFill="1" applyBorder="1" applyAlignment="1" applyProtection="1">
      <alignment horizontal="right" vertical="center" wrapText="1"/>
      <protection locked="0"/>
    </xf>
    <xf numFmtId="43" fontId="25" fillId="0" borderId="20" xfId="9" applyFont="1" applyBorder="1" applyAlignment="1" applyProtection="1">
      <alignment horizontal="center" vertical="center"/>
      <protection locked="0"/>
    </xf>
    <xf numFmtId="0" fontId="22" fillId="0" borderId="26" xfId="0" applyFont="1" applyBorder="1" applyAlignment="1" applyProtection="1">
      <alignment vertical="top" wrapText="1"/>
      <protection locked="0"/>
    </xf>
    <xf numFmtId="0" fontId="23" fillId="0" borderId="26" xfId="0" applyFont="1" applyBorder="1" applyAlignment="1" applyProtection="1">
      <alignment vertical="top" wrapText="1"/>
      <protection locked="0"/>
    </xf>
    <xf numFmtId="0" fontId="0" fillId="0" borderId="27" xfId="0" applyBorder="1" applyAlignment="1">
      <alignment wrapText="1"/>
    </xf>
    <xf numFmtId="43" fontId="25" fillId="0" borderId="28" xfId="9" applyFont="1" applyBorder="1" applyAlignment="1" applyProtection="1">
      <alignment horizontal="center" vertical="center"/>
      <protection locked="0"/>
    </xf>
    <xf numFmtId="0" fontId="22" fillId="0" borderId="7" xfId="0" applyFont="1" applyBorder="1" applyAlignment="1" applyProtection="1">
      <alignment vertical="top" wrapText="1"/>
      <protection locked="0"/>
    </xf>
    <xf numFmtId="0" fontId="23" fillId="0" borderId="29" xfId="0" applyFont="1" applyBorder="1" applyAlignment="1" applyProtection="1">
      <alignment vertical="top" wrapText="1"/>
      <protection locked="0"/>
    </xf>
    <xf numFmtId="43" fontId="25" fillId="0" borderId="30" xfId="9" applyFont="1" applyBorder="1" applyAlignment="1" applyProtection="1">
      <alignment horizontal="center" vertical="center"/>
      <protection locked="0"/>
    </xf>
    <xf numFmtId="0" fontId="17" fillId="4" borderId="25" xfId="0" applyFont="1" applyFill="1" applyBorder="1" applyAlignment="1" applyProtection="1">
      <alignment horizontal="center" vertical="center" wrapText="1"/>
      <protection locked="0"/>
    </xf>
    <xf numFmtId="0" fontId="17" fillId="4" borderId="27" xfId="0" applyFont="1" applyFill="1" applyBorder="1" applyAlignment="1" applyProtection="1">
      <alignment horizontal="center" vertical="center" wrapText="1"/>
      <protection locked="0"/>
    </xf>
    <xf numFmtId="0" fontId="26" fillId="4" borderId="14" xfId="0" applyFont="1" applyFill="1" applyBorder="1" applyAlignment="1" applyProtection="1">
      <alignment vertical="center"/>
      <protection locked="0"/>
    </xf>
    <xf numFmtId="44" fontId="26" fillId="4" borderId="14" xfId="3" applyFont="1" applyFill="1" applyBorder="1" applyAlignment="1" applyProtection="1">
      <alignment horizontal="center" vertical="center"/>
      <protection locked="0"/>
    </xf>
    <xf numFmtId="44" fontId="26" fillId="4" borderId="14" xfId="8" applyFont="1" applyFill="1" applyBorder="1" applyAlignment="1" applyProtection="1">
      <alignment horizontal="center" vertical="center" wrapText="1"/>
      <protection locked="0"/>
    </xf>
    <xf numFmtId="43" fontId="27" fillId="0" borderId="14" xfId="9" applyFont="1" applyBorder="1" applyAlignment="1" applyProtection="1">
      <alignment wrapText="1"/>
      <protection locked="0"/>
    </xf>
    <xf numFmtId="0" fontId="28" fillId="6" borderId="25" xfId="0" applyFont="1" applyFill="1" applyBorder="1" applyAlignment="1">
      <alignment horizontal="left" vertical="top" wrapText="1"/>
    </xf>
    <xf numFmtId="0" fontId="21" fillId="6" borderId="8" xfId="0" applyFont="1" applyFill="1" applyBorder="1" applyAlignment="1">
      <alignment horizontal="left" vertical="top" wrapText="1"/>
    </xf>
    <xf numFmtId="0" fontId="21" fillId="6" borderId="24" xfId="0" applyFont="1" applyFill="1" applyBorder="1" applyAlignment="1">
      <alignment horizontal="left" vertical="top" wrapText="1"/>
    </xf>
    <xf numFmtId="44" fontId="0" fillId="0" borderId="0" xfId="0" applyNumberFormat="1"/>
    <xf numFmtId="0" fontId="2" fillId="0" borderId="0" xfId="0" applyFont="1"/>
    <xf numFmtId="0" fontId="22" fillId="0" borderId="14" xfId="0" applyFont="1" applyBorder="1" applyAlignment="1" applyProtection="1">
      <alignment horizontal="left" vertical="top" wrapText="1"/>
      <protection locked="0"/>
    </xf>
    <xf numFmtId="0" fontId="23" fillId="0" borderId="14" xfId="0" applyFont="1" applyBorder="1" applyAlignment="1" applyProtection="1">
      <alignment horizontal="left" vertical="top" wrapText="1"/>
      <protection locked="0"/>
    </xf>
    <xf numFmtId="0" fontId="23" fillId="0" borderId="14" xfId="7" applyFont="1" applyFill="1" applyBorder="1" applyAlignment="1" applyProtection="1">
      <alignment horizontal="center" vertical="center" wrapText="1"/>
      <protection locked="0"/>
    </xf>
    <xf numFmtId="43" fontId="25" fillId="0" borderId="14" xfId="9" applyFont="1" applyBorder="1" applyAlignment="1" applyProtection="1">
      <alignment vertical="center" wrapText="1"/>
      <protection locked="0"/>
    </xf>
    <xf numFmtId="0" fontId="22" fillId="0" borderId="8" xfId="0" applyFont="1" applyBorder="1" applyAlignment="1" applyProtection="1">
      <alignment horizontal="left" vertical="center" wrapText="1"/>
      <protection locked="0"/>
    </xf>
    <xf numFmtId="0" fontId="23" fillId="0" borderId="27" xfId="0" applyFont="1" applyBorder="1" applyAlignment="1" applyProtection="1">
      <alignment horizontal="left" vertical="center" wrapText="1"/>
      <protection locked="0"/>
    </xf>
    <xf numFmtId="0" fontId="0" fillId="0" borderId="0" xfId="0" applyAlignment="1">
      <alignment wrapText="1"/>
    </xf>
    <xf numFmtId="43" fontId="27" fillId="0" borderId="31" xfId="9" applyFont="1" applyBorder="1" applyAlignment="1" applyProtection="1">
      <alignment wrapText="1"/>
      <protection locked="0"/>
    </xf>
    <xf numFmtId="0" fontId="23" fillId="0" borderId="8" xfId="0" applyFont="1" applyFill="1" applyBorder="1" applyAlignment="1" applyProtection="1">
      <alignment horizontal="left" vertical="center" wrapText="1"/>
      <protection locked="0"/>
    </xf>
    <xf numFmtId="0" fontId="23" fillId="0" borderId="27" xfId="0" applyFont="1" applyFill="1" applyBorder="1" applyAlignment="1" applyProtection="1">
      <alignment horizontal="left" vertical="center" wrapText="1"/>
      <protection locked="0"/>
    </xf>
    <xf numFmtId="0" fontId="0" fillId="0" borderId="14" xfId="0" applyFill="1" applyBorder="1" applyAlignment="1">
      <alignment wrapText="1"/>
    </xf>
    <xf numFmtId="44" fontId="23" fillId="0" borderId="14" xfId="3" applyFont="1" applyFill="1" applyBorder="1" applyAlignment="1" applyProtection="1">
      <alignment vertical="center"/>
      <protection locked="0"/>
    </xf>
    <xf numFmtId="44" fontId="23" fillId="0" borderId="20" xfId="3" applyFont="1" applyFill="1" applyBorder="1" applyAlignment="1" applyProtection="1">
      <alignment horizontal="center" vertical="center" wrapText="1"/>
      <protection locked="0"/>
    </xf>
    <xf numFmtId="44" fontId="24" fillId="0" borderId="20" xfId="8" applyFont="1" applyFill="1" applyBorder="1" applyAlignment="1" applyProtection="1">
      <alignment horizontal="center" vertical="center" wrapText="1"/>
      <protection locked="0"/>
    </xf>
    <xf numFmtId="43" fontId="25" fillId="0" borderId="14" xfId="9" applyFont="1" applyFill="1" applyBorder="1" applyAlignment="1" applyProtection="1">
      <alignment horizontal="center" vertical="center" wrapText="1"/>
      <protection locked="0"/>
    </xf>
    <xf numFmtId="44" fontId="23" fillId="0" borderId="28" xfId="3" applyFont="1" applyFill="1" applyBorder="1" applyAlignment="1" applyProtection="1">
      <alignment horizontal="center" vertical="center" wrapText="1"/>
      <protection locked="0"/>
    </xf>
    <xf numFmtId="44" fontId="24" fillId="0" borderId="28" xfId="8" applyFont="1" applyFill="1" applyBorder="1" applyAlignment="1" applyProtection="1">
      <alignment horizontal="center" vertical="center" wrapText="1"/>
      <protection locked="0"/>
    </xf>
    <xf numFmtId="0" fontId="28" fillId="6" borderId="25" xfId="0" applyFont="1" applyFill="1" applyBorder="1" applyAlignment="1">
      <alignment horizontal="left" vertical="center" wrapText="1"/>
    </xf>
    <xf numFmtId="41" fontId="2" fillId="0" borderId="0" xfId="2" applyFont="1"/>
    <xf numFmtId="43" fontId="13" fillId="0" borderId="14" xfId="9" applyFont="1" applyBorder="1" applyAlignment="1" applyProtection="1">
      <alignment horizontal="left" vertical="center" wrapText="1"/>
      <protection locked="0"/>
    </xf>
    <xf numFmtId="0" fontId="23" fillId="0" borderId="8" xfId="0" applyFont="1" applyBorder="1" applyAlignment="1" applyProtection="1">
      <alignment horizontal="left" vertical="top" wrapText="1"/>
      <protection locked="0"/>
    </xf>
    <xf numFmtId="0" fontId="23" fillId="0" borderId="27" xfId="0" applyFont="1" applyBorder="1" applyAlignment="1" applyProtection="1">
      <alignment horizontal="left" vertical="top" wrapText="1"/>
      <protection locked="0"/>
    </xf>
    <xf numFmtId="0" fontId="29" fillId="4" borderId="25" xfId="0" applyFont="1" applyFill="1" applyBorder="1" applyAlignment="1" applyProtection="1">
      <alignment horizontal="center" vertical="center" wrapText="1"/>
      <protection locked="0"/>
    </xf>
    <xf numFmtId="0" fontId="30" fillId="7" borderId="32" xfId="0" applyFont="1" applyFill="1" applyBorder="1" applyAlignment="1" applyProtection="1">
      <alignment horizontal="center" vertical="top" wrapText="1"/>
      <protection locked="0"/>
    </xf>
    <xf numFmtId="0" fontId="26" fillId="7" borderId="14" xfId="0" applyFont="1" applyFill="1" applyBorder="1" applyAlignment="1" applyProtection="1">
      <alignment horizontal="center" vertical="top" wrapText="1"/>
      <protection locked="0"/>
    </xf>
    <xf numFmtId="0" fontId="13" fillId="7" borderId="14" xfId="0" applyFont="1" applyFill="1" applyBorder="1" applyAlignment="1" applyProtection="1">
      <alignment vertical="center" wrapText="1"/>
      <protection locked="0"/>
    </xf>
    <xf numFmtId="44" fontId="13" fillId="7" borderId="14" xfId="0" applyNumberFormat="1" applyFont="1" applyFill="1" applyBorder="1" applyAlignment="1" applyProtection="1">
      <alignment vertical="center" wrapText="1"/>
      <protection locked="0"/>
    </xf>
    <xf numFmtId="43" fontId="26" fillId="0" borderId="31" xfId="10" applyFont="1" applyBorder="1" applyAlignment="1" applyProtection="1">
      <alignment vertical="center" wrapText="1"/>
      <protection locked="0"/>
    </xf>
    <xf numFmtId="0" fontId="20" fillId="8" borderId="25" xfId="0" applyFont="1" applyFill="1" applyBorder="1" applyAlignment="1">
      <alignment horizontal="left" vertical="center" wrapText="1"/>
    </xf>
    <xf numFmtId="0" fontId="20" fillId="8" borderId="8" xfId="0" applyFont="1" applyFill="1" applyBorder="1" applyAlignment="1">
      <alignment horizontal="left" vertical="center" wrapText="1"/>
    </xf>
    <xf numFmtId="0" fontId="20" fillId="8" borderId="24" xfId="0" applyFont="1" applyFill="1" applyBorder="1" applyAlignment="1">
      <alignment horizontal="left" vertical="center" wrapText="1"/>
    </xf>
    <xf numFmtId="0" fontId="28" fillId="6" borderId="33" xfId="0" applyFont="1" applyFill="1" applyBorder="1" applyAlignment="1" applyProtection="1">
      <alignment horizontal="left" vertical="center" wrapText="1"/>
      <protection locked="0"/>
    </xf>
    <xf numFmtId="0" fontId="21" fillId="6" borderId="34" xfId="0" applyFont="1" applyFill="1" applyBorder="1" applyAlignment="1" applyProtection="1">
      <alignment horizontal="left" vertical="center" wrapText="1"/>
      <protection locked="0"/>
    </xf>
    <xf numFmtId="0" fontId="21" fillId="6" borderId="22" xfId="0" applyFont="1" applyFill="1" applyBorder="1" applyAlignment="1" applyProtection="1">
      <alignment horizontal="left" vertical="center" wrapText="1"/>
      <protection locked="0"/>
    </xf>
    <xf numFmtId="0" fontId="13" fillId="0" borderId="14" xfId="0" applyFont="1" applyBorder="1" applyAlignment="1" applyProtection="1">
      <alignment horizontal="left" vertical="center" wrapText="1"/>
      <protection locked="0"/>
    </xf>
    <xf numFmtId="0" fontId="13" fillId="0" borderId="20" xfId="0" applyFont="1" applyBorder="1" applyAlignment="1" applyProtection="1">
      <alignment horizontal="left" vertical="center" wrapText="1"/>
      <protection locked="0"/>
    </xf>
    <xf numFmtId="42" fontId="0" fillId="0" borderId="0" xfId="4" applyFont="1"/>
    <xf numFmtId="0" fontId="17" fillId="4" borderId="23" xfId="0" applyFont="1" applyFill="1" applyBorder="1" applyAlignment="1" applyProtection="1">
      <alignment horizontal="center" vertical="center" wrapText="1"/>
      <protection locked="0"/>
    </xf>
    <xf numFmtId="0" fontId="26" fillId="4" borderId="14" xfId="0" applyFont="1" applyFill="1" applyBorder="1" applyAlignment="1" applyProtection="1">
      <alignment vertical="center" wrapText="1"/>
      <protection locked="0"/>
    </xf>
    <xf numFmtId="44" fontId="26" fillId="4" borderId="14" xfId="0" applyNumberFormat="1" applyFont="1" applyFill="1" applyBorder="1" applyAlignment="1" applyProtection="1">
      <alignment vertical="center" wrapText="1"/>
      <protection locked="0"/>
    </xf>
    <xf numFmtId="0" fontId="17" fillId="0" borderId="14" xfId="0" applyFont="1" applyBorder="1" applyAlignment="1" applyProtection="1">
      <alignment horizontal="center" vertical="center" wrapText="1"/>
      <protection locked="0"/>
    </xf>
    <xf numFmtId="0" fontId="23" fillId="0" borderId="25" xfId="0" applyFont="1" applyBorder="1" applyAlignment="1" applyProtection="1">
      <alignment horizontal="left" vertical="center" wrapText="1"/>
      <protection locked="0"/>
    </xf>
    <xf numFmtId="9" fontId="0" fillId="0" borderId="0" xfId="5" applyFont="1"/>
    <xf numFmtId="0" fontId="21" fillId="6" borderId="8" xfId="0" applyFont="1" applyFill="1" applyBorder="1" applyAlignment="1" applyProtection="1">
      <alignment horizontal="left" vertical="center" wrapText="1"/>
      <protection locked="0"/>
    </xf>
    <xf numFmtId="0" fontId="23" fillId="0" borderId="14" xfId="0" applyFont="1" applyFill="1" applyBorder="1" applyAlignment="1" applyProtection="1">
      <alignment horizontal="left" vertical="center" wrapText="1"/>
      <protection locked="0"/>
    </xf>
    <xf numFmtId="0" fontId="13" fillId="0" borderId="14" xfId="0" applyFont="1" applyFill="1" applyBorder="1" applyAlignment="1" applyProtection="1">
      <alignment horizontal="left" vertical="center" wrapText="1"/>
      <protection locked="0"/>
    </xf>
    <xf numFmtId="0" fontId="23" fillId="0" borderId="23" xfId="0" applyFont="1" applyBorder="1" applyAlignment="1" applyProtection="1">
      <alignment horizontal="left" vertical="top" wrapText="1"/>
      <protection locked="0"/>
    </xf>
    <xf numFmtId="0" fontId="26" fillId="4" borderId="23" xfId="0" applyFont="1" applyFill="1" applyBorder="1" applyAlignment="1" applyProtection="1">
      <alignment horizontal="center" vertical="center" wrapText="1"/>
      <protection locked="0"/>
    </xf>
    <xf numFmtId="0" fontId="26" fillId="4" borderId="27" xfId="0" applyFont="1" applyFill="1" applyBorder="1" applyAlignment="1" applyProtection="1">
      <alignment horizontal="center" vertical="center" wrapText="1"/>
      <protection locked="0"/>
    </xf>
    <xf numFmtId="0" fontId="23" fillId="0" borderId="25" xfId="0" applyFont="1" applyBorder="1" applyAlignment="1">
      <alignment horizontal="left" vertical="top" wrapText="1"/>
    </xf>
    <xf numFmtId="0" fontId="23" fillId="0" borderId="27" xfId="0" applyFont="1" applyBorder="1" applyAlignment="1">
      <alignment horizontal="left" vertical="top" wrapText="1"/>
    </xf>
    <xf numFmtId="3" fontId="13" fillId="0" borderId="14" xfId="0" applyNumberFormat="1" applyFont="1" applyBorder="1" applyAlignment="1">
      <alignment horizontal="left" vertical="center" wrapText="1"/>
    </xf>
    <xf numFmtId="0" fontId="13" fillId="0" borderId="14" xfId="0" applyFont="1" applyBorder="1" applyAlignment="1">
      <alignment horizontal="center" vertical="center" wrapText="1"/>
    </xf>
    <xf numFmtId="0" fontId="33" fillId="4" borderId="25" xfId="0" applyFont="1" applyFill="1" applyBorder="1" applyAlignment="1">
      <alignment horizontal="center" vertical="center" wrapText="1"/>
    </xf>
    <xf numFmtId="0" fontId="33" fillId="4" borderId="27" xfId="0" applyFont="1" applyFill="1" applyBorder="1" applyAlignment="1">
      <alignment horizontal="center" vertical="center" wrapText="1"/>
    </xf>
    <xf numFmtId="44" fontId="26" fillId="4" borderId="14" xfId="0" applyNumberFormat="1" applyFont="1" applyFill="1" applyBorder="1" applyAlignment="1" applyProtection="1">
      <alignment vertical="center"/>
      <protection locked="0"/>
    </xf>
    <xf numFmtId="0" fontId="23" fillId="0" borderId="25" xfId="0" applyFont="1" applyBorder="1" applyAlignment="1">
      <alignment horizontal="left" vertical="center" wrapText="1"/>
    </xf>
    <xf numFmtId="0" fontId="23" fillId="0" borderId="27" xfId="0" applyFont="1" applyBorder="1" applyAlignment="1">
      <alignment horizontal="left" vertical="center" wrapText="1"/>
    </xf>
    <xf numFmtId="0" fontId="21" fillId="0" borderId="20" xfId="0" applyFont="1" applyBorder="1" applyAlignment="1">
      <alignment horizontal="center" vertical="center" wrapText="1"/>
    </xf>
    <xf numFmtId="0" fontId="29" fillId="0" borderId="25" xfId="0" applyFont="1" applyFill="1" applyBorder="1" applyAlignment="1" applyProtection="1">
      <alignment horizontal="center" vertical="center" wrapText="1"/>
      <protection locked="0"/>
    </xf>
    <xf numFmtId="0" fontId="17" fillId="0" borderId="27" xfId="0" applyFont="1" applyFill="1" applyBorder="1" applyAlignment="1" applyProtection="1">
      <alignment horizontal="center" vertical="center" wrapText="1"/>
      <protection locked="0"/>
    </xf>
    <xf numFmtId="0" fontId="26" fillId="0" borderId="14" xfId="0" applyFont="1" applyFill="1" applyBorder="1" applyAlignment="1" applyProtection="1">
      <alignment vertical="center" wrapText="1"/>
      <protection locked="0"/>
    </xf>
    <xf numFmtId="44" fontId="26" fillId="0" borderId="14" xfId="0" applyNumberFormat="1" applyFont="1" applyFill="1" applyBorder="1" applyAlignment="1" applyProtection="1">
      <alignment vertical="center" wrapText="1"/>
      <protection locked="0"/>
    </xf>
    <xf numFmtId="44" fontId="26" fillId="0" borderId="14" xfId="8" applyFont="1" applyFill="1" applyBorder="1" applyAlignment="1" applyProtection="1">
      <alignment horizontal="center" vertical="center" wrapText="1"/>
      <protection locked="0"/>
    </xf>
    <xf numFmtId="43" fontId="27" fillId="0" borderId="31" xfId="9" applyFont="1" applyFill="1" applyBorder="1" applyAlignment="1" applyProtection="1">
      <alignment wrapText="1"/>
      <protection locked="0"/>
    </xf>
    <xf numFmtId="0" fontId="29" fillId="9" borderId="23" xfId="0" applyFont="1" applyFill="1" applyBorder="1" applyAlignment="1" applyProtection="1">
      <alignment horizontal="center" vertical="center" wrapText="1"/>
      <protection locked="0"/>
    </xf>
    <xf numFmtId="0" fontId="17" fillId="9" borderId="27" xfId="0" applyFont="1" applyFill="1" applyBorder="1" applyAlignment="1" applyProtection="1">
      <alignment horizontal="center" vertical="center" wrapText="1"/>
      <protection locked="0"/>
    </xf>
    <xf numFmtId="0" fontId="13" fillId="10" borderId="14" xfId="0" applyFont="1" applyFill="1" applyBorder="1" applyAlignment="1" applyProtection="1">
      <alignment vertical="center" wrapText="1"/>
      <protection locked="0"/>
    </xf>
    <xf numFmtId="44" fontId="13" fillId="10" borderId="14" xfId="0" applyNumberFormat="1" applyFont="1" applyFill="1" applyBorder="1" applyAlignment="1" applyProtection="1">
      <alignment vertical="center" wrapText="1"/>
      <protection locked="0"/>
    </xf>
    <xf numFmtId="0" fontId="20" fillId="8" borderId="8" xfId="0" applyFont="1" applyFill="1" applyBorder="1" applyAlignment="1" applyProtection="1">
      <alignment horizontal="left" vertical="center" wrapText="1"/>
      <protection locked="0"/>
    </xf>
    <xf numFmtId="0" fontId="23" fillId="0" borderId="25" xfId="0" applyFont="1" applyFill="1" applyBorder="1" applyAlignment="1">
      <alignment horizontal="left" vertical="center" wrapText="1"/>
    </xf>
    <xf numFmtId="0" fontId="23" fillId="0" borderId="27" xfId="0" applyFont="1" applyFill="1" applyBorder="1" applyAlignment="1">
      <alignment horizontal="left" vertical="center" wrapText="1"/>
    </xf>
    <xf numFmtId="3" fontId="13" fillId="0" borderId="14" xfId="0" applyNumberFormat="1" applyFont="1" applyFill="1" applyBorder="1" applyAlignment="1">
      <alignment horizontal="left" vertical="center" wrapText="1"/>
    </xf>
    <xf numFmtId="0" fontId="13" fillId="0" borderId="14" xfId="0" applyFont="1" applyFill="1" applyBorder="1" applyAlignment="1">
      <alignment horizontal="center" vertical="center" wrapText="1"/>
    </xf>
    <xf numFmtId="44" fontId="9" fillId="0" borderId="14" xfId="0" applyNumberFormat="1" applyFont="1" applyFill="1" applyBorder="1" applyAlignment="1" applyProtection="1">
      <alignment vertical="center" wrapText="1"/>
      <protection locked="0"/>
    </xf>
    <xf numFmtId="0" fontId="13" fillId="0" borderId="24" xfId="0" applyFont="1" applyFill="1" applyBorder="1" applyAlignment="1">
      <alignment horizontal="left" vertical="center" wrapText="1"/>
    </xf>
    <xf numFmtId="0" fontId="34" fillId="6" borderId="25" xfId="0" applyFont="1" applyFill="1" applyBorder="1" applyAlignment="1">
      <alignment horizontal="left" vertical="center" wrapText="1"/>
    </xf>
    <xf numFmtId="0" fontId="34" fillId="6" borderId="8" xfId="0" applyFont="1" applyFill="1" applyBorder="1" applyAlignment="1">
      <alignment horizontal="left" vertical="center" wrapText="1"/>
    </xf>
    <xf numFmtId="0" fontId="34" fillId="6" borderId="24" xfId="0" applyFont="1" applyFill="1" applyBorder="1" applyAlignment="1">
      <alignment horizontal="left" vertical="center" wrapText="1"/>
    </xf>
    <xf numFmtId="0" fontId="23" fillId="0" borderId="25"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44" fontId="23" fillId="0" borderId="20" xfId="3" applyFont="1" applyBorder="1" applyAlignment="1" applyProtection="1">
      <alignment horizontal="center" vertical="center"/>
      <protection locked="0"/>
    </xf>
    <xf numFmtId="44" fontId="23" fillId="0" borderId="28" xfId="3" applyFont="1" applyBorder="1" applyAlignment="1" applyProtection="1">
      <alignment horizontal="center" vertical="center"/>
      <protection locked="0"/>
    </xf>
    <xf numFmtId="44" fontId="23" fillId="0" borderId="30" xfId="3" applyFont="1" applyBorder="1" applyAlignment="1" applyProtection="1">
      <alignment horizontal="center" vertical="center"/>
      <protection locked="0"/>
    </xf>
    <xf numFmtId="0" fontId="13" fillId="0" borderId="14" xfId="0" applyFont="1" applyBorder="1" applyAlignment="1">
      <alignment horizontal="left" vertical="center" wrapText="1"/>
    </xf>
    <xf numFmtId="0" fontId="13" fillId="2" borderId="14" xfId="0" applyFont="1" applyFill="1" applyBorder="1" applyAlignment="1">
      <alignment horizontal="left" vertical="center" wrapText="1"/>
    </xf>
    <xf numFmtId="0" fontId="23" fillId="0" borderId="14" xfId="0" applyFont="1" applyBorder="1" applyAlignment="1">
      <alignment horizontal="center" vertical="center" wrapText="1"/>
    </xf>
    <xf numFmtId="0" fontId="13" fillId="0" borderId="24" xfId="0" applyFont="1" applyBorder="1" applyAlignment="1">
      <alignment horizontal="left" vertical="center" wrapText="1"/>
    </xf>
    <xf numFmtId="0" fontId="26" fillId="4" borderId="23" xfId="0" applyFont="1" applyFill="1" applyBorder="1" applyAlignment="1" applyProtection="1">
      <alignment vertical="center" wrapText="1"/>
      <protection locked="0"/>
    </xf>
    <xf numFmtId="0" fontId="26" fillId="4" borderId="8" xfId="0" applyFont="1" applyFill="1" applyBorder="1" applyAlignment="1" applyProtection="1">
      <alignment vertical="center" wrapText="1"/>
      <protection locked="0"/>
    </xf>
    <xf numFmtId="42" fontId="23" fillId="0" borderId="20" xfId="4" applyFont="1" applyBorder="1" applyAlignment="1">
      <alignment horizontal="right" vertical="center" wrapText="1"/>
    </xf>
    <xf numFmtId="0" fontId="23" fillId="0" borderId="25" xfId="0" applyFont="1" applyBorder="1" applyAlignment="1" applyProtection="1">
      <alignment vertical="center" wrapText="1"/>
      <protection locked="0"/>
    </xf>
    <xf numFmtId="0" fontId="23" fillId="0" borderId="27" xfId="0" applyFont="1" applyBorder="1" applyAlignment="1" applyProtection="1">
      <alignment vertical="center" wrapText="1"/>
      <protection locked="0"/>
    </xf>
    <xf numFmtId="42" fontId="23" fillId="0" borderId="30" xfId="4" applyFont="1" applyBorder="1" applyAlignment="1">
      <alignment horizontal="right" vertical="center" wrapText="1"/>
    </xf>
    <xf numFmtId="44" fontId="24" fillId="0" borderId="30" xfId="8" applyFont="1" applyFill="1" applyBorder="1" applyAlignment="1" applyProtection="1">
      <alignment horizontal="center" vertical="center" wrapText="1"/>
      <protection locked="0"/>
    </xf>
    <xf numFmtId="0" fontId="13" fillId="0" borderId="14" xfId="0" applyFont="1" applyFill="1" applyBorder="1" applyAlignment="1">
      <alignment horizontal="left" vertical="center" wrapText="1"/>
    </xf>
    <xf numFmtId="44" fontId="23" fillId="2" borderId="14" xfId="3" applyFont="1" applyFill="1" applyBorder="1" applyAlignment="1" applyProtection="1">
      <alignment vertical="center"/>
      <protection locked="0"/>
    </xf>
    <xf numFmtId="44" fontId="13" fillId="0" borderId="14" xfId="0" applyNumberFormat="1" applyFont="1" applyFill="1" applyBorder="1" applyAlignment="1">
      <alignment horizontal="left" vertical="center" wrapText="1"/>
    </xf>
    <xf numFmtId="0" fontId="35" fillId="0" borderId="24" xfId="0" applyFont="1" applyBorder="1" applyAlignment="1">
      <alignment horizontal="left" vertical="center" wrapText="1"/>
    </xf>
    <xf numFmtId="0" fontId="23" fillId="0" borderId="25" xfId="0" applyFont="1" applyFill="1" applyBorder="1" applyAlignment="1" applyProtection="1">
      <alignment horizontal="left" vertical="center" wrapText="1"/>
      <protection locked="0"/>
    </xf>
    <xf numFmtId="0" fontId="21" fillId="0" borderId="14" xfId="0" applyFont="1" applyFill="1" applyBorder="1" applyAlignment="1">
      <alignment horizontal="left" vertical="center" wrapText="1"/>
    </xf>
    <xf numFmtId="42" fontId="23" fillId="0" borderId="20" xfId="4" applyFont="1" applyFill="1" applyBorder="1" applyAlignment="1" applyProtection="1">
      <alignment horizontal="right" vertical="center" wrapText="1"/>
      <protection locked="0"/>
    </xf>
    <xf numFmtId="44" fontId="23" fillId="0" borderId="20" xfId="0" applyNumberFormat="1" applyFont="1" applyFill="1" applyBorder="1" applyAlignment="1">
      <alignment horizontal="center" vertical="center" wrapText="1"/>
    </xf>
    <xf numFmtId="42" fontId="23" fillId="0" borderId="30" xfId="4" applyFont="1" applyFill="1" applyBorder="1" applyAlignment="1" applyProtection="1">
      <alignment horizontal="right" vertical="center" wrapText="1"/>
      <protection locked="0"/>
    </xf>
    <xf numFmtId="44" fontId="23" fillId="0" borderId="30" xfId="0" applyNumberFormat="1" applyFont="1" applyFill="1" applyBorder="1" applyAlignment="1">
      <alignment horizontal="center" vertical="center" wrapText="1"/>
    </xf>
    <xf numFmtId="0" fontId="21" fillId="11" borderId="14" xfId="0" applyFont="1" applyFill="1" applyBorder="1" applyAlignment="1">
      <alignment vertical="center" wrapText="1"/>
    </xf>
    <xf numFmtId="0" fontId="36" fillId="0" borderId="32" xfId="0" applyFont="1" applyBorder="1" applyAlignment="1">
      <alignment horizontal="left" vertical="top" wrapText="1"/>
    </xf>
    <xf numFmtId="0" fontId="36" fillId="0" borderId="14" xfId="0" applyFont="1" applyBorder="1" applyAlignment="1">
      <alignment horizontal="left" vertical="top" wrapText="1"/>
    </xf>
    <xf numFmtId="0" fontId="36" fillId="0" borderId="14" xfId="0" applyFont="1" applyFill="1" applyBorder="1" applyAlignment="1">
      <alignment vertical="center" wrapText="1"/>
    </xf>
    <xf numFmtId="0" fontId="23" fillId="0" borderId="27" xfId="7" applyFont="1" applyFill="1" applyBorder="1" applyAlignment="1" applyProtection="1">
      <alignment horizontal="center" vertical="center" wrapText="1"/>
      <protection locked="0"/>
    </xf>
    <xf numFmtId="165" fontId="23" fillId="0" borderId="20" xfId="7" applyNumberFormat="1" applyFont="1" applyFill="1" applyBorder="1" applyAlignment="1" applyProtection="1">
      <alignment horizontal="right" vertical="center" wrapText="1"/>
      <protection locked="0"/>
    </xf>
    <xf numFmtId="44" fontId="21" fillId="0" borderId="14" xfId="0" applyNumberFormat="1" applyFont="1" applyFill="1" applyBorder="1" applyAlignment="1">
      <alignment horizontal="left" vertical="center" wrapText="1"/>
    </xf>
    <xf numFmtId="43" fontId="35" fillId="0" borderId="31" xfId="9" applyFont="1" applyBorder="1" applyAlignment="1" applyProtection="1">
      <alignment wrapText="1"/>
      <protection locked="0"/>
    </xf>
    <xf numFmtId="0" fontId="23" fillId="0" borderId="35" xfId="0" applyFont="1" applyBorder="1" applyAlignment="1" applyProtection="1">
      <alignment horizontal="left" vertical="center" wrapText="1"/>
      <protection locked="0"/>
    </xf>
    <xf numFmtId="0" fontId="23" fillId="0" borderId="29" xfId="0" applyFont="1" applyBorder="1" applyAlignment="1" applyProtection="1">
      <alignment horizontal="left" vertical="center" wrapText="1"/>
      <protection locked="0"/>
    </xf>
    <xf numFmtId="0" fontId="23" fillId="0" borderId="28" xfId="7" applyFont="1" applyFill="1" applyBorder="1" applyAlignment="1" applyProtection="1">
      <alignment horizontal="right" vertical="center" wrapText="1"/>
      <protection locked="0"/>
    </xf>
    <xf numFmtId="0" fontId="37" fillId="0" borderId="25" xfId="0" applyFont="1" applyFill="1" applyBorder="1" applyAlignment="1" applyProtection="1">
      <alignment horizontal="left" vertical="center" wrapText="1"/>
      <protection locked="0"/>
    </xf>
    <xf numFmtId="0" fontId="37" fillId="0" borderId="27" xfId="0" applyFont="1" applyFill="1" applyBorder="1" applyAlignment="1" applyProtection="1">
      <alignment horizontal="left" vertical="center" wrapText="1"/>
      <protection locked="0"/>
    </xf>
    <xf numFmtId="0" fontId="23" fillId="0" borderId="30" xfId="7" applyFont="1" applyFill="1" applyBorder="1" applyAlignment="1" applyProtection="1">
      <alignment horizontal="right" vertical="center" wrapText="1"/>
      <protection locked="0"/>
    </xf>
    <xf numFmtId="43" fontId="9" fillId="0" borderId="31" xfId="9" applyFont="1" applyBorder="1" applyAlignment="1" applyProtection="1">
      <alignment wrapText="1"/>
      <protection locked="0"/>
    </xf>
    <xf numFmtId="42" fontId="23" fillId="0" borderId="14" xfId="4" applyFont="1" applyFill="1" applyBorder="1" applyAlignment="1" applyProtection="1">
      <alignment horizontal="right" vertical="center" wrapText="1"/>
      <protection locked="0"/>
    </xf>
    <xf numFmtId="44" fontId="9" fillId="0" borderId="14" xfId="0" applyNumberFormat="1" applyFont="1" applyFill="1" applyBorder="1" applyAlignment="1">
      <alignment horizontal="left" vertical="center" wrapText="1"/>
    </xf>
    <xf numFmtId="43" fontId="26" fillId="0" borderId="24" xfId="10" applyFont="1" applyBorder="1" applyAlignment="1" applyProtection="1">
      <alignment horizontal="center" vertical="top" wrapText="1"/>
      <protection locked="0"/>
    </xf>
    <xf numFmtId="0" fontId="38" fillId="0" borderId="25" xfId="0" applyFont="1" applyBorder="1" applyAlignment="1">
      <alignment horizontal="left" vertical="top" wrapText="1"/>
    </xf>
    <xf numFmtId="0" fontId="38" fillId="0" borderId="36" xfId="0" applyFont="1" applyBorder="1" applyAlignment="1">
      <alignment horizontal="left" vertical="top" wrapText="1"/>
    </xf>
    <xf numFmtId="0" fontId="36" fillId="0" borderId="14" xfId="0" applyFont="1" applyBorder="1" applyAlignment="1">
      <alignment vertical="center" wrapText="1"/>
    </xf>
    <xf numFmtId="0" fontId="23" fillId="0" borderId="27" xfId="7" applyFont="1" applyBorder="1" applyAlignment="1" applyProtection="1">
      <alignment horizontal="center" vertical="center" wrapText="1"/>
      <protection locked="0"/>
    </xf>
    <xf numFmtId="167" fontId="23" fillId="0" borderId="14" xfId="11" applyNumberFormat="1" applyFont="1" applyFill="1" applyBorder="1" applyAlignment="1" applyProtection="1">
      <alignment horizontal="center" vertical="center" wrapText="1"/>
      <protection locked="0"/>
    </xf>
    <xf numFmtId="0" fontId="38" fillId="0" borderId="27" xfId="0" applyFont="1" applyBorder="1" applyAlignment="1">
      <alignment horizontal="left" vertical="top" wrapText="1"/>
    </xf>
    <xf numFmtId="0" fontId="26" fillId="4" borderId="25" xfId="0" applyFont="1" applyFill="1" applyBorder="1" applyAlignment="1" applyProtection="1">
      <alignment horizontal="center" vertical="center" wrapText="1"/>
      <protection locked="0"/>
    </xf>
    <xf numFmtId="0" fontId="38" fillId="0" borderId="25" xfId="0" applyFont="1" applyBorder="1" applyAlignment="1">
      <alignment horizontal="left" vertical="center" wrapText="1"/>
    </xf>
    <xf numFmtId="0" fontId="38" fillId="0" borderId="36" xfId="0" applyFont="1" applyBorder="1" applyAlignment="1">
      <alignment horizontal="left" vertical="center" wrapText="1"/>
    </xf>
    <xf numFmtId="16" fontId="23" fillId="0" borderId="27" xfId="7" applyNumberFormat="1" applyFont="1" applyBorder="1" applyAlignment="1" applyProtection="1">
      <alignment horizontal="center" vertical="center" wrapText="1"/>
      <protection locked="0"/>
    </xf>
    <xf numFmtId="43" fontId="9" fillId="0" borderId="31" xfId="9" applyFont="1" applyBorder="1" applyAlignment="1" applyProtection="1">
      <alignment vertical="top" wrapText="1"/>
      <protection locked="0"/>
    </xf>
    <xf numFmtId="0" fontId="39" fillId="0" borderId="25" xfId="0" applyFont="1" applyBorder="1" applyAlignment="1">
      <alignment horizontal="left" vertical="top" wrapText="1"/>
    </xf>
    <xf numFmtId="167" fontId="23" fillId="0" borderId="27" xfId="11" applyNumberFormat="1" applyFont="1" applyFill="1" applyBorder="1" applyAlignment="1" applyProtection="1">
      <alignment horizontal="center" vertical="center" wrapText="1"/>
      <protection locked="0"/>
    </xf>
    <xf numFmtId="167" fontId="23" fillId="2" borderId="14" xfId="11" applyNumberFormat="1" applyFont="1" applyFill="1" applyBorder="1" applyAlignment="1" applyProtection="1">
      <alignment horizontal="center" vertical="center" wrapText="1"/>
      <protection locked="0"/>
    </xf>
    <xf numFmtId="0" fontId="40" fillId="6" borderId="25" xfId="0" applyFont="1" applyFill="1" applyBorder="1" applyAlignment="1">
      <alignment vertical="top" wrapText="1"/>
    </xf>
    <xf numFmtId="0" fontId="40" fillId="6" borderId="8" xfId="0" applyFont="1" applyFill="1" applyBorder="1" applyAlignment="1">
      <alignment vertical="top" wrapText="1"/>
    </xf>
    <xf numFmtId="0" fontId="40" fillId="6" borderId="24" xfId="0" applyFont="1" applyFill="1" applyBorder="1" applyAlignment="1">
      <alignment vertical="top" wrapText="1"/>
    </xf>
    <xf numFmtId="44" fontId="41" fillId="0" borderId="14" xfId="8" applyFont="1" applyFill="1" applyBorder="1" applyAlignment="1" applyProtection="1">
      <alignment horizontal="right" vertical="center" wrapText="1"/>
      <protection locked="0"/>
    </xf>
    <xf numFmtId="0" fontId="26" fillId="9" borderId="25" xfId="0" applyFont="1" applyFill="1" applyBorder="1" applyAlignment="1" applyProtection="1">
      <alignment horizontal="center" vertical="top" wrapText="1"/>
      <protection locked="0"/>
    </xf>
    <xf numFmtId="0" fontId="26" fillId="9" borderId="27" xfId="0" applyFont="1" applyFill="1" applyBorder="1" applyAlignment="1" applyProtection="1">
      <alignment horizontal="center" vertical="top" wrapText="1"/>
      <protection locked="0"/>
    </xf>
    <xf numFmtId="0" fontId="13" fillId="7" borderId="8" xfId="0" applyFont="1" applyFill="1" applyBorder="1" applyAlignment="1" applyProtection="1">
      <alignment vertical="center" wrapText="1"/>
      <protection locked="0"/>
    </xf>
    <xf numFmtId="0" fontId="13" fillId="7" borderId="27" xfId="0" applyFont="1" applyFill="1" applyBorder="1" applyAlignment="1" applyProtection="1">
      <alignment horizontal="center" vertical="center"/>
      <protection locked="0"/>
    </xf>
    <xf numFmtId="44" fontId="13" fillId="7" borderId="14" xfId="3" applyFont="1" applyFill="1" applyBorder="1" applyAlignment="1" applyProtection="1">
      <alignment horizontal="center" vertical="center"/>
      <protection locked="0"/>
    </xf>
    <xf numFmtId="43" fontId="26" fillId="7" borderId="31" xfId="10" applyFont="1" applyFill="1" applyBorder="1" applyAlignment="1" applyProtection="1">
      <alignment horizontal="center" vertical="top"/>
      <protection locked="0"/>
    </xf>
    <xf numFmtId="0" fontId="26" fillId="2" borderId="25" xfId="0" applyFont="1" applyFill="1" applyBorder="1" applyAlignment="1" applyProtection="1">
      <alignment horizontal="center" vertical="top"/>
      <protection locked="0"/>
    </xf>
    <xf numFmtId="0" fontId="26" fillId="2" borderId="27" xfId="0" applyFont="1" applyFill="1" applyBorder="1" applyAlignment="1" applyProtection="1">
      <alignment horizontal="center" vertical="top"/>
      <protection locked="0"/>
    </xf>
    <xf numFmtId="0" fontId="13" fillId="2" borderId="8" xfId="0" applyFont="1" applyFill="1" applyBorder="1" applyAlignment="1" applyProtection="1">
      <alignment vertical="center" wrapText="1"/>
      <protection locked="0"/>
    </xf>
    <xf numFmtId="0" fontId="13" fillId="2" borderId="27" xfId="0" applyFont="1" applyFill="1" applyBorder="1" applyAlignment="1" applyProtection="1">
      <alignment horizontal="center" vertical="center"/>
      <protection locked="0"/>
    </xf>
    <xf numFmtId="44" fontId="13" fillId="2" borderId="14" xfId="3" applyFont="1" applyFill="1" applyBorder="1" applyAlignment="1" applyProtection="1">
      <alignment horizontal="center" vertical="center"/>
      <protection locked="0"/>
    </xf>
    <xf numFmtId="43" fontId="26" fillId="2" borderId="31" xfId="10" applyFont="1" applyFill="1" applyBorder="1" applyAlignment="1" applyProtection="1">
      <alignment horizontal="center" vertical="top"/>
      <protection locked="0"/>
    </xf>
    <xf numFmtId="0" fontId="26" fillId="12" borderId="25" xfId="0" applyFont="1" applyFill="1" applyBorder="1" applyAlignment="1" applyProtection="1">
      <alignment horizontal="center" vertical="top"/>
      <protection locked="0"/>
    </xf>
    <xf numFmtId="0" fontId="26" fillId="12" borderId="27" xfId="0" applyFont="1" applyFill="1" applyBorder="1" applyAlignment="1" applyProtection="1">
      <alignment horizontal="center" vertical="top"/>
      <protection locked="0"/>
    </xf>
    <xf numFmtId="0" fontId="13" fillId="12" borderId="8" xfId="0" applyFont="1" applyFill="1" applyBorder="1" applyAlignment="1" applyProtection="1">
      <alignment vertical="center" wrapText="1"/>
      <protection locked="0"/>
    </xf>
    <xf numFmtId="9" fontId="13" fillId="12" borderId="27" xfId="0" applyNumberFormat="1" applyFont="1" applyFill="1" applyBorder="1" applyAlignment="1" applyProtection="1">
      <alignment horizontal="center" vertical="center"/>
      <protection locked="0"/>
    </xf>
    <xf numFmtId="168" fontId="13" fillId="12" borderId="14" xfId="3" applyNumberFormat="1" applyFont="1" applyFill="1" applyBorder="1" applyAlignment="1" applyProtection="1">
      <alignment horizontal="center" vertical="center"/>
      <protection locked="0"/>
    </xf>
    <xf numFmtId="0" fontId="9" fillId="12" borderId="0" xfId="0" applyFont="1" applyFill="1" applyAlignment="1" applyProtection="1">
      <alignment horizontal="right" vertical="top"/>
      <protection locked="0"/>
    </xf>
    <xf numFmtId="44" fontId="13" fillId="12" borderId="14" xfId="3" applyFont="1" applyFill="1" applyBorder="1" applyAlignment="1" applyProtection="1">
      <alignment horizontal="center" vertical="center"/>
      <protection locked="0"/>
    </xf>
    <xf numFmtId="43" fontId="26" fillId="12" borderId="31" xfId="10" applyFont="1" applyFill="1" applyBorder="1" applyAlignment="1" applyProtection="1">
      <alignment horizontal="center" vertical="top"/>
      <protection locked="0"/>
    </xf>
    <xf numFmtId="169" fontId="10" fillId="0" borderId="4" xfId="6" applyNumberFormat="1" applyFont="1" applyBorder="1" applyAlignment="1" applyProtection="1">
      <alignment horizontal="right"/>
      <protection locked="0"/>
    </xf>
    <xf numFmtId="170" fontId="12" fillId="0" borderId="0" xfId="3" applyNumberFormat="1" applyFont="1" applyFill="1" applyBorder="1" applyAlignment="1" applyProtection="1">
      <alignment horizontal="right"/>
      <protection locked="0"/>
    </xf>
    <xf numFmtId="0" fontId="42" fillId="3" borderId="11" xfId="0" applyFont="1" applyFill="1" applyBorder="1" applyAlignment="1" applyProtection="1">
      <alignment horizontal="center" vertical="center"/>
      <protection locked="0"/>
    </xf>
    <xf numFmtId="171" fontId="42" fillId="3" borderId="37" xfId="1" applyNumberFormat="1" applyFont="1" applyFill="1" applyBorder="1" applyAlignment="1" applyProtection="1">
      <alignment vertical="center"/>
      <protection locked="0"/>
    </xf>
    <xf numFmtId="43" fontId="42" fillId="3" borderId="37" xfId="1" applyFont="1" applyFill="1" applyBorder="1" applyAlignment="1" applyProtection="1">
      <alignment vertical="center"/>
      <protection locked="0"/>
    </xf>
    <xf numFmtId="164" fontId="43" fillId="3" borderId="9" xfId="1" applyNumberFormat="1" applyFont="1" applyFill="1" applyBorder="1" applyAlignment="1" applyProtection="1">
      <alignment vertical="center"/>
      <protection locked="0"/>
    </xf>
    <xf numFmtId="164" fontId="43" fillId="3" borderId="10" xfId="1" applyNumberFormat="1" applyFont="1" applyFill="1" applyBorder="1" applyAlignment="1" applyProtection="1">
      <alignment vertical="center"/>
      <protection locked="0"/>
    </xf>
    <xf numFmtId="169" fontId="9" fillId="0" borderId="38" xfId="6" applyNumberFormat="1" applyFont="1" applyBorder="1" applyAlignment="1" applyProtection="1">
      <alignment horizontal="right"/>
      <protection locked="0"/>
    </xf>
    <xf numFmtId="0" fontId="9" fillId="0" borderId="12" xfId="6" applyFont="1" applyBorder="1" applyAlignment="1" applyProtection="1">
      <alignment horizontal="left"/>
      <protection locked="0"/>
    </xf>
    <xf numFmtId="0" fontId="13" fillId="2" borderId="39" xfId="0" applyFont="1" applyFill="1" applyBorder="1" applyAlignment="1" applyProtection="1">
      <alignment vertical="center" wrapText="1"/>
      <protection locked="0"/>
    </xf>
    <xf numFmtId="0" fontId="18" fillId="0" borderId="40" xfId="6" applyFont="1" applyFill="1" applyBorder="1" applyAlignment="1" applyProtection="1">
      <alignment horizontal="center" vertical="center" wrapText="1"/>
      <protection locked="0"/>
    </xf>
    <xf numFmtId="0" fontId="8" fillId="2" borderId="40" xfId="6" applyFont="1" applyFill="1" applyBorder="1" applyAlignment="1" applyProtection="1">
      <alignment horizontal="center" vertical="center" wrapText="1"/>
      <protection locked="0"/>
    </xf>
    <xf numFmtId="164" fontId="9" fillId="0" borderId="12" xfId="6" applyNumberFormat="1" applyFont="1" applyBorder="1" applyProtection="1">
      <protection locked="0"/>
    </xf>
    <xf numFmtId="164" fontId="10" fillId="0" borderId="13" xfId="0" applyNumberFormat="1" applyFont="1" applyBorder="1" applyProtection="1">
      <protection locked="0"/>
    </xf>
  </cellXfs>
  <cellStyles count="12">
    <cellStyle name="Comma 2" xfId="9"/>
    <cellStyle name="Currency 2" xfId="8"/>
    <cellStyle name="Millares" xfId="1" builtinId="3"/>
    <cellStyle name="Millares [0]" xfId="2" builtinId="6"/>
    <cellStyle name="Millares 3" xfId="10"/>
    <cellStyle name="Millares 5" xfId="11"/>
    <cellStyle name="Moneda" xfId="3" builtinId="4"/>
    <cellStyle name="Moneda [0]" xfId="4" builtinId="7"/>
    <cellStyle name="Normal" xfId="0" builtinId="0"/>
    <cellStyle name="Normal 7" xfId="7"/>
    <cellStyle name="Normal_Sheet1" xfId="6"/>
    <cellStyle name="Porcentaje"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6"/>
  <sheetViews>
    <sheetView tabSelected="1" zoomScale="30" zoomScaleNormal="30" workbookViewId="0">
      <selection activeCell="A37" sqref="A37:B37"/>
    </sheetView>
  </sheetViews>
  <sheetFormatPr baseColWidth="10" defaultColWidth="11.42578125" defaultRowHeight="15"/>
  <cols>
    <col min="1" max="1" width="23.28515625" style="108" customWidth="1"/>
    <col min="2" max="2" width="42" style="108" customWidth="1"/>
    <col min="3" max="3" width="14.140625" style="108" customWidth="1"/>
    <col min="4" max="4" width="11.42578125" style="108" customWidth="1"/>
    <col min="5" max="5" width="32" style="108" customWidth="1"/>
    <col min="6" max="6" width="31.42578125" style="108" customWidth="1"/>
    <col min="7" max="7" width="31.140625" style="108" customWidth="1"/>
    <col min="8" max="8" width="41.7109375" style="108" customWidth="1"/>
    <col min="9" max="9" width="26.7109375" customWidth="1"/>
    <col min="10" max="10" width="30" customWidth="1"/>
  </cols>
  <sheetData>
    <row r="1" spans="1:8" ht="28.5">
      <c r="A1" s="1" t="s">
        <v>0</v>
      </c>
      <c r="B1" s="2"/>
      <c r="C1" s="2"/>
      <c r="D1" s="2"/>
      <c r="E1" s="2"/>
      <c r="F1" s="2"/>
      <c r="G1" s="2"/>
      <c r="H1" s="3"/>
    </row>
    <row r="2" spans="1:8">
      <c r="A2" s="4"/>
      <c r="B2" s="5"/>
      <c r="C2" s="5"/>
      <c r="D2" s="5"/>
      <c r="E2" s="5"/>
      <c r="F2" s="5"/>
      <c r="G2" s="5"/>
      <c r="H2" s="6"/>
    </row>
    <row r="3" spans="1:8">
      <c r="A3" s="7"/>
      <c r="B3" s="8"/>
      <c r="C3" s="8"/>
      <c r="D3" s="8"/>
      <c r="E3" s="8"/>
      <c r="F3" s="8"/>
      <c r="G3" s="9"/>
      <c r="H3" s="10"/>
    </row>
    <row r="4" spans="1:8" ht="15.75">
      <c r="A4" s="11" t="s">
        <v>1</v>
      </c>
      <c r="B4" s="12" t="s">
        <v>2</v>
      </c>
      <c r="C4" s="13"/>
      <c r="D4" s="13"/>
      <c r="E4" s="13"/>
      <c r="F4" s="14"/>
      <c r="G4" s="9"/>
      <c r="H4" s="10"/>
    </row>
    <row r="5" spans="1:8" ht="28.5" customHeight="1">
      <c r="A5" s="15" t="s">
        <v>3</v>
      </c>
      <c r="B5" s="16" t="s">
        <v>4</v>
      </c>
      <c r="C5" s="16"/>
      <c r="D5" s="16"/>
      <c r="E5" s="16"/>
      <c r="F5" s="16"/>
      <c r="G5" s="9"/>
      <c r="H5" s="10"/>
    </row>
    <row r="6" spans="1:8" ht="30">
      <c r="A6" s="17" t="s">
        <v>5</v>
      </c>
      <c r="B6" s="16" t="s">
        <v>6</v>
      </c>
      <c r="C6" s="16"/>
      <c r="D6" s="16"/>
      <c r="E6" s="16"/>
      <c r="F6" s="16"/>
      <c r="G6" s="9"/>
      <c r="H6" s="10"/>
    </row>
    <row r="7" spans="1:8" ht="31.9" customHeight="1">
      <c r="A7" s="17" t="s">
        <v>7</v>
      </c>
      <c r="B7" s="18" t="s">
        <v>8</v>
      </c>
      <c r="C7" s="18"/>
      <c r="D7" s="18"/>
      <c r="E7" s="18"/>
      <c r="F7" s="18"/>
      <c r="G7" s="9"/>
      <c r="H7" s="10"/>
    </row>
    <row r="8" spans="1:8" ht="16.5" thickBot="1">
      <c r="A8" s="17" t="s">
        <v>9</v>
      </c>
      <c r="B8" s="19" t="s">
        <v>10</v>
      </c>
      <c r="C8" s="20"/>
      <c r="D8" s="20"/>
      <c r="E8" s="20"/>
      <c r="F8" s="21"/>
      <c r="G8" s="9"/>
      <c r="H8" s="10"/>
    </row>
    <row r="9" spans="1:8" ht="30.75" thickBot="1">
      <c r="A9" s="17" t="s">
        <v>11</v>
      </c>
      <c r="B9" s="22">
        <f>G145</f>
        <v>1379934017</v>
      </c>
      <c r="C9" s="23"/>
      <c r="D9" s="24"/>
      <c r="E9" s="24"/>
      <c r="F9" s="21"/>
      <c r="G9" s="9"/>
      <c r="H9" s="10"/>
    </row>
    <row r="10" spans="1:8" ht="15.75" thickBot="1">
      <c r="A10" s="25"/>
      <c r="B10" s="26"/>
      <c r="C10" s="27"/>
      <c r="D10" s="27"/>
      <c r="E10" s="27"/>
      <c r="F10" s="28"/>
      <c r="G10" s="9"/>
      <c r="H10" s="10"/>
    </row>
    <row r="11" spans="1:8" ht="19.5" thickBot="1">
      <c r="A11" s="29" t="s">
        <v>12</v>
      </c>
      <c r="B11" s="30"/>
      <c r="C11" s="30"/>
      <c r="D11" s="30"/>
      <c r="E11" s="30"/>
      <c r="F11" s="30"/>
      <c r="G11" s="31"/>
      <c r="H11" s="32"/>
    </row>
    <row r="12" spans="1:8">
      <c r="A12" s="33"/>
      <c r="B12" s="34"/>
      <c r="C12" s="8"/>
      <c r="D12" s="8"/>
      <c r="E12" s="8"/>
      <c r="F12" s="8"/>
      <c r="G12" s="35"/>
      <c r="H12" s="36"/>
    </row>
    <row r="13" spans="1:8" ht="15.75">
      <c r="A13" s="17" t="s">
        <v>13</v>
      </c>
      <c r="B13" s="12"/>
      <c r="C13" s="37"/>
      <c r="D13" s="37"/>
      <c r="E13" s="37"/>
      <c r="F13" s="14"/>
      <c r="G13" s="38"/>
      <c r="H13" s="39"/>
    </row>
    <row r="14" spans="1:8" ht="31.5" customHeight="1">
      <c r="A14" s="40" t="s">
        <v>14</v>
      </c>
      <c r="B14" s="16" t="s">
        <v>4</v>
      </c>
      <c r="C14" s="16"/>
      <c r="D14" s="16"/>
      <c r="E14" s="16"/>
      <c r="F14" s="16"/>
      <c r="G14" s="38"/>
      <c r="H14" s="39"/>
    </row>
    <row r="15" spans="1:8" ht="15.75">
      <c r="A15" s="17" t="s">
        <v>15</v>
      </c>
      <c r="B15" s="41"/>
      <c r="C15" s="20"/>
      <c r="D15" s="20"/>
      <c r="E15" s="20"/>
      <c r="F15" s="21"/>
      <c r="G15" s="38"/>
      <c r="H15" s="39"/>
    </row>
    <row r="16" spans="1:8" ht="30">
      <c r="A16" s="17" t="s">
        <v>16</v>
      </c>
      <c r="B16" s="42" t="s">
        <v>17</v>
      </c>
      <c r="C16" s="20"/>
      <c r="D16" s="20"/>
      <c r="E16" s="20"/>
      <c r="F16" s="21"/>
      <c r="G16" s="38"/>
      <c r="H16" s="39"/>
    </row>
    <row r="17" spans="1:10" ht="30">
      <c r="A17" s="17" t="s">
        <v>18</v>
      </c>
      <c r="B17" s="12"/>
      <c r="C17" s="20"/>
      <c r="D17" s="20"/>
      <c r="E17" s="20"/>
      <c r="F17" s="21"/>
      <c r="G17" s="38"/>
      <c r="H17" s="39"/>
    </row>
    <row r="18" spans="1:10">
      <c r="A18" s="25"/>
      <c r="B18" s="43"/>
      <c r="C18" s="44"/>
      <c r="D18" s="44"/>
      <c r="E18" s="44"/>
      <c r="F18" s="28"/>
      <c r="G18" s="38"/>
      <c r="H18" s="39"/>
    </row>
    <row r="19" spans="1:10" ht="15.75" thickBot="1">
      <c r="A19" s="45"/>
      <c r="B19" s="46"/>
      <c r="C19" s="47"/>
      <c r="D19" s="47"/>
      <c r="E19" s="47"/>
      <c r="F19" s="47"/>
      <c r="G19" s="48"/>
      <c r="H19" s="49"/>
    </row>
    <row r="20" spans="1:10" ht="19.5" thickBot="1">
      <c r="A20" s="50" t="s">
        <v>19</v>
      </c>
      <c r="B20" s="51"/>
      <c r="C20" s="51"/>
      <c r="D20" s="51"/>
      <c r="E20" s="51"/>
      <c r="F20" s="51"/>
      <c r="G20" s="51"/>
      <c r="H20" s="52"/>
    </row>
    <row r="21" spans="1:10" ht="15.75" thickBot="1">
      <c r="A21" s="45"/>
      <c r="B21" s="46"/>
      <c r="C21" s="47"/>
      <c r="D21" s="47"/>
      <c r="E21" s="47"/>
      <c r="F21" s="47"/>
      <c r="G21" s="53"/>
      <c r="H21" s="54"/>
    </row>
    <row r="22" spans="1:10" ht="15" customHeight="1">
      <c r="A22" s="55" t="s">
        <v>20</v>
      </c>
      <c r="B22" s="55"/>
      <c r="C22" s="56" t="s">
        <v>21</v>
      </c>
      <c r="D22" s="55" t="s">
        <v>22</v>
      </c>
      <c r="E22" s="57" t="s">
        <v>23</v>
      </c>
      <c r="F22" s="58"/>
      <c r="G22" s="59" t="s">
        <v>24</v>
      </c>
      <c r="H22" s="60" t="s">
        <v>25</v>
      </c>
    </row>
    <row r="23" spans="1:10" ht="28.9" customHeight="1" thickBot="1">
      <c r="A23" s="55"/>
      <c r="B23" s="55"/>
      <c r="C23" s="56"/>
      <c r="D23" s="55"/>
      <c r="E23" s="61"/>
      <c r="F23" s="62"/>
      <c r="G23" s="63"/>
      <c r="H23" s="64"/>
    </row>
    <row r="24" spans="1:10" ht="30">
      <c r="A24" s="55"/>
      <c r="B24" s="55"/>
      <c r="C24" s="56"/>
      <c r="D24" s="55"/>
      <c r="E24" s="65" t="s">
        <v>26</v>
      </c>
      <c r="F24" s="66" t="s">
        <v>27</v>
      </c>
      <c r="G24" s="67"/>
      <c r="H24" s="68"/>
    </row>
    <row r="25" spans="1:10" ht="49.9" customHeight="1">
      <c r="A25" s="69" t="s">
        <v>28</v>
      </c>
      <c r="B25" s="70"/>
      <c r="C25" s="70"/>
      <c r="D25" s="70"/>
      <c r="E25" s="70"/>
      <c r="F25" s="70"/>
      <c r="G25" s="70"/>
      <c r="H25" s="71"/>
    </row>
    <row r="26" spans="1:10" ht="18.75" customHeight="1">
      <c r="A26" s="72" t="s">
        <v>29</v>
      </c>
      <c r="B26" s="73"/>
      <c r="C26" s="73"/>
      <c r="D26" s="73"/>
      <c r="E26" s="73"/>
      <c r="F26" s="73"/>
      <c r="G26" s="73"/>
      <c r="H26" s="74"/>
      <c r="I26" s="75"/>
      <c r="J26" s="76"/>
    </row>
    <row r="27" spans="1:10" ht="15.75">
      <c r="A27" s="77" t="s">
        <v>30</v>
      </c>
      <c r="B27" s="78"/>
      <c r="C27" s="79"/>
      <c r="D27" s="80"/>
      <c r="E27" s="81">
        <f>50000000-2500000</f>
        <v>47500000</v>
      </c>
      <c r="F27" s="81">
        <v>23750000</v>
      </c>
      <c r="G27" s="82">
        <f>SUM(E27:F27)</f>
        <v>71250000</v>
      </c>
      <c r="H27" s="83"/>
    </row>
    <row r="28" spans="1:10" ht="15.75">
      <c r="A28" s="84" t="s">
        <v>31</v>
      </c>
      <c r="B28" s="85"/>
      <c r="C28" s="86"/>
      <c r="D28" s="80"/>
      <c r="E28" s="81">
        <v>19961000</v>
      </c>
      <c r="F28" s="81">
        <v>11480268</v>
      </c>
      <c r="G28" s="82">
        <f t="shared" ref="G28:G30" si="0">SUM(E28:F28)</f>
        <v>31441268</v>
      </c>
      <c r="H28" s="87"/>
    </row>
    <row r="29" spans="1:10" ht="15.75">
      <c r="A29" s="84" t="s">
        <v>32</v>
      </c>
      <c r="B29" s="85"/>
      <c r="C29" s="86"/>
      <c r="D29" s="80"/>
      <c r="E29" s="81">
        <v>15000000</v>
      </c>
      <c r="F29" s="81">
        <v>7500000</v>
      </c>
      <c r="G29" s="82">
        <f t="shared" si="0"/>
        <v>22500000</v>
      </c>
      <c r="H29" s="87"/>
      <c r="J29" s="76"/>
    </row>
    <row r="30" spans="1:10" ht="15.75">
      <c r="A30" s="88" t="s">
        <v>33</v>
      </c>
      <c r="B30" s="89"/>
      <c r="C30" s="79"/>
      <c r="D30" s="80"/>
      <c r="E30" s="81">
        <f>50000000-2500000</f>
        <v>47500000</v>
      </c>
      <c r="F30" s="81">
        <v>23750000</v>
      </c>
      <c r="G30" s="82">
        <f t="shared" si="0"/>
        <v>71250000</v>
      </c>
      <c r="H30" s="90"/>
      <c r="J30" s="76"/>
    </row>
    <row r="31" spans="1:10" ht="15.75">
      <c r="A31" s="91" t="s">
        <v>34</v>
      </c>
      <c r="B31" s="92"/>
      <c r="C31" s="93"/>
      <c r="D31" s="93"/>
      <c r="E31" s="94">
        <f>SUM(E27:E30)</f>
        <v>129961000</v>
      </c>
      <c r="F31" s="94">
        <f>SUM(F27:F30)</f>
        <v>66480268</v>
      </c>
      <c r="G31" s="95">
        <f>SUM(G27:G30)</f>
        <v>196441268</v>
      </c>
      <c r="H31" s="96"/>
    </row>
    <row r="32" spans="1:10" ht="18.75" customHeight="1">
      <c r="A32" s="97" t="s">
        <v>35</v>
      </c>
      <c r="B32" s="98"/>
      <c r="C32" s="98"/>
      <c r="D32" s="98"/>
      <c r="E32" s="98"/>
      <c r="F32" s="98"/>
      <c r="G32" s="98"/>
      <c r="H32" s="99"/>
      <c r="I32" s="100"/>
      <c r="J32" s="101"/>
    </row>
    <row r="33" spans="1:10" ht="33.75" customHeight="1">
      <c r="A33" s="102" t="s">
        <v>36</v>
      </c>
      <c r="B33" s="103"/>
      <c r="C33" s="79"/>
      <c r="D33" s="104"/>
      <c r="E33" s="81">
        <v>26192333</v>
      </c>
      <c r="F33" s="81">
        <v>13357932</v>
      </c>
      <c r="G33" s="82">
        <f>SUM(E33:F33)</f>
        <v>39550265</v>
      </c>
      <c r="H33" s="105"/>
    </row>
    <row r="34" spans="1:10" ht="15.75">
      <c r="A34" s="106" t="s">
        <v>37</v>
      </c>
      <c r="B34" s="107"/>
      <c r="D34" s="104"/>
      <c r="E34" s="81">
        <v>20000000</v>
      </c>
      <c r="F34" s="81">
        <v>10000000</v>
      </c>
      <c r="G34" s="82">
        <f>SUM(E34:F34)</f>
        <v>30000000</v>
      </c>
      <c r="H34" s="96"/>
    </row>
    <row r="35" spans="1:10" ht="15.75" customHeight="1">
      <c r="A35" s="91" t="s">
        <v>38</v>
      </c>
      <c r="B35" s="92"/>
      <c r="C35" s="93"/>
      <c r="D35" s="93"/>
      <c r="E35" s="94">
        <f>SUM(E33+E34)</f>
        <v>46192333</v>
      </c>
      <c r="F35" s="94">
        <f>SUM(F33:F34)</f>
        <v>23357932</v>
      </c>
      <c r="G35" s="95">
        <f>SUM(G33+G34)</f>
        <v>69550265</v>
      </c>
      <c r="H35" s="109"/>
    </row>
    <row r="36" spans="1:10" ht="18.75" customHeight="1">
      <c r="A36" s="72" t="s">
        <v>39</v>
      </c>
      <c r="B36" s="73"/>
      <c r="C36" s="73"/>
      <c r="D36" s="73"/>
      <c r="E36" s="73"/>
      <c r="F36" s="73"/>
      <c r="G36" s="73"/>
      <c r="H36" s="74"/>
    </row>
    <row r="37" spans="1:10" ht="15.75" customHeight="1">
      <c r="A37" s="110" t="s">
        <v>40</v>
      </c>
      <c r="B37" s="111"/>
      <c r="C37" s="112"/>
      <c r="D37" s="104"/>
      <c r="E37" s="113"/>
      <c r="F37" s="114">
        <f>2000*3714</f>
        <v>7428000</v>
      </c>
      <c r="G37" s="115">
        <f>SUM(E37:F37)</f>
        <v>7428000</v>
      </c>
      <c r="H37" s="116"/>
    </row>
    <row r="38" spans="1:10" ht="15.75" customHeight="1">
      <c r="A38" s="110" t="s">
        <v>41</v>
      </c>
      <c r="B38" s="111"/>
      <c r="C38" s="112"/>
      <c r="D38" s="104"/>
      <c r="E38" s="113"/>
      <c r="F38" s="117"/>
      <c r="G38" s="118"/>
      <c r="H38" s="116"/>
      <c r="J38" s="76"/>
    </row>
    <row r="39" spans="1:10" ht="15.75">
      <c r="A39" s="91" t="s">
        <v>42</v>
      </c>
      <c r="B39" s="92"/>
      <c r="C39" s="93"/>
      <c r="D39" s="93"/>
      <c r="E39" s="94">
        <f>SUM(E37)</f>
        <v>0</v>
      </c>
      <c r="F39" s="94">
        <f>SUM(F37)</f>
        <v>7428000</v>
      </c>
      <c r="G39" s="94">
        <f>SUM(G37)</f>
        <v>7428000</v>
      </c>
      <c r="H39" s="109"/>
    </row>
    <row r="40" spans="1:10" ht="18.75" customHeight="1">
      <c r="A40" s="119" t="s">
        <v>43</v>
      </c>
      <c r="B40" s="73"/>
      <c r="C40" s="73"/>
      <c r="D40" s="73"/>
      <c r="E40" s="73"/>
      <c r="F40" s="73"/>
      <c r="G40" s="73"/>
      <c r="H40" s="74"/>
      <c r="I40" s="120"/>
    </row>
    <row r="41" spans="1:10" ht="15.75">
      <c r="A41" s="103" t="s">
        <v>44</v>
      </c>
      <c r="B41" s="103"/>
      <c r="C41" s="79"/>
      <c r="D41" s="104"/>
      <c r="E41" s="81"/>
      <c r="F41" s="81">
        <v>14664559</v>
      </c>
      <c r="G41" s="82">
        <f>SUM(E41:F41)</f>
        <v>14664559</v>
      </c>
      <c r="H41" s="121" t="s">
        <v>45</v>
      </c>
    </row>
    <row r="42" spans="1:10" ht="15.75">
      <c r="A42" s="122" t="s">
        <v>46</v>
      </c>
      <c r="B42" s="123"/>
      <c r="C42" s="79"/>
      <c r="D42" s="104"/>
      <c r="E42" s="81"/>
      <c r="F42" s="81">
        <v>15000000</v>
      </c>
      <c r="G42" s="82">
        <f>SUM(E42:F42)</f>
        <v>15000000</v>
      </c>
      <c r="H42" s="121"/>
      <c r="I42" s="76"/>
      <c r="J42" s="76"/>
    </row>
    <row r="43" spans="1:10" ht="15.75">
      <c r="A43" s="124" t="s">
        <v>47</v>
      </c>
      <c r="B43" s="92"/>
      <c r="C43" s="93"/>
      <c r="D43" s="93"/>
      <c r="E43" s="94">
        <f>SUM(E41:E41)</f>
        <v>0</v>
      </c>
      <c r="F43" s="94">
        <f>SUM(F41:F42)</f>
        <v>29664559</v>
      </c>
      <c r="G43" s="95">
        <f>SUM(G41:G42)</f>
        <v>29664559</v>
      </c>
      <c r="H43" s="109"/>
    </row>
    <row r="44" spans="1:10" ht="18.75">
      <c r="A44" s="125" t="s">
        <v>48</v>
      </c>
      <c r="B44" s="126"/>
      <c r="C44" s="127"/>
      <c r="D44" s="127"/>
      <c r="E44" s="128">
        <f>SUM(E31+E35+E39+E43)</f>
        <v>176153333</v>
      </c>
      <c r="F44" s="128">
        <f>SUM(F31+F35+F39+F43)</f>
        <v>126930759</v>
      </c>
      <c r="G44" s="128">
        <f>SUM(G31+G35+G39+G43)</f>
        <v>303084092</v>
      </c>
      <c r="H44" s="129"/>
    </row>
    <row r="45" spans="1:10" ht="19.149999999999999" customHeight="1">
      <c r="A45" s="130" t="s">
        <v>49</v>
      </c>
      <c r="B45" s="131"/>
      <c r="C45" s="131"/>
      <c r="D45" s="131"/>
      <c r="E45" s="131"/>
      <c r="F45" s="131"/>
      <c r="G45" s="131"/>
      <c r="H45" s="132"/>
      <c r="J45" s="76"/>
    </row>
    <row r="46" spans="1:10" ht="19.149999999999999" customHeight="1">
      <c r="A46" s="133" t="s">
        <v>50</v>
      </c>
      <c r="B46" s="134"/>
      <c r="C46" s="134"/>
      <c r="D46" s="134"/>
      <c r="E46" s="134"/>
      <c r="F46" s="134"/>
      <c r="G46" s="134"/>
      <c r="H46" s="135"/>
    </row>
    <row r="47" spans="1:10" ht="47.25" customHeight="1">
      <c r="A47" s="102" t="s">
        <v>51</v>
      </c>
      <c r="B47" s="103"/>
      <c r="C47" s="136"/>
      <c r="D47" s="136"/>
      <c r="E47" s="81"/>
      <c r="F47" s="81">
        <v>27960000</v>
      </c>
      <c r="G47" s="81">
        <f>SUM(E47:F47)</f>
        <v>27960000</v>
      </c>
      <c r="H47" s="137" t="s">
        <v>52</v>
      </c>
      <c r="J47" s="138"/>
    </row>
    <row r="48" spans="1:10" ht="51.75" customHeight="1">
      <c r="A48" s="103" t="s">
        <v>53</v>
      </c>
      <c r="B48" s="103"/>
      <c r="C48" s="136"/>
      <c r="D48" s="136"/>
      <c r="E48" s="81"/>
      <c r="F48" s="81">
        <v>27960000</v>
      </c>
      <c r="G48" s="81">
        <f>SUM(E48:F48)</f>
        <v>27960000</v>
      </c>
      <c r="H48" s="137" t="s">
        <v>52</v>
      </c>
      <c r="J48" s="138"/>
    </row>
    <row r="49" spans="1:10" ht="15.75">
      <c r="A49" s="139" t="s">
        <v>54</v>
      </c>
      <c r="B49" s="92"/>
      <c r="C49" s="140"/>
      <c r="D49" s="140"/>
      <c r="E49" s="141">
        <f>SUM(E47:E48)</f>
        <v>0</v>
      </c>
      <c r="F49" s="141">
        <f>SUM(F47:F48)</f>
        <v>55920000</v>
      </c>
      <c r="G49" s="95">
        <f>SUM(G47:G48)</f>
        <v>55920000</v>
      </c>
      <c r="H49" s="142"/>
      <c r="J49" s="138"/>
    </row>
    <row r="50" spans="1:10" ht="18.75">
      <c r="A50" s="72" t="s">
        <v>55</v>
      </c>
      <c r="B50" s="73"/>
      <c r="C50" s="73"/>
      <c r="D50" s="73"/>
      <c r="E50" s="73"/>
      <c r="F50" s="73"/>
      <c r="G50" s="73"/>
      <c r="H50" s="74"/>
      <c r="J50" s="138"/>
    </row>
    <row r="51" spans="1:10" ht="48" customHeight="1">
      <c r="A51" s="143" t="s">
        <v>56</v>
      </c>
      <c r="B51" s="107"/>
      <c r="C51" s="104"/>
      <c r="D51" s="104"/>
      <c r="E51" s="81"/>
      <c r="F51" s="81">
        <v>37241055</v>
      </c>
      <c r="G51" s="81">
        <f>SUM(E51:F51)</f>
        <v>37241055</v>
      </c>
      <c r="H51" s="137" t="s">
        <v>57</v>
      </c>
      <c r="J51" s="144"/>
    </row>
    <row r="52" spans="1:10" ht="15.75">
      <c r="A52" s="91" t="s">
        <v>58</v>
      </c>
      <c r="B52" s="92"/>
      <c r="C52" s="140"/>
      <c r="D52" s="140"/>
      <c r="E52" s="141">
        <f>SUM(E51)</f>
        <v>0</v>
      </c>
      <c r="F52" s="141">
        <f>SUM(F51)</f>
        <v>37241055</v>
      </c>
      <c r="G52" s="95">
        <f>SUM(G51:G51)</f>
        <v>37241055</v>
      </c>
      <c r="H52" s="109"/>
    </row>
    <row r="53" spans="1:10" ht="18.75">
      <c r="A53" s="145" t="s">
        <v>59</v>
      </c>
      <c r="B53" s="145"/>
      <c r="C53" s="145"/>
      <c r="D53" s="145"/>
      <c r="E53" s="145"/>
      <c r="F53" s="145"/>
      <c r="G53" s="145"/>
      <c r="H53" s="145"/>
    </row>
    <row r="54" spans="1:10" ht="18.75">
      <c r="A54" s="146" t="s">
        <v>60</v>
      </c>
      <c r="B54" s="146"/>
      <c r="C54" s="147"/>
      <c r="D54" s="147"/>
      <c r="E54" s="81"/>
      <c r="F54" s="81">
        <v>74482112</v>
      </c>
      <c r="G54" s="81">
        <f>SUM(E54:F54)</f>
        <v>74482112</v>
      </c>
      <c r="H54" s="136" t="s">
        <v>61</v>
      </c>
    </row>
    <row r="55" spans="1:10" ht="18.75" customHeight="1">
      <c r="A55" s="139" t="s">
        <v>62</v>
      </c>
      <c r="B55" s="92"/>
      <c r="C55" s="140"/>
      <c r="D55" s="140"/>
      <c r="E55" s="141">
        <f>SUM(E54)</f>
        <v>0</v>
      </c>
      <c r="F55" s="141">
        <f>SUM(F54)</f>
        <v>74482112</v>
      </c>
      <c r="G55" s="95">
        <f>SUM(G54:G54)</f>
        <v>74482112</v>
      </c>
      <c r="H55" s="142"/>
    </row>
    <row r="56" spans="1:10" ht="18.75">
      <c r="A56" s="72" t="s">
        <v>63</v>
      </c>
      <c r="B56" s="73"/>
      <c r="C56" s="73"/>
      <c r="D56" s="73"/>
      <c r="E56" s="73"/>
      <c r="F56" s="73"/>
      <c r="G56" s="73"/>
      <c r="H56" s="74"/>
    </row>
    <row r="57" spans="1:10" ht="31.9" customHeight="1">
      <c r="A57" s="143" t="s">
        <v>64</v>
      </c>
      <c r="B57" s="107"/>
      <c r="C57" s="80"/>
      <c r="D57" s="80"/>
      <c r="E57" s="81"/>
      <c r="F57" s="81">
        <f>22191750</f>
        <v>22191750</v>
      </c>
      <c r="G57" s="81">
        <f>SUM(E57:F57)</f>
        <v>22191750</v>
      </c>
      <c r="H57" s="136" t="s">
        <v>65</v>
      </c>
    </row>
    <row r="58" spans="1:10" ht="31.9" customHeight="1">
      <c r="A58" s="143" t="s">
        <v>66</v>
      </c>
      <c r="B58" s="107"/>
      <c r="C58" s="80"/>
      <c r="D58" s="80"/>
      <c r="E58" s="81"/>
      <c r="F58" s="81">
        <v>29589000</v>
      </c>
      <c r="G58" s="81">
        <f t="shared" ref="G58" si="1">SUM(E58:F58)</f>
        <v>29589000</v>
      </c>
      <c r="H58" s="136" t="s">
        <v>65</v>
      </c>
    </row>
    <row r="59" spans="1:10" ht="15.75">
      <c r="A59" s="91" t="s">
        <v>67</v>
      </c>
      <c r="B59" s="92"/>
      <c r="C59" s="140"/>
      <c r="D59" s="140"/>
      <c r="E59" s="141">
        <f>SUM(E57:E58)</f>
        <v>0</v>
      </c>
      <c r="F59" s="141">
        <f>SUM(F57:F58)</f>
        <v>51780750</v>
      </c>
      <c r="G59" s="95">
        <f>SUM(G57:G58)</f>
        <v>51780750</v>
      </c>
      <c r="H59" s="109"/>
    </row>
    <row r="60" spans="1:10" ht="36" customHeight="1">
      <c r="A60" s="145" t="s">
        <v>68</v>
      </c>
      <c r="B60" s="145"/>
      <c r="C60" s="145"/>
      <c r="D60" s="145"/>
      <c r="E60" s="145"/>
      <c r="F60" s="145"/>
      <c r="G60" s="145"/>
      <c r="H60" s="145"/>
    </row>
    <row r="61" spans="1:10" ht="60" customHeight="1">
      <c r="A61" s="148" t="s">
        <v>69</v>
      </c>
      <c r="B61" s="123"/>
      <c r="C61" s="136"/>
      <c r="D61" s="136"/>
      <c r="E61" s="81">
        <f>46000000-4523810</f>
        <v>41476190</v>
      </c>
      <c r="F61" s="81">
        <v>44565360</v>
      </c>
      <c r="G61" s="81">
        <f>SUM(E61:F61)</f>
        <v>86041550</v>
      </c>
      <c r="H61" s="136"/>
    </row>
    <row r="62" spans="1:10" ht="18.75" customHeight="1">
      <c r="A62" s="149" t="s">
        <v>70</v>
      </c>
      <c r="B62" s="150"/>
      <c r="C62" s="140"/>
      <c r="D62" s="140"/>
      <c r="E62" s="141">
        <f>SUM(E61:E61)</f>
        <v>41476190</v>
      </c>
      <c r="F62" s="141">
        <f>SUM(F61:F61)</f>
        <v>44565360</v>
      </c>
      <c r="G62" s="95">
        <f>SUM(G61:G61)</f>
        <v>86041550</v>
      </c>
      <c r="H62" s="142"/>
    </row>
    <row r="63" spans="1:10" ht="39" customHeight="1">
      <c r="A63" s="119" t="s">
        <v>71</v>
      </c>
      <c r="B63" s="73"/>
      <c r="C63" s="73"/>
      <c r="D63" s="73"/>
      <c r="E63" s="73"/>
      <c r="F63" s="73"/>
      <c r="G63" s="73"/>
      <c r="H63" s="74"/>
    </row>
    <row r="64" spans="1:10" ht="30" customHeight="1">
      <c r="A64" s="151" t="s">
        <v>72</v>
      </c>
      <c r="B64" s="152"/>
      <c r="C64" s="153"/>
      <c r="D64" s="154"/>
      <c r="E64" s="81">
        <f>150000000-5000000</f>
        <v>145000000</v>
      </c>
      <c r="F64" s="81">
        <v>212064640</v>
      </c>
      <c r="G64" s="81">
        <f>E64+F64</f>
        <v>357064640</v>
      </c>
      <c r="H64" s="136"/>
    </row>
    <row r="65" spans="1:8" ht="22.9" customHeight="1">
      <c r="A65" s="155" t="s">
        <v>73</v>
      </c>
      <c r="B65" s="156"/>
      <c r="C65" s="93"/>
      <c r="D65" s="93"/>
      <c r="E65" s="157">
        <f>SUM(E64)</f>
        <v>145000000</v>
      </c>
      <c r="F65" s="157">
        <f>SUM(F64)</f>
        <v>212064640</v>
      </c>
      <c r="G65" s="95">
        <f>SUM(G64:G64)</f>
        <v>357064640</v>
      </c>
      <c r="H65" s="142"/>
    </row>
    <row r="66" spans="1:8" ht="33" customHeight="1">
      <c r="A66" s="72" t="s">
        <v>74</v>
      </c>
      <c r="B66" s="73"/>
      <c r="C66" s="73"/>
      <c r="D66" s="73"/>
      <c r="E66" s="73"/>
      <c r="F66" s="73"/>
      <c r="G66" s="73"/>
      <c r="H66" s="74"/>
    </row>
    <row r="67" spans="1:8" ht="34.9" customHeight="1">
      <c r="A67" s="158" t="s">
        <v>75</v>
      </c>
      <c r="B67" s="159"/>
      <c r="C67" s="160"/>
      <c r="D67" s="160"/>
      <c r="E67" s="113">
        <v>4000000</v>
      </c>
      <c r="F67" s="113">
        <v>4330000</v>
      </c>
      <c r="G67" s="113">
        <f>SUM(E67:F67)</f>
        <v>8330000</v>
      </c>
      <c r="H67" s="136"/>
    </row>
    <row r="68" spans="1:8" ht="15.75">
      <c r="A68" s="161" t="s">
        <v>73</v>
      </c>
      <c r="B68" s="162"/>
      <c r="C68" s="163"/>
      <c r="D68" s="163"/>
      <c r="E68" s="164">
        <f>SUM(E67:E67)</f>
        <v>4000000</v>
      </c>
      <c r="F68" s="164">
        <f>SUM(F67:F67)</f>
        <v>4330000</v>
      </c>
      <c r="G68" s="165">
        <f>SUM(G67:G67)</f>
        <v>8330000</v>
      </c>
      <c r="H68" s="166"/>
    </row>
    <row r="69" spans="1:8" ht="22.9" customHeight="1">
      <c r="A69" s="167" t="s">
        <v>76</v>
      </c>
      <c r="B69" s="168"/>
      <c r="C69" s="169"/>
      <c r="D69" s="169"/>
      <c r="E69" s="170">
        <f>SUM(E49+E52+E55+E59+E62+E65+E68)</f>
        <v>190476190</v>
      </c>
      <c r="F69" s="170">
        <f>SUM(F49+F52+F55+F59+F62+F65+F68)</f>
        <v>480383917</v>
      </c>
      <c r="G69" s="170">
        <f>SUM(G49+G52+G55+G59+G62+G65+G68)</f>
        <v>670860107</v>
      </c>
      <c r="H69" s="142"/>
    </row>
    <row r="70" spans="1:8" ht="19.149999999999999" customHeight="1">
      <c r="A70" s="171" t="s">
        <v>77</v>
      </c>
      <c r="B70" s="171"/>
      <c r="C70" s="171"/>
      <c r="D70" s="171"/>
      <c r="E70" s="171"/>
      <c r="F70" s="171"/>
      <c r="G70" s="171"/>
      <c r="H70" s="171"/>
    </row>
    <row r="71" spans="1:8" ht="42" customHeight="1">
      <c r="A71" s="72" t="s">
        <v>78</v>
      </c>
      <c r="B71" s="73"/>
      <c r="C71" s="73"/>
      <c r="D71" s="73"/>
      <c r="E71" s="73"/>
      <c r="F71" s="73"/>
      <c r="G71" s="73"/>
      <c r="H71" s="74"/>
    </row>
    <row r="72" spans="1:8" ht="94.9" customHeight="1">
      <c r="A72" s="172" t="s">
        <v>79</v>
      </c>
      <c r="B72" s="173"/>
      <c r="C72" s="104"/>
      <c r="D72" s="104"/>
      <c r="E72" s="81"/>
      <c r="F72" s="81">
        <v>50758341</v>
      </c>
      <c r="G72" s="81">
        <f>SUM(E72:F72)</f>
        <v>50758341</v>
      </c>
      <c r="H72" s="136"/>
    </row>
    <row r="73" spans="1:8" ht="15.75">
      <c r="A73" s="91" t="s">
        <v>80</v>
      </c>
      <c r="B73" s="92"/>
      <c r="C73" s="140"/>
      <c r="D73" s="140"/>
      <c r="E73" s="157">
        <f>SUM(E72)</f>
        <v>0</v>
      </c>
      <c r="F73" s="157">
        <f>SUM(F72)</f>
        <v>50758341</v>
      </c>
      <c r="G73" s="95">
        <f>SUM(G72)</f>
        <v>50758341</v>
      </c>
      <c r="H73" s="109"/>
    </row>
    <row r="74" spans="1:8" ht="39" customHeight="1">
      <c r="A74" s="72" t="s">
        <v>81</v>
      </c>
      <c r="B74" s="73"/>
      <c r="C74" s="73"/>
      <c r="D74" s="73"/>
      <c r="E74" s="73"/>
      <c r="F74" s="73"/>
      <c r="G74" s="73"/>
      <c r="H74" s="74"/>
    </row>
    <row r="75" spans="1:8" ht="82.9" customHeight="1">
      <c r="A75" s="172" t="s">
        <v>82</v>
      </c>
      <c r="B75" s="173"/>
      <c r="C75" s="174"/>
      <c r="D75" s="175"/>
      <c r="E75" s="81"/>
      <c r="F75" s="176">
        <v>7456000</v>
      </c>
      <c r="G75" s="81">
        <f>SUM(E75:F75)</f>
        <v>7456000</v>
      </c>
      <c r="H75" s="177" t="s">
        <v>83</v>
      </c>
    </row>
    <row r="76" spans="1:8" ht="22.9" customHeight="1">
      <c r="A76" s="91" t="s">
        <v>84</v>
      </c>
      <c r="B76" s="92"/>
      <c r="C76" s="140"/>
      <c r="D76" s="140"/>
      <c r="E76" s="157">
        <f>SUM(E75)</f>
        <v>0</v>
      </c>
      <c r="F76" s="157">
        <f t="shared" ref="F76:G76" si="2">SUM(F75)</f>
        <v>7456000</v>
      </c>
      <c r="G76" s="157">
        <f t="shared" si="2"/>
        <v>7456000</v>
      </c>
      <c r="H76" s="177"/>
    </row>
    <row r="77" spans="1:8" ht="15.75">
      <c r="A77" s="91" t="s">
        <v>85</v>
      </c>
      <c r="B77" s="92"/>
      <c r="C77" s="140"/>
      <c r="D77" s="140"/>
      <c r="E77" s="141">
        <f>SUM(E73+E76)</f>
        <v>0</v>
      </c>
      <c r="F77" s="141">
        <f>SUM(F73+F76)</f>
        <v>58214341</v>
      </c>
      <c r="G77" s="141">
        <f>SUM(G73+G76)</f>
        <v>58214341</v>
      </c>
      <c r="H77" s="109"/>
    </row>
    <row r="78" spans="1:8" ht="37.9" customHeight="1">
      <c r="A78" s="130" t="s">
        <v>86</v>
      </c>
      <c r="B78" s="131"/>
      <c r="C78" s="131"/>
      <c r="D78" s="131"/>
      <c r="E78" s="131"/>
      <c r="F78" s="131"/>
      <c r="G78" s="131"/>
      <c r="H78" s="132"/>
    </row>
    <row r="79" spans="1:8" ht="19.149999999999999" customHeight="1">
      <c r="A79" s="178" t="s">
        <v>87</v>
      </c>
      <c r="B79" s="179"/>
      <c r="C79" s="179"/>
      <c r="D79" s="179"/>
      <c r="E79" s="179"/>
      <c r="F79" s="179"/>
      <c r="G79" s="179"/>
      <c r="H79" s="180"/>
    </row>
    <row r="80" spans="1:8" ht="45" customHeight="1">
      <c r="A80" s="181" t="s">
        <v>88</v>
      </c>
      <c r="B80" s="182"/>
      <c r="C80" s="104"/>
      <c r="D80" s="104"/>
      <c r="E80" s="183">
        <f>30000000-1428571</f>
        <v>28571429</v>
      </c>
      <c r="F80" s="104"/>
      <c r="G80" s="183">
        <f>SUM(E80:F80)</f>
        <v>28571429</v>
      </c>
      <c r="H80" s="136"/>
    </row>
    <row r="81" spans="1:8" ht="22.9" customHeight="1">
      <c r="A81" s="181" t="s">
        <v>89</v>
      </c>
      <c r="B81" s="182"/>
      <c r="C81" s="104"/>
      <c r="D81" s="104"/>
      <c r="E81" s="184"/>
      <c r="F81" s="104"/>
      <c r="G81" s="184"/>
      <c r="H81" s="109"/>
    </row>
    <row r="82" spans="1:8" ht="24" customHeight="1">
      <c r="A82" s="181" t="s">
        <v>90</v>
      </c>
      <c r="B82" s="182"/>
      <c r="C82" s="104"/>
      <c r="D82" s="104"/>
      <c r="E82" s="185"/>
      <c r="F82" s="104"/>
      <c r="G82" s="185"/>
      <c r="H82" s="109"/>
    </row>
    <row r="83" spans="1:8" ht="15.75">
      <c r="A83" s="91" t="s">
        <v>91</v>
      </c>
      <c r="B83" s="92"/>
      <c r="C83" s="140"/>
      <c r="D83" s="140"/>
      <c r="E83" s="141">
        <f>SUM(E80:E82)</f>
        <v>28571429</v>
      </c>
      <c r="F83" s="141">
        <f t="shared" ref="F83:G83" si="3">SUM(F80:F82)</f>
        <v>0</v>
      </c>
      <c r="G83" s="141">
        <f t="shared" si="3"/>
        <v>28571429</v>
      </c>
      <c r="H83" s="109"/>
    </row>
    <row r="84" spans="1:8" ht="19.149999999999999" customHeight="1">
      <c r="A84" s="178" t="s">
        <v>92</v>
      </c>
      <c r="B84" s="179"/>
      <c r="C84" s="179"/>
      <c r="D84" s="179"/>
      <c r="E84" s="179"/>
      <c r="F84" s="179"/>
      <c r="G84" s="179"/>
      <c r="H84" s="180"/>
    </row>
    <row r="85" spans="1:8" ht="40.9" customHeight="1">
      <c r="A85" s="151" t="s">
        <v>93</v>
      </c>
      <c r="B85" s="152"/>
      <c r="C85" s="186"/>
      <c r="D85" s="186"/>
      <c r="E85" s="187"/>
      <c r="F85" s="188"/>
      <c r="G85" s="82">
        <f t="shared" ref="G85:G87" si="4">E85+F85</f>
        <v>0</v>
      </c>
      <c r="H85" s="189" t="s">
        <v>94</v>
      </c>
    </row>
    <row r="86" spans="1:8" ht="40.9" customHeight="1">
      <c r="A86" s="158" t="s">
        <v>95</v>
      </c>
      <c r="B86" s="159"/>
      <c r="C86" s="186"/>
      <c r="D86" s="186"/>
      <c r="E86" s="187"/>
      <c r="F86" s="188"/>
      <c r="G86" s="82">
        <f t="shared" si="4"/>
        <v>0</v>
      </c>
      <c r="H86" s="189"/>
    </row>
    <row r="87" spans="1:8" ht="40.9" customHeight="1">
      <c r="A87" s="143" t="s">
        <v>96</v>
      </c>
      <c r="B87" s="107"/>
      <c r="C87" s="186"/>
      <c r="D87" s="186"/>
      <c r="E87" s="187"/>
      <c r="F87" s="188"/>
      <c r="G87" s="82">
        <f t="shared" si="4"/>
        <v>0</v>
      </c>
      <c r="H87" s="189"/>
    </row>
    <row r="88" spans="1:8" ht="18" customHeight="1">
      <c r="A88" s="91" t="s">
        <v>97</v>
      </c>
      <c r="B88" s="92"/>
      <c r="C88" s="190"/>
      <c r="D88" s="191"/>
      <c r="E88" s="141">
        <f>SUM(E85:E87)</f>
        <v>0</v>
      </c>
      <c r="F88" s="141">
        <f>SUM(F85:F87)</f>
        <v>0</v>
      </c>
      <c r="G88" s="95">
        <f>SUM(G85:G87)</f>
        <v>0</v>
      </c>
      <c r="H88" s="109"/>
    </row>
    <row r="89" spans="1:8" ht="18.75">
      <c r="A89" s="178" t="s">
        <v>98</v>
      </c>
      <c r="B89" s="179"/>
      <c r="C89" s="179"/>
      <c r="D89" s="179"/>
      <c r="E89" s="179"/>
      <c r="F89" s="179"/>
      <c r="G89" s="179"/>
      <c r="H89" s="180"/>
    </row>
    <row r="90" spans="1:8" ht="59.25" customHeight="1">
      <c r="A90" s="158" t="s">
        <v>99</v>
      </c>
      <c r="B90" s="159"/>
      <c r="C90" s="186"/>
      <c r="D90" s="186"/>
      <c r="E90" s="186"/>
      <c r="F90" s="192">
        <v>16000000</v>
      </c>
      <c r="G90" s="115">
        <f>E90+F90</f>
        <v>16000000</v>
      </c>
      <c r="H90" s="189"/>
    </row>
    <row r="91" spans="1:8" ht="27" customHeight="1">
      <c r="A91" s="193" t="s">
        <v>100</v>
      </c>
      <c r="B91" s="194"/>
      <c r="C91" s="186"/>
      <c r="D91" s="186"/>
      <c r="E91" s="186"/>
      <c r="F91" s="195"/>
      <c r="G91" s="196"/>
      <c r="H91" s="189"/>
    </row>
    <row r="92" spans="1:8" ht="15.75">
      <c r="A92" s="91" t="s">
        <v>101</v>
      </c>
      <c r="B92" s="92"/>
      <c r="C92" s="140"/>
      <c r="D92" s="140"/>
      <c r="E92" s="141">
        <f>SUM(E90:E91)</f>
        <v>0</v>
      </c>
      <c r="F92" s="141">
        <f>SUM(F90:F91)</f>
        <v>16000000</v>
      </c>
      <c r="G92" s="141">
        <f>SUM(G90:G91)</f>
        <v>16000000</v>
      </c>
      <c r="H92" s="109"/>
    </row>
    <row r="93" spans="1:8" ht="18.75">
      <c r="A93" s="72" t="s">
        <v>102</v>
      </c>
      <c r="B93" s="73"/>
      <c r="C93" s="73"/>
      <c r="D93" s="73"/>
      <c r="E93" s="73"/>
      <c r="F93" s="73"/>
      <c r="G93" s="73"/>
      <c r="H93" s="74"/>
    </row>
    <row r="94" spans="1:8" ht="53.25" customHeight="1">
      <c r="A94" s="172" t="s">
        <v>103</v>
      </c>
      <c r="B94" s="173"/>
      <c r="C94" s="197"/>
      <c r="D94" s="197"/>
      <c r="E94" s="198"/>
      <c r="F94" s="104"/>
      <c r="G94" s="199">
        <f>SUM(E94:F94)</f>
        <v>0</v>
      </c>
      <c r="H94" s="200" t="s">
        <v>104</v>
      </c>
    </row>
    <row r="95" spans="1:8" ht="41.25" customHeight="1">
      <c r="A95" s="201" t="s">
        <v>105</v>
      </c>
      <c r="B95" s="111"/>
      <c r="C95" s="197"/>
      <c r="D95" s="197"/>
      <c r="E95" s="198"/>
      <c r="F95" s="104"/>
      <c r="G95" s="199">
        <f>SUM(E95:F95)</f>
        <v>0</v>
      </c>
      <c r="H95" s="189"/>
    </row>
    <row r="96" spans="1:8" ht="15.75">
      <c r="A96" s="91" t="s">
        <v>106</v>
      </c>
      <c r="B96" s="92"/>
      <c r="C96" s="140"/>
      <c r="D96" s="140"/>
      <c r="E96" s="141">
        <f>SUM(E94:E95)</f>
        <v>0</v>
      </c>
      <c r="F96" s="141">
        <f>SUM(F94:F95)</f>
        <v>0</v>
      </c>
      <c r="G96" s="95">
        <f>SUM(G94:G95)</f>
        <v>0</v>
      </c>
      <c r="H96" s="109"/>
    </row>
    <row r="97" spans="1:8" ht="50.25" customHeight="1">
      <c r="A97" s="178" t="s">
        <v>107</v>
      </c>
      <c r="B97" s="179"/>
      <c r="C97" s="179"/>
      <c r="D97" s="179"/>
      <c r="E97" s="179"/>
      <c r="F97" s="179"/>
      <c r="G97" s="179"/>
      <c r="H97" s="180"/>
    </row>
    <row r="98" spans="1:8" ht="30" customHeight="1">
      <c r="A98" s="201" t="s">
        <v>108</v>
      </c>
      <c r="B98" s="111"/>
      <c r="C98" s="202"/>
      <c r="D98" s="202"/>
      <c r="E98" s="81"/>
      <c r="F98" s="203">
        <v>9100000</v>
      </c>
      <c r="G98" s="204">
        <f>SUM(E98:F98)</f>
        <v>9100000</v>
      </c>
      <c r="H98" s="202"/>
    </row>
    <row r="99" spans="1:8" ht="30" customHeight="1">
      <c r="A99" s="201" t="s">
        <v>109</v>
      </c>
      <c r="B99" s="111"/>
      <c r="C99" s="202"/>
      <c r="D99" s="202"/>
      <c r="E99" s="81"/>
      <c r="F99" s="205"/>
      <c r="G99" s="206"/>
      <c r="H99" s="202"/>
    </row>
    <row r="100" spans="1:8" ht="19.149999999999999" customHeight="1">
      <c r="A100" s="91" t="s">
        <v>110</v>
      </c>
      <c r="B100" s="92"/>
      <c r="C100" s="207"/>
      <c r="D100" s="207"/>
      <c r="E100" s="141">
        <f>SUM(E98:E99)</f>
        <v>0</v>
      </c>
      <c r="F100" s="141">
        <f>SUM(F98:F99)</f>
        <v>9100000</v>
      </c>
      <c r="G100" s="95">
        <f>SUM(G98:G99)</f>
        <v>9100000</v>
      </c>
      <c r="H100" s="202"/>
    </row>
    <row r="101" spans="1:8" ht="19.149999999999999" customHeight="1">
      <c r="A101" s="178" t="s">
        <v>111</v>
      </c>
      <c r="B101" s="179"/>
      <c r="C101" s="179"/>
      <c r="D101" s="179"/>
      <c r="E101" s="179"/>
      <c r="F101" s="179"/>
      <c r="G101" s="179"/>
      <c r="H101" s="180"/>
    </row>
    <row r="102" spans="1:8" ht="39" customHeight="1">
      <c r="A102" s="208" t="s">
        <v>112</v>
      </c>
      <c r="B102" s="209"/>
      <c r="C102" s="210"/>
      <c r="D102" s="211"/>
      <c r="E102" s="81"/>
      <c r="F102" s="212">
        <v>22284000</v>
      </c>
      <c r="G102" s="213"/>
      <c r="H102" s="214"/>
    </row>
    <row r="103" spans="1:8" ht="45" customHeight="1">
      <c r="A103" s="215" t="s">
        <v>113</v>
      </c>
      <c r="B103" s="216"/>
      <c r="C103" s="104"/>
      <c r="D103" s="104"/>
      <c r="E103" s="81"/>
      <c r="F103" s="217"/>
      <c r="G103" s="213"/>
      <c r="H103" s="109"/>
    </row>
    <row r="104" spans="1:8" ht="60" customHeight="1">
      <c r="A104" s="218" t="s">
        <v>114</v>
      </c>
      <c r="B104" s="219"/>
      <c r="C104" s="104"/>
      <c r="D104" s="104"/>
      <c r="E104" s="81"/>
      <c r="F104" s="220"/>
      <c r="G104" s="213"/>
      <c r="H104" s="109"/>
    </row>
    <row r="105" spans="1:8" ht="15.75">
      <c r="A105" s="91" t="s">
        <v>115</v>
      </c>
      <c r="B105" s="92"/>
      <c r="C105" s="140"/>
      <c r="D105" s="140"/>
      <c r="E105" s="141">
        <f>SUM(E102:E104)</f>
        <v>0</v>
      </c>
      <c r="F105" s="141">
        <f>SUM(F102:F104)</f>
        <v>22284000</v>
      </c>
      <c r="G105" s="141">
        <f>SUM(G102:G104)</f>
        <v>0</v>
      </c>
      <c r="H105" s="221"/>
    </row>
    <row r="106" spans="1:8" ht="18.75">
      <c r="A106" s="178" t="s">
        <v>116</v>
      </c>
      <c r="B106" s="179"/>
      <c r="C106" s="179"/>
      <c r="D106" s="179"/>
      <c r="E106" s="179"/>
      <c r="F106" s="179"/>
      <c r="G106" s="179"/>
      <c r="H106" s="180"/>
    </row>
    <row r="107" spans="1:8" ht="85.5" customHeight="1">
      <c r="A107" s="172" t="s">
        <v>117</v>
      </c>
      <c r="B107" s="173"/>
      <c r="C107" s="197"/>
      <c r="D107" s="197"/>
      <c r="E107" s="81"/>
      <c r="F107" s="222">
        <v>16900000</v>
      </c>
      <c r="G107" s="223">
        <f>SUM(E107:F107)</f>
        <v>16900000</v>
      </c>
      <c r="H107" s="177"/>
    </row>
    <row r="108" spans="1:8" ht="24.75" customHeight="1">
      <c r="A108" s="91" t="s">
        <v>118</v>
      </c>
      <c r="B108" s="92"/>
      <c r="C108" s="140"/>
      <c r="D108" s="140"/>
      <c r="E108" s="141">
        <f>SUM(E107)</f>
        <v>0</v>
      </c>
      <c r="F108" s="141">
        <f>SUM(F107)</f>
        <v>16900000</v>
      </c>
      <c r="G108" s="95">
        <f>SUM(G107)</f>
        <v>16900000</v>
      </c>
      <c r="H108" s="109"/>
    </row>
    <row r="109" spans="1:8" ht="18.75">
      <c r="A109" s="91" t="s">
        <v>119</v>
      </c>
      <c r="B109" s="92"/>
      <c r="C109" s="127"/>
      <c r="D109" s="127"/>
      <c r="E109" s="128">
        <f>SUM(E83+E88+E92+E96+E100+E105+E108)</f>
        <v>28571429</v>
      </c>
      <c r="F109" s="128">
        <f>SUM(F83+F88+F92+F96+F100+F105+F108)</f>
        <v>64284000</v>
      </c>
      <c r="G109" s="128">
        <f>SUM(G83+G88+G92+G96+G100+G105+G108)</f>
        <v>70571429</v>
      </c>
      <c r="H109" s="224"/>
    </row>
    <row r="110" spans="1:8" ht="41.25" customHeight="1">
      <c r="A110" s="130" t="s">
        <v>120</v>
      </c>
      <c r="B110" s="131"/>
      <c r="C110" s="131"/>
      <c r="D110" s="131"/>
      <c r="E110" s="131"/>
      <c r="F110" s="131"/>
      <c r="G110" s="131"/>
      <c r="H110" s="132"/>
    </row>
    <row r="111" spans="1:8" ht="44.25" customHeight="1">
      <c r="A111" s="72" t="s">
        <v>121</v>
      </c>
      <c r="B111" s="73"/>
      <c r="C111" s="73"/>
      <c r="D111" s="73"/>
      <c r="E111" s="73"/>
      <c r="F111" s="73"/>
      <c r="G111" s="73"/>
      <c r="H111" s="74"/>
    </row>
    <row r="112" spans="1:8" ht="40.5" customHeight="1">
      <c r="A112" s="225" t="s">
        <v>122</v>
      </c>
      <c r="B112" s="226"/>
      <c r="C112" s="227"/>
      <c r="D112" s="228">
        <v>1</v>
      </c>
      <c r="E112" s="81">
        <f>5000000-817143</f>
        <v>4182857</v>
      </c>
      <c r="F112" s="229"/>
      <c r="G112" s="82">
        <f t="shared" ref="G112:G114" si="5">E112+F112</f>
        <v>4182857</v>
      </c>
      <c r="H112" s="109"/>
    </row>
    <row r="113" spans="1:8" ht="88.5" customHeight="1">
      <c r="A113" s="225" t="s">
        <v>123</v>
      </c>
      <c r="B113" s="230"/>
      <c r="C113" s="227"/>
      <c r="D113" s="228">
        <v>1</v>
      </c>
      <c r="E113" s="81">
        <f>10000000-1000000</f>
        <v>9000000</v>
      </c>
      <c r="F113" s="229"/>
      <c r="G113" s="82">
        <f t="shared" si="5"/>
        <v>9000000</v>
      </c>
      <c r="H113" s="177"/>
    </row>
    <row r="114" spans="1:8" ht="49.15" customHeight="1">
      <c r="A114" s="225" t="s">
        <v>124</v>
      </c>
      <c r="B114" s="226"/>
      <c r="C114" s="227"/>
      <c r="D114" s="228">
        <v>1</v>
      </c>
      <c r="E114" s="81">
        <f>10000000-2000000</f>
        <v>8000000</v>
      </c>
      <c r="F114" s="229"/>
      <c r="G114" s="82">
        <f t="shared" si="5"/>
        <v>8000000</v>
      </c>
      <c r="H114" s="177"/>
    </row>
    <row r="115" spans="1:8" ht="18.75" customHeight="1">
      <c r="A115" s="231" t="s">
        <v>125</v>
      </c>
      <c r="B115" s="150"/>
      <c r="C115" s="190"/>
      <c r="D115" s="140"/>
      <c r="E115" s="141">
        <f>SUM(E112+E113+E114)</f>
        <v>21182857</v>
      </c>
      <c r="F115" s="141">
        <f>SUM(F112+F113+F114)</f>
        <v>0</v>
      </c>
      <c r="G115" s="95">
        <f>SUM(G112+G113+G114)</f>
        <v>21182857</v>
      </c>
      <c r="H115" s="221" t="s">
        <v>126</v>
      </c>
    </row>
    <row r="116" spans="1:8" ht="40.5" customHeight="1">
      <c r="A116" s="72" t="s">
        <v>127</v>
      </c>
      <c r="B116" s="73"/>
      <c r="C116" s="73"/>
      <c r="D116" s="73"/>
      <c r="E116" s="73"/>
      <c r="F116" s="73"/>
      <c r="G116" s="73"/>
      <c r="H116" s="74"/>
    </row>
    <row r="117" spans="1:8" ht="58.5" customHeight="1">
      <c r="A117" s="232" t="s">
        <v>128</v>
      </c>
      <c r="B117" s="233"/>
      <c r="C117" s="227" t="s">
        <v>126</v>
      </c>
      <c r="D117" s="234" t="s">
        <v>129</v>
      </c>
      <c r="E117" s="81">
        <f>15000000-1000000</f>
        <v>14000000</v>
      </c>
      <c r="F117" s="229">
        <v>0</v>
      </c>
      <c r="G117" s="82">
        <f t="shared" ref="G117" si="6">E117+F117</f>
        <v>14000000</v>
      </c>
      <c r="H117" s="109" t="s">
        <v>126</v>
      </c>
    </row>
    <row r="118" spans="1:8" ht="52.9" customHeight="1">
      <c r="A118" s="232" t="s">
        <v>124</v>
      </c>
      <c r="B118" s="233"/>
      <c r="C118" s="227" t="s">
        <v>126</v>
      </c>
      <c r="D118" s="228" t="s">
        <v>126</v>
      </c>
      <c r="E118" s="81"/>
      <c r="F118" s="229">
        <v>0</v>
      </c>
      <c r="G118" s="82">
        <f>E118+F118</f>
        <v>0</v>
      </c>
      <c r="H118" s="235"/>
    </row>
    <row r="119" spans="1:8" ht="18.75" customHeight="1">
      <c r="A119" s="231" t="s">
        <v>130</v>
      </c>
      <c r="B119" s="150"/>
      <c r="C119" s="140"/>
      <c r="D119" s="140"/>
      <c r="E119" s="141">
        <f>SUM(E117:E118)</f>
        <v>14000000</v>
      </c>
      <c r="F119" s="141">
        <f>SUM(F117:F118)</f>
        <v>0</v>
      </c>
      <c r="G119" s="95">
        <f>SUM(G117:G118)</f>
        <v>14000000</v>
      </c>
      <c r="H119" s="221" t="s">
        <v>126</v>
      </c>
    </row>
    <row r="120" spans="1:8" ht="37.15" customHeight="1">
      <c r="A120" s="72" t="s">
        <v>131</v>
      </c>
      <c r="B120" s="73"/>
      <c r="C120" s="73"/>
      <c r="D120" s="73"/>
      <c r="E120" s="73"/>
      <c r="F120" s="73"/>
      <c r="G120" s="73"/>
      <c r="H120" s="74"/>
    </row>
    <row r="121" spans="1:8" ht="34.5" customHeight="1">
      <c r="A121" s="225" t="s">
        <v>128</v>
      </c>
      <c r="B121" s="226"/>
      <c r="C121" s="227" t="s">
        <v>126</v>
      </c>
      <c r="D121" s="228" t="s">
        <v>132</v>
      </c>
      <c r="E121" s="81">
        <f>2525000*20</f>
        <v>50500000</v>
      </c>
      <c r="F121" s="229">
        <v>0</v>
      </c>
      <c r="G121" s="82">
        <f t="shared" ref="G121:G124" si="7">E121+F121</f>
        <v>50500000</v>
      </c>
      <c r="H121" s="109" t="s">
        <v>126</v>
      </c>
    </row>
    <row r="122" spans="1:8" ht="85.5" customHeight="1">
      <c r="A122" s="232" t="s">
        <v>133</v>
      </c>
      <c r="B122" s="233"/>
      <c r="C122" s="227" t="s">
        <v>126</v>
      </c>
      <c r="D122" s="228" t="s">
        <v>134</v>
      </c>
      <c r="E122" s="81">
        <f>(2000000*20)</f>
        <v>40000000</v>
      </c>
      <c r="F122" s="229">
        <v>0</v>
      </c>
      <c r="G122" s="82">
        <f t="shared" si="7"/>
        <v>40000000</v>
      </c>
      <c r="H122" s="235" t="s">
        <v>135</v>
      </c>
    </row>
    <row r="123" spans="1:8" ht="41.25" customHeight="1">
      <c r="A123" s="225" t="s">
        <v>136</v>
      </c>
      <c r="B123" s="226"/>
      <c r="C123" s="227" t="s">
        <v>126</v>
      </c>
      <c r="D123" s="228" t="s">
        <v>134</v>
      </c>
      <c r="E123" s="81">
        <v>8000000</v>
      </c>
      <c r="F123" s="229">
        <v>0</v>
      </c>
      <c r="G123" s="82">
        <f t="shared" si="7"/>
        <v>8000000</v>
      </c>
      <c r="H123" s="235" t="s">
        <v>126</v>
      </c>
    </row>
    <row r="124" spans="1:8" ht="55.15" customHeight="1">
      <c r="A124" s="225" t="s">
        <v>137</v>
      </c>
      <c r="B124" s="226"/>
      <c r="C124" s="227" t="s">
        <v>126</v>
      </c>
      <c r="D124" s="228" t="s">
        <v>138</v>
      </c>
      <c r="E124" s="81">
        <v>5000000</v>
      </c>
      <c r="F124" s="229">
        <v>0</v>
      </c>
      <c r="G124" s="82">
        <f t="shared" si="7"/>
        <v>5000000</v>
      </c>
      <c r="H124" s="109" t="s">
        <v>126</v>
      </c>
    </row>
    <row r="125" spans="1:8" ht="31.15" customHeight="1">
      <c r="A125" s="231" t="s">
        <v>139</v>
      </c>
      <c r="B125" s="150"/>
      <c r="C125" s="140"/>
      <c r="D125" s="140"/>
      <c r="E125" s="141">
        <f>SUM(E121+E122+E123+E124)</f>
        <v>103500000</v>
      </c>
      <c r="F125" s="141">
        <f>SUM(F121+F122+F123+F124)</f>
        <v>0</v>
      </c>
      <c r="G125" s="95">
        <f>SUM(G121:G124)</f>
        <v>103500000</v>
      </c>
      <c r="H125" s="221" t="s">
        <v>126</v>
      </c>
    </row>
    <row r="126" spans="1:8" ht="38.25" customHeight="1">
      <c r="A126" s="72" t="s">
        <v>140</v>
      </c>
      <c r="B126" s="73"/>
      <c r="C126" s="73"/>
      <c r="D126" s="73"/>
      <c r="E126" s="73"/>
      <c r="F126" s="73"/>
      <c r="G126" s="73"/>
      <c r="H126" s="74"/>
    </row>
    <row r="127" spans="1:8" ht="35.25" customHeight="1">
      <c r="A127" s="236" t="s">
        <v>141</v>
      </c>
      <c r="B127" s="226"/>
      <c r="C127" s="227" t="s">
        <v>126</v>
      </c>
      <c r="D127" s="227" t="s">
        <v>126</v>
      </c>
      <c r="E127" s="81">
        <v>2000000</v>
      </c>
      <c r="F127" s="229">
        <v>0</v>
      </c>
      <c r="G127" s="82">
        <f>E127+F127</f>
        <v>2000000</v>
      </c>
      <c r="H127" s="109" t="s">
        <v>126</v>
      </c>
    </row>
    <row r="128" spans="1:8" ht="33" customHeight="1">
      <c r="A128" s="225" t="s">
        <v>142</v>
      </c>
      <c r="B128" s="226"/>
      <c r="C128" s="227"/>
      <c r="D128" s="227"/>
      <c r="E128" s="81">
        <f>2600000*5</f>
        <v>13000000</v>
      </c>
      <c r="F128" s="237"/>
      <c r="G128" s="82">
        <f t="shared" ref="G128:G130" si="8">E128+F128</f>
        <v>13000000</v>
      </c>
      <c r="H128" s="109"/>
    </row>
    <row r="129" spans="1:8" ht="21.75" customHeight="1">
      <c r="A129" s="225" t="s">
        <v>143</v>
      </c>
      <c r="B129" s="226"/>
      <c r="C129" s="227"/>
      <c r="D129" s="227"/>
      <c r="E129" s="81">
        <v>4000000</v>
      </c>
      <c r="F129" s="237"/>
      <c r="G129" s="82">
        <f t="shared" si="8"/>
        <v>4000000</v>
      </c>
      <c r="H129" s="109"/>
    </row>
    <row r="130" spans="1:8" ht="31.5" customHeight="1">
      <c r="A130" s="225" t="s">
        <v>137</v>
      </c>
      <c r="B130" s="226"/>
      <c r="C130" s="227" t="s">
        <v>126</v>
      </c>
      <c r="D130" s="228" t="s">
        <v>126</v>
      </c>
      <c r="E130" s="81"/>
      <c r="F130" s="229">
        <v>0</v>
      </c>
      <c r="G130" s="82">
        <f t="shared" si="8"/>
        <v>0</v>
      </c>
      <c r="H130" s="109" t="s">
        <v>126</v>
      </c>
    </row>
    <row r="131" spans="1:8" ht="18.75" customHeight="1">
      <c r="A131" s="231" t="s">
        <v>144</v>
      </c>
      <c r="B131" s="150"/>
      <c r="C131" s="140"/>
      <c r="D131" s="140"/>
      <c r="E131" s="141">
        <f>SUM(E127+E128+E129+E130)</f>
        <v>19000000</v>
      </c>
      <c r="F131" s="141">
        <f>SUM(F127+F128+F129+F130)</f>
        <v>0</v>
      </c>
      <c r="G131" s="95">
        <f>SUM(G127:G130)</f>
        <v>19000000</v>
      </c>
      <c r="H131" s="221" t="s">
        <v>126</v>
      </c>
    </row>
    <row r="132" spans="1:8" ht="38.25" customHeight="1">
      <c r="A132" s="72" t="s">
        <v>145</v>
      </c>
      <c r="B132" s="73"/>
      <c r="C132" s="73"/>
      <c r="D132" s="73"/>
      <c r="E132" s="73"/>
      <c r="F132" s="73"/>
      <c r="G132" s="73"/>
      <c r="H132" s="74"/>
    </row>
    <row r="133" spans="1:8" ht="66" customHeight="1">
      <c r="A133" s="225" t="s">
        <v>146</v>
      </c>
      <c r="B133" s="226"/>
      <c r="C133" s="227" t="s">
        <v>126</v>
      </c>
      <c r="D133" s="228" t="s">
        <v>126</v>
      </c>
      <c r="E133" s="81">
        <v>5000000</v>
      </c>
      <c r="F133" s="228"/>
      <c r="G133" s="82">
        <f t="shared" ref="G133:G134" si="9">E133+F133</f>
        <v>5000000</v>
      </c>
      <c r="H133" s="109" t="s">
        <v>126</v>
      </c>
    </row>
    <row r="134" spans="1:8" ht="66" customHeight="1">
      <c r="A134" s="225" t="s">
        <v>147</v>
      </c>
      <c r="B134" s="226"/>
      <c r="C134" s="227" t="s">
        <v>126</v>
      </c>
      <c r="D134" s="228" t="s">
        <v>126</v>
      </c>
      <c r="E134" s="81">
        <f>10000000-1500000</f>
        <v>8500000</v>
      </c>
      <c r="F134" s="238">
        <v>10000000</v>
      </c>
      <c r="G134" s="82">
        <f t="shared" si="9"/>
        <v>18500000</v>
      </c>
      <c r="H134" s="235" t="s">
        <v>148</v>
      </c>
    </row>
    <row r="135" spans="1:8" ht="18.75" customHeight="1">
      <c r="A135" s="231" t="s">
        <v>149</v>
      </c>
      <c r="B135" s="150"/>
      <c r="C135" s="140" t="s">
        <v>150</v>
      </c>
      <c r="D135" s="140"/>
      <c r="E135" s="141">
        <f>SUM(E133+E134)</f>
        <v>13500000</v>
      </c>
      <c r="F135" s="141">
        <f>SUM(F133+F134)</f>
        <v>10000000</v>
      </c>
      <c r="G135" s="95">
        <f>SUM(G133+G134)</f>
        <v>23500000</v>
      </c>
      <c r="H135" s="221" t="s">
        <v>126</v>
      </c>
    </row>
    <row r="136" spans="1:8" ht="18.75" customHeight="1">
      <c r="A136" s="239" t="s">
        <v>151</v>
      </c>
      <c r="B136" s="240"/>
      <c r="C136" s="240"/>
      <c r="D136" s="240"/>
      <c r="E136" s="240"/>
      <c r="F136" s="240"/>
      <c r="G136" s="240"/>
      <c r="H136" s="241"/>
    </row>
    <row r="137" spans="1:8" ht="53.25" customHeight="1">
      <c r="A137" s="225" t="s">
        <v>152</v>
      </c>
      <c r="B137" s="230"/>
      <c r="C137" s="227" t="s">
        <v>126</v>
      </c>
      <c r="D137" s="228">
        <v>5</v>
      </c>
      <c r="E137" s="81">
        <f>5000000-1000000</f>
        <v>4000000</v>
      </c>
      <c r="F137" s="238">
        <v>15000000</v>
      </c>
      <c r="G137" s="242">
        <f t="shared" ref="G137:G139" si="10">E137+F137</f>
        <v>19000000</v>
      </c>
      <c r="H137" s="235" t="s">
        <v>153</v>
      </c>
    </row>
    <row r="138" spans="1:8" ht="18.75" customHeight="1">
      <c r="A138" s="225" t="s">
        <v>154</v>
      </c>
      <c r="B138" s="230"/>
      <c r="C138" s="227" t="s">
        <v>126</v>
      </c>
      <c r="D138" s="228">
        <v>5</v>
      </c>
      <c r="E138" s="81"/>
      <c r="F138" s="238">
        <v>20000000</v>
      </c>
      <c r="G138" s="242">
        <f t="shared" si="10"/>
        <v>20000000</v>
      </c>
      <c r="H138" s="235" t="s">
        <v>148</v>
      </c>
    </row>
    <row r="139" spans="1:8" ht="18.75" customHeight="1">
      <c r="A139" s="225" t="s">
        <v>136</v>
      </c>
      <c r="B139" s="230"/>
      <c r="C139" s="227" t="s">
        <v>126</v>
      </c>
      <c r="D139" s="228">
        <v>5</v>
      </c>
      <c r="E139" s="81">
        <v>1160000</v>
      </c>
      <c r="F139" s="238">
        <v>5000000</v>
      </c>
      <c r="G139" s="242">
        <f t="shared" si="10"/>
        <v>6160000</v>
      </c>
      <c r="H139" s="235" t="s">
        <v>148</v>
      </c>
    </row>
    <row r="140" spans="1:8" ht="18.75" customHeight="1">
      <c r="A140" s="231" t="s">
        <v>155</v>
      </c>
      <c r="B140" s="150"/>
      <c r="C140" s="140"/>
      <c r="D140" s="140"/>
      <c r="E140" s="141">
        <f>SUM(E137+E138+E139)</f>
        <v>5160000</v>
      </c>
      <c r="F140" s="141">
        <f>SUM(F137+F138+F139)</f>
        <v>40000000</v>
      </c>
      <c r="G140" s="95">
        <f>SUM(G137:G139)</f>
        <v>45160000</v>
      </c>
      <c r="H140" s="221" t="s">
        <v>126</v>
      </c>
    </row>
    <row r="141" spans="1:8" ht="18.75" customHeight="1">
      <c r="A141" s="243" t="s">
        <v>156</v>
      </c>
      <c r="B141" s="244"/>
      <c r="C141" s="127"/>
      <c r="D141" s="127"/>
      <c r="E141" s="128">
        <f>SUM(E115+E119+E125+E131+E135+E140)</f>
        <v>176342857</v>
      </c>
      <c r="F141" s="128">
        <f>SUM(F115+F119+F125+F131+F135+F140)</f>
        <v>50000000</v>
      </c>
      <c r="G141" s="128">
        <f>SUM(E141:F141)</f>
        <v>226342857</v>
      </c>
      <c r="H141" s="224"/>
    </row>
    <row r="142" spans="1:8" ht="18.75" customHeight="1">
      <c r="A142" s="91" t="s">
        <v>157</v>
      </c>
      <c r="B142" s="92"/>
      <c r="C142" s="245"/>
      <c r="D142" s="246"/>
      <c r="E142" s="247">
        <f>+ROUND(SUM(E44+E69+E77+E109+E141),0)</f>
        <v>571543809</v>
      </c>
      <c r="F142" s="247">
        <f>SUM(F44+F69+F77+F109+F141)</f>
        <v>779813017</v>
      </c>
      <c r="G142" s="247">
        <f>G44+G69+G77+G109+G141</f>
        <v>1329072826</v>
      </c>
      <c r="H142" s="248"/>
    </row>
    <row r="143" spans="1:8" ht="18.75">
      <c r="A143" s="249"/>
      <c r="B143" s="250"/>
      <c r="C143" s="251"/>
      <c r="D143" s="252"/>
      <c r="E143" s="253"/>
      <c r="F143" s="253"/>
      <c r="G143" s="253"/>
      <c r="H143" s="254"/>
    </row>
    <row r="144" spans="1:8" ht="19.5" thickBot="1">
      <c r="A144" s="255" t="s">
        <v>158</v>
      </c>
      <c r="B144" s="256"/>
      <c r="C144" s="257"/>
      <c r="D144" s="258">
        <v>0.05</v>
      </c>
      <c r="E144" s="259">
        <f>ROUNDUP(E142*D144,0)</f>
        <v>28577191</v>
      </c>
      <c r="F144" s="260"/>
      <c r="G144" s="261"/>
      <c r="H144" s="262"/>
    </row>
    <row r="145" spans="1:8" ht="27" thickBot="1">
      <c r="A145" s="263"/>
      <c r="B145" s="264"/>
      <c r="C145" s="265"/>
      <c r="D145" s="265"/>
      <c r="E145" s="266">
        <f>ROUND(E142+E144,0)</f>
        <v>600121000</v>
      </c>
      <c r="F145" s="267">
        <f>F142</f>
        <v>779813017</v>
      </c>
      <c r="G145" s="268">
        <f>E145+F145</f>
        <v>1379934017</v>
      </c>
      <c r="H145" s="269"/>
    </row>
    <row r="146" spans="1:8" ht="72.75" customHeight="1" thickBot="1">
      <c r="A146" s="270"/>
      <c r="B146" s="271"/>
      <c r="C146" s="272"/>
      <c r="D146" s="271"/>
      <c r="E146" s="273" t="s">
        <v>159</v>
      </c>
      <c r="F146" s="274" t="s">
        <v>160</v>
      </c>
      <c r="G146" s="275"/>
      <c r="H146" s="276"/>
    </row>
  </sheetData>
  <mergeCells count="149">
    <mergeCell ref="A141:B141"/>
    <mergeCell ref="A142:B142"/>
    <mergeCell ref="A143:B143"/>
    <mergeCell ref="A144:B144"/>
    <mergeCell ref="G145:H145"/>
    <mergeCell ref="A135:B135"/>
    <mergeCell ref="A136:H136"/>
    <mergeCell ref="A137:B137"/>
    <mergeCell ref="A138:B138"/>
    <mergeCell ref="A139:B139"/>
    <mergeCell ref="A140:B140"/>
    <mergeCell ref="A129:B129"/>
    <mergeCell ref="A130:B130"/>
    <mergeCell ref="A131:B131"/>
    <mergeCell ref="A132:H132"/>
    <mergeCell ref="A133:B133"/>
    <mergeCell ref="A134:B134"/>
    <mergeCell ref="A123:B123"/>
    <mergeCell ref="A124:B124"/>
    <mergeCell ref="A125:B125"/>
    <mergeCell ref="A126:H126"/>
    <mergeCell ref="A127:B127"/>
    <mergeCell ref="A128:B128"/>
    <mergeCell ref="A117:B117"/>
    <mergeCell ref="A118:B118"/>
    <mergeCell ref="A119:B119"/>
    <mergeCell ref="A120:H120"/>
    <mergeCell ref="A121:B121"/>
    <mergeCell ref="A122:B122"/>
    <mergeCell ref="A111:H111"/>
    <mergeCell ref="A112:B112"/>
    <mergeCell ref="A113:B113"/>
    <mergeCell ref="A114:B114"/>
    <mergeCell ref="A115:B115"/>
    <mergeCell ref="A116:H116"/>
    <mergeCell ref="A105:B105"/>
    <mergeCell ref="A106:H106"/>
    <mergeCell ref="A107:B107"/>
    <mergeCell ref="A108:B108"/>
    <mergeCell ref="A109:B109"/>
    <mergeCell ref="A110:H110"/>
    <mergeCell ref="A100:B100"/>
    <mergeCell ref="A101:H101"/>
    <mergeCell ref="A102:B102"/>
    <mergeCell ref="F102:F104"/>
    <mergeCell ref="A103:B103"/>
    <mergeCell ref="A104:B104"/>
    <mergeCell ref="A93:H93"/>
    <mergeCell ref="A94:B94"/>
    <mergeCell ref="A95:B95"/>
    <mergeCell ref="A96:B96"/>
    <mergeCell ref="A97:H97"/>
    <mergeCell ref="A98:B98"/>
    <mergeCell ref="F98:F99"/>
    <mergeCell ref="G98:G99"/>
    <mergeCell ref="A99:B99"/>
    <mergeCell ref="A89:H89"/>
    <mergeCell ref="A90:B90"/>
    <mergeCell ref="F90:F91"/>
    <mergeCell ref="G90:G91"/>
    <mergeCell ref="A91:B91"/>
    <mergeCell ref="A92:B92"/>
    <mergeCell ref="A83:B83"/>
    <mergeCell ref="A84:H84"/>
    <mergeCell ref="A85:B85"/>
    <mergeCell ref="A86:B86"/>
    <mergeCell ref="A87:B87"/>
    <mergeCell ref="A88:B88"/>
    <mergeCell ref="A75:B75"/>
    <mergeCell ref="A76:B76"/>
    <mergeCell ref="A77:B77"/>
    <mergeCell ref="A78:H78"/>
    <mergeCell ref="A79:H79"/>
    <mergeCell ref="A80:B80"/>
    <mergeCell ref="E80:E82"/>
    <mergeCell ref="G80:G82"/>
    <mergeCell ref="A81:B81"/>
    <mergeCell ref="A82:B82"/>
    <mergeCell ref="A69:B69"/>
    <mergeCell ref="A70:H70"/>
    <mergeCell ref="A71:H71"/>
    <mergeCell ref="A72:B72"/>
    <mergeCell ref="A73:B73"/>
    <mergeCell ref="A74:H74"/>
    <mergeCell ref="A63:H63"/>
    <mergeCell ref="A64:B64"/>
    <mergeCell ref="A65:B65"/>
    <mergeCell ref="A66:H66"/>
    <mergeCell ref="A67:B67"/>
    <mergeCell ref="A68:B68"/>
    <mergeCell ref="A57:B57"/>
    <mergeCell ref="A58:B58"/>
    <mergeCell ref="A59:B59"/>
    <mergeCell ref="A60:H60"/>
    <mergeCell ref="A61:B61"/>
    <mergeCell ref="A62:B62"/>
    <mergeCell ref="A51:B51"/>
    <mergeCell ref="A52:B52"/>
    <mergeCell ref="A53:H53"/>
    <mergeCell ref="A54:B54"/>
    <mergeCell ref="A55:B55"/>
    <mergeCell ref="A56:H56"/>
    <mergeCell ref="A45:H45"/>
    <mergeCell ref="A46:H46"/>
    <mergeCell ref="A47:B47"/>
    <mergeCell ref="A48:B48"/>
    <mergeCell ref="A49:B49"/>
    <mergeCell ref="A50:H50"/>
    <mergeCell ref="A40:H40"/>
    <mergeCell ref="A41:B41"/>
    <mergeCell ref="H41:H42"/>
    <mergeCell ref="A42:B42"/>
    <mergeCell ref="A43:B43"/>
    <mergeCell ref="A44:B44"/>
    <mergeCell ref="A37:B37"/>
    <mergeCell ref="F37:F38"/>
    <mergeCell ref="G37:G38"/>
    <mergeCell ref="H37:H38"/>
    <mergeCell ref="A38:B38"/>
    <mergeCell ref="A39:B39"/>
    <mergeCell ref="A31:B31"/>
    <mergeCell ref="A32:H32"/>
    <mergeCell ref="A33:B33"/>
    <mergeCell ref="A34:B34"/>
    <mergeCell ref="A35:B35"/>
    <mergeCell ref="A36:H36"/>
    <mergeCell ref="A25:H25"/>
    <mergeCell ref="A26:H26"/>
    <mergeCell ref="A27:B27"/>
    <mergeCell ref="H27:H30"/>
    <mergeCell ref="A28:B28"/>
    <mergeCell ref="A29:B29"/>
    <mergeCell ref="A30:B30"/>
    <mergeCell ref="A11:H11"/>
    <mergeCell ref="G12:H19"/>
    <mergeCell ref="B14:F14"/>
    <mergeCell ref="A20:H20"/>
    <mergeCell ref="A22:B24"/>
    <mergeCell ref="C22:C24"/>
    <mergeCell ref="D22:D24"/>
    <mergeCell ref="E22:F23"/>
    <mergeCell ref="G22:G23"/>
    <mergeCell ref="H22:H23"/>
    <mergeCell ref="A1:H1"/>
    <mergeCell ref="A2:H2"/>
    <mergeCell ref="G3:H10"/>
    <mergeCell ref="B5:F5"/>
    <mergeCell ref="B6:F6"/>
    <mergeCell ref="B7:F7"/>
  </mergeCells>
  <pageMargins left="0.7" right="0.7" top="0.75" bottom="0.75" header="0.3" footer="0.3"/>
  <pageSetup paperSize="9"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PRESUPUESTO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Gutiérrez</dc:creator>
  <cp:lastModifiedBy>Laura Gutiérrez</cp:lastModifiedBy>
  <dcterms:created xsi:type="dcterms:W3CDTF">2021-09-13T12:28:32Z</dcterms:created>
  <dcterms:modified xsi:type="dcterms:W3CDTF">2021-09-13T12:29:13Z</dcterms:modified>
</cp:coreProperties>
</file>